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ve\Desktop\Bootcamp\Module 1, Excel\Data\"/>
    </mc:Choice>
  </mc:AlternateContent>
  <xr:revisionPtr revIDLastSave="0" documentId="13_ncr:1_{A35405A7-441D-439C-BC27-47B6E4D6D52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2" r:id="rId2"/>
    <sheet name="Descriptive Statistics" sheetId="9" r:id="rId3"/>
    <sheet name="Successful Kickstarters" sheetId="7" r:id="rId4"/>
    <sheet name="FAiled Kickstarters" sheetId="8" r:id="rId5"/>
    <sheet name="VLOOKUP" sheetId="6" r:id="rId6"/>
    <sheet name="Category Statistics" sheetId="3" r:id="rId7"/>
    <sheet name="Subcategory Statistics" sheetId="4" r:id="rId8"/>
    <sheet name="Outcomes Based on Launch Date" sheetId="5" r:id="rId9"/>
    <sheet name="Chart1" sheetId="10" r:id="rId10"/>
    <sheet name="Theater Outcomes by Launch Date" sheetId="11" r:id="rId11"/>
  </sheets>
  <definedNames>
    <definedName name="_xlnm._FilterDatabase" localSheetId="0" hidden="1">Kickstarter!$A$1:$S$1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2" l="1"/>
  <c r="J2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E4" i="12"/>
  <c r="E5" i="12"/>
  <c r="E6" i="12"/>
  <c r="E7" i="12"/>
  <c r="E8" i="12"/>
  <c r="E9" i="12"/>
  <c r="E10" i="12"/>
  <c r="E11" i="12"/>
  <c r="E12" i="12"/>
  <c r="F4" i="12"/>
  <c r="F5" i="12"/>
  <c r="F6" i="12"/>
  <c r="F7" i="12"/>
  <c r="F8" i="12"/>
  <c r="F9" i="12"/>
  <c r="F10" i="12"/>
  <c r="F11" i="12"/>
  <c r="F12" i="12"/>
  <c r="F3" i="12"/>
  <c r="E3" i="12"/>
  <c r="F13" i="12"/>
  <c r="E13" i="12"/>
  <c r="F2" i="12"/>
  <c r="E2" i="12"/>
  <c r="D2" i="12"/>
  <c r="D13" i="12"/>
  <c r="D4" i="12"/>
  <c r="D5" i="12"/>
  <c r="D6" i="12"/>
  <c r="D7" i="12"/>
  <c r="D8" i="12"/>
  <c r="D9" i="12"/>
  <c r="D10" i="12"/>
  <c r="D11" i="12"/>
  <c r="D12" i="12"/>
  <c r="D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9"/>
  <c r="C13" i="9"/>
  <c r="C12" i="9"/>
  <c r="C6" i="9"/>
  <c r="C5" i="9"/>
  <c r="C4" i="9"/>
  <c r="C3" i="9"/>
  <c r="B14" i="9"/>
  <c r="B13" i="9"/>
  <c r="B12" i="9"/>
  <c r="B7" i="9"/>
  <c r="B6" i="9"/>
  <c r="B5" i="9"/>
  <c r="B4" i="9"/>
  <c r="B3" i="9"/>
  <c r="C11" i="9"/>
  <c r="C10" i="9"/>
  <c r="B11" i="9"/>
  <c r="B10" i="9"/>
  <c r="C2" i="9"/>
  <c r="B2" i="9"/>
  <c r="C6" i="6"/>
  <c r="C3" i="6"/>
  <c r="C1" i="6"/>
  <c r="C4" i="6" s="1"/>
  <c r="B4" i="6"/>
  <c r="B5" i="6"/>
  <c r="B6" i="6"/>
  <c r="B7" i="6"/>
  <c r="B3" i="6"/>
  <c r="C15" i="9" l="1"/>
  <c r="C7" i="9"/>
  <c r="B15" i="9"/>
  <c r="C5" i="6"/>
  <c r="C7" i="6"/>
  <c r="D1" i="6"/>
  <c r="D5" i="6" l="1"/>
  <c r="D4" i="6"/>
  <c r="E1" i="6"/>
  <c r="D3" i="6"/>
  <c r="D7" i="6"/>
  <c r="D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" i="6" l="1"/>
  <c r="E6" i="6"/>
  <c r="E5" i="6"/>
  <c r="E4" i="6"/>
  <c r="E3" i="6"/>
  <c r="E7" i="6"/>
  <c r="G1" i="6" l="1"/>
  <c r="F7" i="6"/>
  <c r="F6" i="6"/>
  <c r="F5" i="6"/>
  <c r="F4" i="6"/>
  <c r="F3" i="6"/>
  <c r="H1" i="6" l="1"/>
  <c r="G7" i="6"/>
  <c r="G6" i="6"/>
  <c r="G5" i="6"/>
  <c r="G4" i="6"/>
  <c r="G3" i="6"/>
  <c r="I1" i="6" l="1"/>
  <c r="H3" i="6"/>
  <c r="H7" i="6"/>
  <c r="H6" i="6"/>
  <c r="H5" i="6"/>
  <c r="H4" i="6"/>
  <c r="J1" i="6" l="1"/>
  <c r="I3" i="6"/>
  <c r="I7" i="6"/>
  <c r="I6" i="6"/>
  <c r="I5" i="6"/>
  <c r="I4" i="6"/>
  <c r="K1" i="6" l="1"/>
  <c r="J3" i="6"/>
  <c r="J5" i="6"/>
  <c r="J7" i="6"/>
  <c r="J6" i="6"/>
  <c r="J4" i="6"/>
  <c r="L1" i="6" l="1"/>
  <c r="K4" i="6"/>
  <c r="K3" i="6"/>
  <c r="K7" i="6"/>
  <c r="K6" i="6"/>
  <c r="K5" i="6"/>
  <c r="M1" i="6" l="1"/>
  <c r="L5" i="6"/>
  <c r="L7" i="6"/>
  <c r="L4" i="6"/>
  <c r="L3" i="6"/>
  <c r="L6" i="6"/>
  <c r="N1" i="6" l="1"/>
  <c r="M6" i="6"/>
  <c r="M5" i="6"/>
  <c r="M4" i="6"/>
  <c r="M3" i="6"/>
  <c r="M7" i="6"/>
  <c r="O1" i="6" l="1"/>
  <c r="N7" i="6"/>
  <c r="N6" i="6"/>
  <c r="N5" i="6"/>
  <c r="N4" i="6"/>
  <c r="N3" i="6"/>
  <c r="P1" i="6" l="1"/>
  <c r="O7" i="6"/>
  <c r="O6" i="6"/>
  <c r="O5" i="6"/>
  <c r="O4" i="6"/>
  <c r="O3" i="6"/>
  <c r="Q1" i="6" l="1"/>
  <c r="P7" i="6"/>
  <c r="P6" i="6"/>
  <c r="P5" i="6"/>
  <c r="P4" i="6"/>
  <c r="P3" i="6"/>
  <c r="Q3" i="6" l="1"/>
  <c r="Q7" i="6"/>
  <c r="Q6" i="6"/>
  <c r="Q5" i="6"/>
  <c r="Q4" i="6"/>
</calcChain>
</file>

<file path=xl/sharedStrings.xml><?xml version="1.0" encoding="utf-8"?>
<sst xmlns="http://schemas.openxmlformats.org/spreadsheetml/2006/main" count="38417" uniqueCount="8444">
  <si>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</si>
  <si>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</si>
  <si>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</si>
  <si>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</si>
  <si>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</si>
  <si>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</si>
  <si>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</si>
  <si>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</si>
  <si>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</si>
  <si>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</si>
  <si>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</si>
  <si>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</si>
  <si>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</si>
  <si>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</si>
  <si>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</si>
  <si>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</si>
  <si>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</si>
  <si>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</si>
  <si>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</si>
  <si>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</si>
  <si>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</si>
  <si>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</si>
  <si>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</si>
  <si>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</si>
  <si>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</si>
  <si>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</si>
  <si>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</si>
  <si>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</si>
  <si>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</si>
  <si>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</si>
  <si>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</si>
  <si>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</si>
  <si>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</si>
  <si>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</si>
  <si>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</si>
  <si>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</si>
  <si>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</si>
  <si>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</si>
  <si>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</si>
  <si>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</si>
  <si>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</si>
  <si>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</si>
  <si>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</si>
  <si>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</si>
  <si>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</si>
  <si>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</si>
  <si>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</si>
  <si>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</si>
  <si>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</si>
  <si>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</si>
  <si>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</si>
  <si>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</si>
  <si>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</si>
  <si>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</si>
  <si>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</si>
  <si>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</si>
  <si>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</si>
  <si>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</si>
  <si>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</si>
  <si>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</si>
  <si>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</si>
  <si>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</si>
  <si>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</si>
  <si>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</si>
  <si>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</si>
  <si>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</si>
  <si>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</si>
  <si>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</si>
  <si>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</si>
  <si>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</si>
  <si>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</si>
  <si>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</si>
  <si>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</si>
  <si>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</si>
  <si>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</si>
  <si>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</si>
  <si>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</si>
  <si>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</si>
  <si>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</si>
  <si>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</si>
  <si>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</si>
  <si>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</si>
  <si>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</si>
  <si>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</si>
  <si>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</si>
  <si>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</si>
  <si>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</si>
  <si>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</si>
  <si>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</si>
  <si>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</si>
  <si>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</si>
  <si>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</si>
  <si>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</si>
  <si>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</si>
  <si>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</si>
  <si>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</si>
  <si>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</si>
  <si>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</si>
  <si>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</si>
  <si>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</si>
  <si>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</si>
  <si>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</si>
  <si>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</si>
  <si>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</si>
  <si>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</si>
  <si>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</si>
  <si>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</si>
  <si>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</si>
  <si>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</si>
  <si>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</si>
  <si>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</si>
  <si>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</si>
  <si>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</si>
  <si>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</si>
  <si>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</si>
  <si>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</si>
  <si>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</si>
  <si>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</si>
  <si>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</si>
  <si>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</si>
  <si>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</si>
  <si>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</si>
  <si>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</si>
  <si>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</si>
  <si>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</si>
  <si>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</si>
  <si>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</si>
  <si>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</si>
  <si>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</si>
  <si>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</si>
  <si>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</si>
  <si>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</si>
  <si>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</si>
  <si>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</si>
  <si>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</si>
  <si>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</si>
  <si>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</si>
  <si>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</si>
  <si>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</si>
  <si>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</si>
  <si>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</si>
  <si>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</si>
  <si>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</si>
  <si>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</si>
  <si>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</si>
  <si>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</si>
  <si>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</si>
  <si>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</si>
  <si>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</si>
  <si>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</si>
  <si>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</si>
  <si>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</si>
  <si>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</si>
  <si>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</si>
  <si>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</si>
  <si>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</si>
  <si>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</si>
  <si>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</si>
  <si>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</si>
  <si>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</si>
  <si>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</si>
  <si>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</si>
  <si>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</si>
  <si>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</si>
  <si>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</si>
  <si>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</si>
  <si>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</si>
  <si>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</si>
  <si>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</si>
  <si>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</si>
  <si>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</si>
  <si>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</si>
  <si>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</si>
  <si>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</si>
  <si>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</si>
  <si>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</si>
  <si>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</si>
  <si>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</si>
  <si>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</si>
  <si>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</si>
  <si>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</si>
  <si>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</si>
  <si>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</si>
  <si>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</si>
  <si>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</si>
  <si>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</si>
  <si>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</si>
  <si>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</si>
  <si>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</si>
  <si>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</si>
  <si>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</si>
  <si>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</si>
  <si>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</si>
  <si>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</si>
  <si>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</si>
  <si>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</si>
  <si>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</si>
  <si>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</si>
  <si>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</si>
  <si>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</si>
  <si>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</si>
  <si>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</si>
  <si>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</si>
  <si>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</si>
  <si>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</si>
  <si>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</si>
  <si>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</si>
  <si>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</si>
  <si>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</si>
  <si>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</si>
  <si>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</si>
  <si>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</si>
  <si>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</si>
  <si>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</si>
  <si>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</si>
  <si>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</si>
  <si>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</si>
  <si>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</si>
  <si>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</si>
  <si>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</si>
  <si>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</si>
  <si>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</si>
  <si>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</si>
  <si>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</si>
  <si>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</si>
  <si>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</si>
  <si>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</si>
  <si>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</si>
  <si>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</si>
  <si>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</si>
  <si>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</si>
  <si>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</si>
  <si>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</si>
  <si>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</si>
  <si>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</si>
  <si>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</si>
  <si>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</si>
  <si>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</si>
  <si>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</si>
  <si>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</si>
  <si>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</si>
  <si>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</si>
  <si>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</si>
  <si>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</si>
  <si>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</si>
  <si>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</si>
  <si>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</si>
  <si>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</si>
  <si>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</si>
  <si>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</si>
  <si>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</si>
  <si>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</si>
  <si>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</si>
  <si>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</si>
  <si>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</si>
  <si>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</si>
  <si>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</si>
  <si>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</si>
  <si>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</si>
  <si>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</si>
  <si>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</si>
  <si>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</si>
  <si>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</si>
  <si>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</si>
  <si>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</si>
  <si>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</si>
  <si>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</si>
  <si>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</si>
  <si>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</si>
  <si>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</si>
  <si>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</si>
  <si>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</si>
  <si>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</si>
  <si>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</si>
  <si>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</si>
  <si>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</si>
  <si>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</si>
  <si>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</si>
  <si>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</si>
  <si>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</si>
  <si>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</si>
  <si>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</si>
  <si>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</si>
  <si>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</si>
  <si>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</si>
  <si>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</si>
  <si>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</si>
  <si>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</si>
  <si>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</si>
  <si>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</si>
  <si>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</si>
  <si>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</si>
  <si>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</si>
  <si>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</si>
  <si>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</si>
  <si>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</si>
  <si>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</si>
  <si>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</si>
  <si>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</si>
  <si>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</si>
  <si>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</si>
  <si>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</si>
  <si>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</si>
  <si>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</si>
  <si>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</si>
  <si>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</si>
  <si>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</si>
  <si>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</si>
  <si>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</si>
  <si>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</si>
  <si>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</si>
  <si>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</si>
  <si>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</si>
  <si>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</si>
  <si>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</si>
  <si>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</si>
  <si>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</si>
  <si>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</si>
  <si>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</si>
  <si>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</si>
  <si>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</si>
  <si>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</si>
  <si>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</si>
  <si>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</si>
  <si>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</si>
  <si>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</si>
  <si>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</si>
  <si>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</si>
  <si>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</si>
  <si>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</si>
  <si>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</si>
  <si>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</si>
  <si>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</si>
  <si>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</si>
  <si>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</si>
  <si>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</si>
  <si>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</si>
  <si>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</si>
  <si>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</si>
  <si>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</si>
  <si>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</si>
  <si>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</si>
  <si>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</si>
  <si>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</si>
  <si>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</si>
  <si>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</si>
  <si>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</si>
  <si>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</si>
  <si>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</si>
  <si>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</si>
  <si>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</si>
  <si>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</si>
  <si>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</si>
  <si>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</si>
  <si>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</si>
  <si>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</si>
  <si>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</si>
  <si>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</si>
  <si>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</si>
  <si>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</si>
  <si>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</si>
  <si>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</si>
  <si>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</si>
  <si>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</si>
  <si>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</si>
  <si>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</si>
  <si>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</si>
  <si>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</si>
  <si>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</si>
  <si>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</si>
  <si>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</si>
  <si>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</si>
  <si>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</si>
  <si>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</si>
  <si>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</si>
  <si>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</si>
  <si>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</si>
  <si>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</si>
  <si>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</si>
  <si>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</si>
  <si>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</si>
  <si>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</si>
  <si>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</si>
  <si>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</si>
  <si>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</si>
  <si>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</si>
  <si>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</si>
  <si>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</si>
  <si>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</si>
  <si>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</si>
  <si>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</si>
  <si>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</si>
  <si>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</si>
  <si>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</si>
  <si>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</si>
  <si>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</si>
  <si>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</si>
  <si>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</si>
  <si>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</si>
  <si>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</si>
  <si>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</si>
  <si>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</si>
  <si>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</si>
  <si>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</si>
  <si>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</si>
  <si>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</si>
  <si>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</si>
  <si>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</si>
  <si>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</si>
  <si>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</si>
  <si>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</si>
  <si>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</si>
  <si>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</si>
  <si>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</si>
  <si>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</si>
  <si>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</si>
  <si>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</si>
  <si>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</si>
  <si>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</si>
  <si>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</si>
  <si>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</si>
  <si>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</si>
  <si>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</si>
  <si>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</si>
  <si>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</si>
  <si>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</si>
  <si>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</si>
  <si>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</si>
  <si>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</si>
  <si>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</si>
  <si>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</si>
  <si>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</si>
  <si>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</si>
  <si>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</si>
  <si>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</si>
  <si>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</si>
  <si>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</si>
  <si>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</si>
  <si>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</si>
  <si>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</si>
  <si>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</si>
  <si>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</si>
  <si>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</si>
  <si>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</si>
  <si>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</si>
  <si>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</si>
  <si>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</si>
  <si>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</si>
  <si>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</si>
  <si>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</si>
  <si>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</si>
  <si>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</si>
  <si>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</si>
  <si>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</si>
  <si>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</si>
  <si>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</si>
  <si>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</si>
  <si>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</si>
  <si>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</si>
  <si>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</si>
  <si>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</si>
  <si>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</si>
  <si>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</si>
  <si>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</si>
  <si>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</si>
  <si>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</si>
  <si>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</si>
  <si>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</si>
  <si>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</si>
  <si>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</si>
  <si>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</si>
  <si>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</si>
  <si>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</si>
  <si>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</si>
  <si>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</si>
  <si>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</si>
  <si>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</si>
  <si>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</si>
  <si>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</si>
  <si>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</si>
  <si>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</si>
  <si>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</si>
  <si>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</si>
  <si>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</si>
  <si>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</si>
  <si>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</si>
  <si>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</si>
  <si>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</si>
  <si>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</si>
  <si>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</si>
  <si>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</si>
  <si>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</si>
  <si>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</si>
  <si>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</si>
  <si>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</si>
  <si>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</si>
  <si>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</si>
  <si>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</si>
  <si>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</si>
  <si>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</si>
  <si>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</si>
  <si>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</si>
  <si>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</si>
  <si>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</si>
  <si>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</si>
  <si>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</si>
  <si>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</si>
  <si>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</si>
  <si>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</si>
  <si>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</si>
  <si>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</si>
  <si>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</si>
  <si>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</si>
  <si>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</si>
  <si>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</si>
  <si>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</si>
  <si>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</si>
  <si>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</si>
  <si>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</si>
  <si>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</si>
  <si>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</si>
  <si>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</si>
  <si>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</si>
  <si>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</si>
  <si>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</si>
  <si>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</si>
  <si>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</si>
  <si>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</si>
  <si>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</si>
  <si>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</si>
  <si>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</si>
  <si>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</si>
  <si>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</si>
  <si>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</si>
  <si>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</si>
  <si>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</si>
  <si>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</si>
  <si>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</si>
  <si>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</si>
  <si>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</si>
  <si>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</si>
  <si>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</si>
  <si>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</si>
  <si>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</si>
  <si>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</si>
  <si>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</si>
  <si>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</si>
  <si>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</si>
  <si>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</si>
  <si>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</si>
  <si>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</si>
  <si>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</si>
  <si>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</si>
  <si>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</si>
  <si>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</si>
  <si>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</si>
  <si>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</si>
  <si>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</si>
  <si>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</si>
  <si>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</si>
  <si>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</si>
  <si>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</si>
  <si>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</si>
  <si>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</si>
  <si>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</si>
  <si>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</si>
  <si>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</si>
  <si>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</si>
  <si>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</si>
  <si>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</si>
  <si>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</si>
  <si>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</si>
  <si>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</si>
  <si>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</si>
  <si>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</si>
  <si>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</si>
  <si>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</si>
  <si>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</si>
  <si>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</si>
  <si>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</si>
  <si>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</si>
  <si>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</si>
  <si>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</si>
  <si>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</si>
  <si>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</si>
  <si>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</si>
  <si>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</si>
  <si>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</si>
  <si>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</si>
  <si>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</si>
  <si>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</si>
  <si>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</si>
  <si>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</si>
  <si>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</si>
  <si>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</si>
  <si>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</si>
  <si>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</si>
  <si>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</si>
  <si>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</si>
  <si>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</si>
  <si>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</si>
  <si>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</si>
  <si>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</si>
  <si>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</si>
  <si>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</si>
  <si>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</si>
  <si>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</si>
  <si>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</si>
  <si>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</si>
  <si>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</si>
  <si>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</si>
  <si>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</si>
  <si>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</si>
  <si>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</si>
  <si>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</si>
  <si>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</si>
  <si>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</si>
  <si>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</si>
  <si>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</si>
  <si>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</si>
  <si>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</si>
  <si>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</si>
  <si>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</si>
  <si>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</si>
  <si>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</si>
  <si>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</si>
  <si>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</si>
  <si>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</si>
  <si>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</si>
  <si>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</si>
  <si>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</si>
  <si>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</si>
  <si>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</si>
  <si>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</si>
  <si>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</si>
  <si>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</si>
  <si>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</si>
  <si>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</si>
  <si>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</si>
  <si>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</si>
  <si>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</si>
  <si>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</si>
  <si>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</si>
  <si>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</si>
  <si>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</si>
  <si>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</si>
  <si>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</si>
  <si>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</si>
  <si>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</si>
  <si>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</si>
  <si>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</si>
  <si>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</si>
  <si>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</si>
  <si>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</si>
  <si>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</si>
  <si>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</si>
  <si>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</si>
  <si>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</si>
  <si>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</si>
  <si>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</si>
  <si>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</si>
  <si>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</si>
  <si>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</si>
  <si>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</si>
  <si>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</si>
  <si>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</si>
  <si>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</si>
  <si>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</si>
  <si>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</si>
  <si>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</si>
  <si>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</si>
  <si>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</si>
  <si>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</si>
  <si>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</si>
  <si>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</si>
  <si>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</si>
  <si>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</si>
  <si>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</si>
  <si>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</si>
  <si>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</si>
  <si>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</si>
  <si>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</si>
  <si>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</si>
  <si>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</si>
  <si>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</si>
  <si>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</si>
  <si>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</si>
  <si>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</si>
  <si>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</si>
  <si>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</si>
  <si>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</si>
  <si>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</si>
  <si>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</si>
  <si>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</si>
  <si>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</si>
  <si>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</si>
  <si>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</si>
  <si>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</si>
  <si>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</si>
  <si>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</si>
  <si>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</si>
  <si>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</si>
  <si>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</si>
  <si>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</si>
  <si>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</si>
  <si>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</si>
  <si>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</si>
  <si>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</si>
  <si>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</si>
  <si>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</si>
  <si>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</si>
  <si>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</si>
  <si>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</si>
  <si>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</si>
  <si>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</si>
  <si>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</si>
  <si>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</si>
  <si>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</si>
  <si>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</si>
  <si>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</si>
  <si>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</si>
  <si>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</si>
  <si>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</si>
  <si>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</si>
  <si>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</si>
  <si>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</si>
  <si>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</si>
  <si>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</si>
  <si>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</si>
  <si>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</si>
  <si>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</si>
  <si>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</si>
  <si>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</si>
  <si>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</si>
  <si>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</si>
  <si>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</si>
  <si>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</si>
  <si>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</si>
  <si>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</si>
  <si>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</si>
  <si>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</si>
  <si>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</si>
  <si>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</si>
  <si>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</si>
  <si>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</si>
  <si>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</si>
  <si>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</si>
  <si>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</si>
  <si>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</si>
  <si>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</si>
  <si>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</si>
  <si>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</si>
  <si>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</si>
  <si>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</si>
  <si>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</si>
  <si>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</si>
  <si>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</si>
  <si>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</si>
  <si>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</si>
  <si>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</si>
  <si>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</si>
  <si>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</si>
  <si>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</si>
  <si>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</si>
  <si>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</si>
  <si>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</si>
  <si>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</si>
  <si>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</si>
  <si>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</si>
  <si>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</si>
  <si>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</si>
  <si>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</si>
  <si>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</si>
  <si>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</si>
  <si>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</si>
  <si>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</si>
  <si>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</si>
  <si>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</si>
  <si>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</si>
  <si>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</si>
  <si>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</si>
  <si>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</si>
  <si>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</si>
  <si>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</si>
  <si>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</si>
  <si>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</si>
  <si>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</si>
  <si>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</si>
  <si>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</si>
  <si>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</si>
  <si>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</si>
  <si>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</si>
  <si>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</si>
  <si>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</si>
  <si>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</si>
  <si>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</si>
  <si>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</si>
  <si>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</si>
  <si>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</si>
  <si>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</si>
  <si>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</si>
  <si>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</si>
  <si>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</si>
  <si>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</si>
  <si>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</si>
  <si>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</si>
  <si>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</si>
  <si>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</si>
  <si>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</si>
  <si>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</si>
  <si>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</si>
  <si>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</si>
  <si>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</si>
  <si>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</si>
  <si>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</si>
  <si>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</si>
  <si>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</si>
  <si>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</si>
  <si>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</si>
  <si>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</si>
  <si>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</si>
  <si>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</si>
  <si>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</si>
  <si>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</si>
  <si>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</si>
  <si>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</si>
  <si>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</si>
  <si>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</si>
  <si>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</si>
  <si>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</si>
  <si>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</si>
  <si>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</si>
  <si>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</si>
  <si>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</si>
  <si>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</si>
  <si>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</si>
  <si>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</si>
  <si>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</si>
  <si>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</si>
  <si>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</si>
  <si>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</si>
  <si>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</si>
  <si>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</si>
  <si>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</si>
  <si>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</si>
  <si>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</si>
  <si>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</si>
  <si>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</si>
  <si>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</si>
  <si>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</si>
  <si>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</si>
  <si>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</si>
  <si>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</si>
  <si>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</si>
  <si>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</si>
  <si>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</si>
  <si>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</si>
  <si>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</si>
  <si>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</si>
  <si>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</si>
  <si>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</si>
  <si>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</si>
  <si>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</si>
  <si>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</si>
  <si>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</si>
  <si>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</si>
  <si>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</si>
  <si>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</si>
  <si>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</si>
  <si>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</si>
  <si>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</si>
  <si>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</si>
  <si>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</si>
  <si>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</si>
  <si>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</si>
  <si>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</si>
  <si>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</si>
  <si>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</si>
  <si>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</si>
  <si>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</si>
  <si>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</si>
  <si>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</si>
  <si>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</si>
  <si>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</si>
  <si>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</si>
  <si>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</si>
  <si>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</si>
  <si>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</si>
  <si>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</si>
  <si>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</si>
  <si>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</si>
  <si>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</si>
  <si>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</si>
  <si>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</si>
  <si>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</si>
  <si>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</si>
  <si>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</si>
  <si>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</si>
  <si>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</si>
  <si>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</si>
  <si>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</si>
  <si>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</si>
  <si>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</si>
  <si>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</si>
  <si>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</si>
  <si>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</si>
  <si>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</si>
  <si>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</si>
  <si>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</si>
  <si>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</si>
  <si>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</si>
  <si>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</si>
  <si>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</si>
  <si>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</si>
  <si>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</si>
  <si>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</si>
  <si>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</si>
  <si>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</si>
  <si>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</si>
  <si>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</si>
  <si>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</si>
  <si>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</si>
  <si>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</si>
  <si>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</si>
  <si>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</si>
  <si>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</si>
  <si>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</si>
  <si>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</si>
  <si>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</si>
  <si>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</si>
  <si>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</si>
  <si>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</si>
  <si>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</si>
  <si>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</si>
  <si>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</si>
  <si>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</si>
  <si>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</si>
  <si>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</si>
  <si>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</si>
  <si>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</si>
  <si>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</si>
  <si>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</si>
  <si>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</si>
  <si>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</si>
  <si>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</si>
  <si>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</si>
  <si>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</si>
  <si>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</si>
  <si>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</si>
  <si>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</si>
  <si>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</si>
  <si>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</si>
  <si>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</si>
  <si>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</si>
  <si>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</si>
  <si>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</si>
  <si>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</si>
  <si>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</si>
  <si>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</si>
  <si>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</si>
  <si>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</si>
  <si>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</si>
  <si>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</si>
  <si>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</si>
  <si>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</si>
  <si>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</si>
  <si>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</si>
  <si>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</si>
  <si>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</si>
  <si>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</si>
  <si>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</si>
  <si>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</si>
  <si>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</si>
  <si>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</si>
  <si>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</si>
  <si>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</si>
  <si>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</si>
  <si>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</si>
  <si>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</si>
  <si>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</si>
  <si>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</si>
  <si>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</si>
  <si>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</si>
  <si>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</si>
  <si>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</si>
  <si>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</si>
  <si>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</si>
  <si>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</si>
  <si>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</si>
  <si>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</si>
  <si>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</si>
  <si>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</si>
  <si>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</si>
  <si>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</si>
  <si>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</si>
  <si>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</si>
  <si>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</si>
  <si>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</si>
  <si>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</si>
  <si>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</si>
  <si>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</si>
  <si>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</si>
  <si>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</si>
  <si>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</si>
  <si>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</si>
  <si>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</si>
  <si>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</si>
  <si>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</si>
  <si>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</si>
  <si>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</si>
  <si>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</si>
  <si>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</si>
  <si>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</si>
  <si>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</si>
  <si>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</si>
  <si>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</si>
  <si>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</si>
  <si>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</si>
  <si>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</si>
  <si>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</si>
  <si>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</si>
  <si>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</si>
  <si>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</si>
  <si>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</si>
  <si>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</si>
  <si>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</si>
  <si>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</si>
  <si>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</si>
  <si>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</si>
  <si>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</si>
  <si>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</si>
  <si>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</si>
  <si>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</si>
  <si>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</si>
  <si>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</si>
  <si>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</si>
  <si>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</si>
  <si>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</si>
  <si>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</si>
  <si>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</si>
  <si>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</si>
  <si>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</si>
  <si>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</si>
  <si>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</si>
  <si>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</si>
  <si>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</si>
  <si>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</si>
  <si>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</si>
  <si>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</si>
  <si>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</si>
  <si>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</si>
  <si>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</si>
  <si>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</si>
  <si>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</si>
  <si>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</si>
  <si>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</si>
  <si>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</si>
  <si>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</si>
  <si>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</si>
  <si>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</si>
  <si>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</si>
  <si>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</si>
  <si>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</si>
  <si>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</si>
  <si>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</si>
  <si>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</si>
  <si>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</si>
  <si>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</si>
  <si>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</si>
  <si>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</si>
  <si>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</si>
  <si>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</si>
  <si>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</si>
  <si>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</si>
  <si>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</si>
  <si>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</si>
  <si>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</si>
  <si>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</si>
  <si>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</si>
  <si>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</si>
  <si>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</si>
  <si>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</si>
  <si>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</si>
  <si>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</si>
  <si>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</si>
  <si>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</si>
  <si>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</si>
  <si>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</si>
  <si>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</si>
  <si>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</si>
  <si>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</si>
  <si>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</si>
  <si>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</si>
  <si>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</si>
  <si>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</si>
  <si>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</si>
  <si>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</si>
  <si>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</si>
  <si>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</si>
  <si>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</si>
  <si>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</si>
  <si>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</si>
  <si>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</si>
  <si>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</si>
  <si>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</si>
  <si>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</si>
  <si>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</si>
  <si>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</si>
  <si>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</si>
  <si>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</si>
  <si>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</si>
  <si>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</si>
  <si>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</si>
  <si>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</si>
  <si>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</si>
  <si>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</si>
  <si>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</si>
  <si>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</si>
  <si>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</si>
  <si>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</si>
  <si>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</si>
  <si>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</si>
  <si>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</si>
  <si>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</si>
  <si>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</si>
  <si>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</si>
  <si>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</si>
  <si>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</si>
  <si>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</si>
  <si>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</si>
  <si>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</si>
  <si>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</si>
  <si>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</si>
  <si>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</si>
  <si>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</si>
  <si>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</si>
  <si>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</si>
  <si>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</si>
  <si>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</si>
  <si>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</si>
  <si>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</si>
  <si>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</si>
  <si>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</si>
  <si>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</si>
  <si>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</si>
  <si>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</si>
  <si>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</si>
  <si>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</si>
  <si>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</si>
  <si>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</si>
  <si>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</si>
  <si>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</si>
  <si>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</si>
  <si>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</si>
  <si>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</si>
  <si>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</si>
  <si>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</si>
  <si>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</si>
  <si>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</si>
  <si>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</si>
  <si>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</si>
  <si>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</si>
  <si>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</si>
  <si>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</si>
  <si>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</si>
  <si>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</si>
  <si>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</si>
  <si>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</si>
  <si>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</si>
  <si>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</si>
  <si>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</si>
  <si>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</si>
  <si>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</si>
  <si>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</si>
  <si>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</si>
  <si>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</si>
  <si>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</si>
  <si>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</si>
  <si>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</si>
  <si>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</si>
  <si>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</si>
  <si>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</si>
  <si>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</si>
  <si>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</si>
  <si>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</si>
  <si>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</si>
  <si>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</si>
  <si>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</si>
  <si>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</si>
  <si>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</si>
  <si>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</si>
  <si>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</si>
  <si>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</si>
  <si>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</si>
  <si>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</si>
  <si>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</si>
  <si>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</si>
  <si>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</si>
  <si>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</si>
  <si>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</si>
  <si>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</si>
  <si>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</si>
  <si>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</si>
  <si>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</si>
  <si>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</si>
  <si>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</si>
  <si>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</si>
  <si>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</si>
  <si>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</si>
  <si>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</si>
  <si>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</si>
  <si>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</si>
  <si>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</si>
  <si>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</si>
  <si>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</si>
  <si>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</si>
  <si>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</si>
  <si>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</si>
  <si>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</si>
  <si>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</si>
  <si>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</si>
  <si>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</si>
  <si>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</si>
  <si>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</si>
  <si>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</si>
  <si>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</si>
  <si>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</si>
  <si>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</si>
  <si>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</si>
  <si>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</si>
  <si>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</si>
  <si>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</si>
  <si>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</si>
  <si>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</si>
  <si>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</si>
  <si>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</si>
  <si>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</si>
  <si>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</si>
  <si>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</si>
  <si>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</si>
  <si>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</si>
  <si>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</si>
  <si>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</si>
  <si>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</si>
  <si>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</si>
  <si>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</si>
  <si>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</si>
  <si>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</si>
  <si>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</si>
  <si>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</si>
  <si>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</si>
  <si>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</si>
  <si>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</si>
  <si>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</si>
  <si>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</si>
  <si>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</si>
  <si>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</si>
  <si>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</si>
  <si>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</si>
  <si>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</si>
  <si>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</si>
  <si>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</si>
  <si>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</si>
  <si>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</si>
  <si>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</si>
  <si>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</si>
  <si>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</si>
  <si>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</si>
  <si>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</si>
  <si>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</si>
  <si>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</si>
  <si>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</si>
  <si>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</si>
  <si>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</si>
  <si>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</si>
  <si>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</si>
  <si>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</si>
  <si>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</si>
  <si>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</si>
  <si>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</si>
  <si>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</si>
  <si>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</si>
  <si>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</si>
  <si>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</si>
  <si>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</si>
  <si>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</si>
  <si>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</si>
  <si>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</si>
  <si>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</si>
  <si>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</si>
  <si>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</si>
  <si>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</si>
  <si>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</si>
  <si>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</si>
  <si>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</si>
  <si>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</si>
  <si>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</si>
  <si>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</si>
  <si>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</si>
  <si>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</si>
  <si>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</si>
  <si>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</si>
  <si>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</si>
  <si>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</si>
  <si>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</si>
  <si>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</si>
  <si>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</si>
  <si>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</si>
  <si>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</si>
  <si>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</si>
  <si>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</si>
  <si>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</si>
  <si>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</si>
  <si>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</si>
  <si>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</si>
  <si>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</si>
  <si>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</si>
  <si>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</si>
  <si>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</si>
  <si>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</si>
  <si>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</si>
  <si>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</si>
  <si>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</si>
  <si>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</si>
  <si>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</si>
  <si>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</si>
  <si>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</si>
  <si>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</si>
  <si>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</si>
  <si>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</si>
  <si>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</si>
  <si>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</si>
  <si>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</si>
  <si>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</si>
  <si>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</si>
  <si>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</si>
  <si>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</si>
  <si>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</si>
  <si>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</si>
  <si>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</si>
  <si>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</si>
  <si>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</si>
  <si>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</si>
  <si>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</si>
  <si>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</si>
  <si>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</si>
  <si>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</si>
  <si>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</si>
  <si>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</si>
  <si>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</si>
  <si>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</si>
  <si>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</si>
  <si>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</si>
  <si>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</si>
  <si>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</si>
  <si>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</si>
  <si>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</si>
  <si>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</si>
  <si>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</si>
  <si>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</si>
  <si>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</si>
  <si>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</si>
  <si>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</si>
  <si>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</si>
  <si>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</si>
  <si>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</si>
  <si>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</si>
  <si>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</si>
  <si>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</si>
  <si>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</si>
  <si>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</si>
  <si>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</si>
  <si>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</si>
  <si>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</si>
  <si>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</si>
  <si>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</si>
  <si>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</si>
  <si>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</si>
  <si>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</si>
  <si>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</si>
  <si>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</si>
  <si>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</si>
  <si>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</si>
  <si>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</si>
  <si>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</si>
  <si>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</si>
  <si>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</si>
  <si>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</si>
  <si>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</si>
  <si>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</si>
  <si>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</si>
  <si>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</si>
  <si>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</si>
  <si>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</si>
  <si>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</si>
  <si>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</si>
  <si>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</si>
  <si>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</si>
  <si>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</si>
  <si>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</si>
  <si>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</si>
  <si>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</si>
  <si>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</si>
  <si>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</si>
  <si>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</si>
  <si>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</si>
  <si>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</si>
  <si>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</si>
  <si>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</si>
  <si>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</si>
  <si>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</si>
  <si>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</si>
  <si>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</si>
  <si>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</si>
  <si>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</si>
  <si>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</si>
  <si>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</si>
  <si>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</si>
  <si>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</si>
  <si>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</si>
  <si>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</si>
  <si>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</si>
  <si>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</si>
  <si>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</si>
  <si>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</si>
  <si>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</si>
  <si>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</si>
  <si>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</si>
  <si>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</si>
  <si>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</si>
  <si>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</si>
  <si>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</si>
  <si>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</si>
  <si>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</si>
  <si>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</si>
  <si>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</si>
  <si>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</si>
  <si>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</si>
  <si>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</si>
  <si>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</si>
  <si>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</si>
  <si>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</si>
  <si>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</si>
  <si>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</si>
  <si>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</si>
  <si>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</si>
  <si>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</si>
  <si>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</si>
  <si>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</si>
  <si>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</si>
  <si>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</si>
  <si>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</si>
  <si>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</si>
  <si>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</si>
  <si>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</si>
  <si>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</si>
  <si>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</si>
  <si>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</si>
  <si>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</si>
  <si>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</si>
  <si>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</si>
  <si>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</si>
  <si>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</si>
  <si>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</si>
  <si>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</si>
  <si>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</si>
  <si>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</si>
  <si>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</si>
  <si>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</si>
  <si>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</si>
  <si>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</si>
  <si>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</si>
  <si>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</si>
  <si>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</si>
  <si>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</si>
  <si>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</si>
  <si>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</si>
  <si>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</si>
  <si>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</si>
  <si>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</si>
  <si>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</si>
  <si>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</si>
  <si>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</si>
  <si>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</si>
  <si>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</si>
  <si>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</si>
  <si>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</si>
  <si>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</si>
  <si>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</si>
  <si>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</si>
  <si>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</si>
  <si>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</si>
  <si>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</si>
  <si>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</si>
  <si>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</si>
  <si>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</si>
  <si>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</si>
  <si>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</si>
  <si>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</si>
  <si>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</si>
  <si>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</si>
  <si>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</si>
  <si>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</si>
  <si>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</si>
  <si>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</si>
  <si>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</si>
  <si>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</si>
  <si>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</si>
  <si>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</si>
  <si>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</si>
  <si>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</si>
  <si>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</si>
  <si>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</si>
  <si>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</si>
  <si>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</si>
  <si>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</si>
  <si>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</si>
  <si>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</si>
  <si>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</si>
  <si>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</si>
  <si>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</si>
  <si>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</si>
  <si>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</si>
  <si>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</si>
  <si>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</si>
  <si>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</si>
  <si>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</si>
  <si>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</si>
  <si>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</si>
  <si>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</si>
  <si>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</si>
  <si>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</si>
  <si>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</si>
  <si>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</si>
  <si>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</si>
  <si>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</si>
  <si>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</si>
  <si>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</si>
  <si>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</si>
  <si>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</si>
  <si>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</si>
  <si>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</si>
  <si>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</si>
  <si>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</si>
  <si>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</si>
  <si>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</si>
  <si>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</si>
  <si>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</si>
  <si>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</si>
  <si>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</si>
  <si>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</si>
  <si>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</si>
  <si>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</si>
  <si>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</si>
  <si>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</si>
  <si>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</si>
  <si>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</si>
  <si>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</si>
  <si>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</si>
  <si>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</si>
  <si>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</si>
  <si>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</si>
  <si>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</si>
  <si>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</si>
  <si>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</si>
  <si>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</si>
  <si>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</si>
  <si>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</si>
  <si>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</si>
  <si>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</si>
  <si>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</si>
  <si>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</si>
  <si>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</si>
  <si>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</si>
  <si>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</si>
  <si>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</si>
  <si>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</si>
  <si>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</si>
  <si>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</si>
  <si>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</si>
  <si>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</si>
  <si>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</si>
  <si>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</si>
  <si>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</si>
  <si>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</si>
  <si>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</si>
  <si>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</si>
  <si>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</si>
  <si>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</si>
  <si>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</si>
  <si>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</si>
  <si>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</si>
  <si>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</si>
  <si>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</si>
  <si>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</si>
  <si>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</si>
  <si>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</si>
  <si>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</si>
  <si>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</si>
  <si>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</si>
  <si>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</si>
  <si>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</si>
  <si>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</si>
  <si>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</si>
  <si>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</si>
  <si>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</si>
  <si>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</si>
  <si>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</si>
  <si>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</si>
  <si>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</si>
  <si>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</si>
  <si>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</si>
  <si>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</si>
  <si>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</si>
  <si>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</si>
  <si>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</si>
  <si>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</si>
  <si>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</si>
  <si>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</si>
  <si>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</si>
  <si>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</si>
  <si>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</si>
  <si>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</si>
  <si>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</si>
  <si>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</si>
  <si>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</si>
  <si>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</si>
  <si>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</si>
  <si>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</si>
  <si>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</si>
  <si>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</si>
  <si>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</si>
  <si>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</si>
  <si>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</si>
  <si>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</si>
  <si>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</si>
  <si>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</si>
  <si>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</si>
  <si>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</si>
  <si>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</si>
  <si>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</si>
  <si>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</si>
  <si>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</si>
  <si>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</si>
  <si>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</si>
  <si>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</si>
  <si>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</si>
  <si>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</si>
  <si>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</si>
  <si>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</si>
  <si>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</si>
  <si>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</si>
  <si>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</si>
  <si>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</si>
  <si>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</si>
  <si>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</si>
  <si>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</si>
  <si>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</si>
  <si>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</si>
  <si>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</si>
  <si>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</si>
  <si>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</si>
  <si>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</si>
  <si>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</si>
  <si>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</si>
  <si>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</si>
  <si>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</si>
  <si>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</si>
  <si>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</si>
  <si>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</si>
  <si>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</si>
  <si>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</si>
  <si>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</si>
  <si>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</si>
  <si>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</si>
  <si>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</si>
  <si>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</si>
  <si>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</si>
  <si>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</si>
  <si>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</si>
  <si>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</si>
  <si>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</si>
  <si>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</si>
  <si>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</si>
  <si>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</si>
  <si>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</si>
  <si>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</si>
  <si>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</si>
  <si>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</si>
  <si>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</si>
  <si>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</si>
  <si>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</si>
  <si>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</si>
  <si>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</si>
  <si>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</si>
  <si>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</si>
  <si>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</si>
  <si>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</si>
  <si>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</si>
  <si>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</si>
  <si>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</si>
  <si>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</si>
  <si>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</si>
  <si>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</si>
  <si>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</si>
  <si>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</si>
  <si>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</si>
  <si>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</si>
  <si>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</si>
  <si>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</si>
  <si>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</si>
  <si>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</si>
  <si>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</si>
  <si>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</si>
  <si>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</si>
  <si>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</si>
  <si>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</si>
  <si>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</si>
  <si>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</si>
  <si>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</si>
  <si>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</si>
  <si>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</si>
  <si>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</si>
  <si>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</si>
  <si>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</si>
  <si>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</si>
  <si>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</si>
  <si>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</si>
  <si>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</si>
  <si>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</si>
  <si>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</si>
  <si>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</si>
  <si>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</si>
  <si>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</si>
  <si>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</si>
  <si>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</si>
  <si>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</si>
  <si>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</si>
  <si>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</si>
  <si>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</si>
  <si>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</si>
  <si>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</si>
  <si>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</si>
  <si>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</si>
  <si>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</si>
  <si>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</si>
  <si>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</si>
  <si>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</si>
  <si>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</si>
  <si>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</si>
  <si>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</si>
  <si>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</si>
  <si>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</si>
  <si>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</si>
  <si>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</si>
  <si>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</si>
  <si>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</si>
  <si>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</si>
  <si>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</si>
  <si>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</si>
  <si>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</si>
  <si>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</si>
  <si>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</si>
  <si>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</si>
  <si>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</si>
  <si>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</si>
  <si>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</si>
  <si>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</si>
  <si>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</si>
  <si>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</si>
  <si>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</si>
  <si>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</si>
  <si>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</si>
  <si>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</si>
  <si>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</si>
  <si>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</si>
  <si>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</si>
  <si>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</si>
  <si>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</si>
  <si>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</si>
  <si>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</si>
  <si>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</si>
  <si>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</si>
  <si>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</si>
  <si>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</si>
  <si>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</si>
  <si>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</si>
  <si>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</si>
  <si>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</si>
  <si>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</si>
  <si>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</si>
  <si>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</si>
  <si>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</si>
  <si>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</si>
  <si>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</si>
  <si>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</si>
  <si>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</si>
  <si>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</si>
  <si>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</si>
  <si>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</si>
  <si>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</si>
  <si>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</si>
  <si>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</si>
  <si>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</si>
  <si>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</si>
  <si>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</si>
  <si>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</si>
  <si>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</si>
  <si>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</si>
  <si>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</si>
  <si>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</si>
  <si>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</si>
  <si>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</si>
  <si>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</si>
  <si>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</si>
  <si>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</si>
  <si>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</si>
  <si>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</si>
  <si>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</si>
  <si>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</si>
  <si>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</si>
  <si>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</si>
  <si>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</si>
  <si>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</si>
  <si>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</si>
  <si>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</si>
  <si>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</si>
  <si>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</si>
  <si>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</si>
  <si>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</si>
  <si>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</si>
  <si>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</si>
  <si>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</si>
  <si>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</si>
  <si>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</si>
  <si>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</si>
  <si>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</si>
  <si>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</si>
  <si>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</si>
  <si>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</si>
  <si>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</si>
  <si>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</si>
  <si>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</si>
  <si>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</si>
  <si>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</si>
  <si>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</si>
  <si>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</si>
  <si>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</si>
  <si>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</si>
  <si>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</si>
  <si>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</si>
  <si>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</si>
  <si>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</si>
  <si>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</si>
  <si>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</si>
  <si>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</si>
  <si>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</si>
  <si>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</si>
  <si>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</si>
  <si>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</si>
  <si>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</si>
  <si>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</si>
  <si>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</si>
  <si>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</si>
  <si>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</si>
  <si>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</si>
  <si>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</si>
  <si>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</si>
  <si>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</si>
  <si>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</si>
  <si>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</si>
  <si>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</si>
  <si>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</si>
  <si>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</si>
  <si>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</si>
  <si>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</si>
  <si>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</si>
  <si>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</si>
  <si>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</si>
  <si>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</si>
  <si>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</si>
  <si>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</si>
  <si>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</si>
  <si>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</si>
  <si>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</si>
  <si>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</si>
  <si>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</si>
  <si>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</si>
  <si>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</si>
  <si>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</si>
  <si>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</si>
  <si>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</si>
  <si>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</si>
  <si>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</si>
  <si>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</si>
  <si>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</si>
  <si>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</si>
  <si>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</si>
  <si>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</si>
  <si>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</si>
  <si>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</si>
  <si>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</si>
  <si>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</si>
  <si>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</si>
  <si>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</si>
  <si>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</si>
  <si>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</si>
  <si>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</si>
  <si>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</si>
  <si>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</si>
  <si>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</si>
  <si>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</si>
  <si>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</si>
  <si>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</si>
  <si>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</si>
  <si>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</si>
  <si>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</si>
  <si>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</si>
  <si>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</si>
  <si>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</si>
  <si>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</si>
  <si>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</si>
  <si>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</si>
  <si>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</si>
  <si>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</si>
  <si>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</si>
  <si>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</si>
  <si>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</si>
  <si>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</si>
  <si>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</si>
  <si>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</si>
  <si>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</si>
  <si>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</si>
  <si>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</si>
  <si>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</si>
  <si>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</si>
  <si>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</si>
  <si>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</si>
  <si>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</si>
  <si>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</si>
  <si>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</si>
  <si>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</si>
  <si>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</si>
  <si>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</si>
  <si>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</si>
  <si>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</si>
  <si>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</si>
  <si>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</si>
  <si>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</si>
  <si>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</si>
  <si>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</si>
  <si>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</si>
  <si>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</si>
  <si>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</si>
  <si>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</si>
  <si>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</si>
  <si>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</si>
  <si>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</si>
  <si>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</si>
  <si>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</si>
  <si>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</si>
  <si>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</si>
  <si>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</si>
  <si>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</si>
  <si>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</si>
  <si>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</si>
  <si>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</si>
  <si>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</si>
  <si>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</si>
  <si>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</si>
  <si>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</si>
  <si>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</si>
  <si>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</si>
  <si>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</si>
  <si>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</si>
  <si>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</si>
  <si>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</si>
  <si>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</si>
  <si>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</si>
  <si>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</si>
  <si>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</si>
  <si>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</si>
  <si>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</si>
  <si>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</si>
  <si>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</si>
  <si>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</si>
  <si>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</si>
  <si>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</si>
  <si>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</si>
  <si>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</si>
  <si>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</si>
  <si>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</si>
  <si>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</si>
  <si>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</si>
  <si>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</si>
  <si>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</si>
  <si>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</si>
  <si>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</si>
  <si>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</si>
  <si>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</si>
  <si>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</si>
  <si>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</si>
  <si>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</si>
  <si>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</si>
  <si>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</si>
  <si>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</si>
  <si>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</si>
  <si>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</si>
  <si>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</si>
  <si>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</si>
  <si>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</si>
  <si>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</si>
  <si>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</si>
  <si>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</si>
  <si>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</si>
  <si>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</si>
  <si>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</si>
  <si>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</si>
  <si>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</si>
  <si>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</si>
  <si>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</si>
  <si>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</si>
  <si>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</si>
  <si>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</si>
  <si>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</si>
  <si>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</si>
  <si>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</si>
  <si>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</si>
  <si>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</si>
  <si>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</si>
  <si>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</si>
  <si>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</si>
  <si>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</si>
  <si>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</si>
  <si>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</si>
  <si>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</si>
  <si>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</si>
  <si>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</si>
  <si>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</si>
  <si>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</si>
  <si>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</si>
  <si>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</si>
  <si>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</si>
  <si>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</si>
  <si>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</si>
  <si>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</si>
  <si>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</si>
  <si>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</si>
  <si>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</si>
  <si>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</si>
  <si>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</si>
  <si>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</si>
  <si>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</si>
  <si>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</si>
  <si>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</si>
  <si>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</si>
  <si>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</si>
  <si>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</si>
  <si>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</si>
  <si>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</si>
  <si>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</si>
  <si>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</si>
  <si>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</si>
  <si>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</si>
  <si>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</si>
  <si>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</si>
  <si>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</si>
  <si>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</si>
  <si>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</si>
  <si>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</si>
  <si>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</si>
  <si>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</si>
  <si>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</si>
  <si>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</si>
  <si>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</si>
  <si>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</si>
  <si>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</si>
  <si>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</si>
  <si>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</si>
  <si>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</si>
  <si>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</si>
  <si>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</si>
  <si>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</si>
  <si>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</si>
  <si>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</si>
  <si>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</si>
  <si>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</si>
  <si>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</si>
  <si>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</si>
  <si>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</si>
  <si>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</si>
  <si>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</si>
  <si>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</si>
  <si>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</si>
  <si>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</si>
  <si>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</si>
  <si>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</si>
  <si>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</si>
  <si>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</si>
  <si>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</si>
  <si>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</si>
  <si>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</si>
  <si>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</si>
  <si>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</si>
  <si>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</si>
  <si>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</si>
  <si>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</si>
  <si>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</si>
  <si>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</si>
  <si>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</si>
  <si>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</si>
  <si>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</si>
  <si>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</si>
  <si>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</si>
  <si>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</si>
  <si>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</si>
  <si>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</si>
  <si>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</si>
  <si>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</si>
  <si>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</si>
  <si>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</si>
  <si>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</si>
  <si>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</si>
  <si>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</si>
  <si>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</si>
  <si>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</si>
  <si>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</si>
  <si>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</si>
  <si>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</si>
  <si>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</si>
  <si>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</si>
  <si>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</si>
  <si>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</si>
  <si>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</si>
  <si>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</si>
  <si>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</si>
  <si>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</si>
  <si>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</si>
  <si>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</si>
  <si>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</si>
  <si>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</si>
  <si>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</si>
  <si>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</si>
  <si>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</si>
  <si>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</si>
  <si>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</si>
  <si>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</si>
  <si>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</si>
  <si>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</si>
  <si>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</si>
  <si>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</si>
  <si>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</si>
  <si>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</si>
  <si>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</si>
  <si>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</si>
  <si>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</si>
  <si>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</si>
  <si>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</si>
  <si>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</si>
  <si>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</si>
  <si>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</si>
  <si>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</si>
  <si>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</si>
  <si>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</si>
  <si>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</si>
  <si>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</si>
  <si>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</si>
  <si>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</si>
  <si>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</si>
  <si>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</si>
  <si>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</si>
  <si>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</si>
  <si>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</si>
  <si>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</si>
  <si>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</si>
  <si>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</si>
  <si>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</si>
  <si>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</si>
  <si>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</si>
  <si>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</si>
  <si>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</si>
  <si>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</si>
  <si>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</si>
  <si>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</si>
  <si>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</si>
  <si>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</si>
  <si>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</si>
  <si>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</si>
  <si>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</si>
  <si>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</si>
  <si>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</si>
  <si>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</si>
  <si>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</si>
  <si>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</si>
  <si>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</si>
  <si>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</si>
  <si>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</si>
  <si>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</si>
  <si>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</si>
  <si>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</si>
  <si>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</si>
  <si>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</si>
  <si>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</si>
  <si>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</si>
  <si>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</si>
  <si>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</si>
  <si>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</si>
  <si>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</si>
  <si>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</si>
  <si>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</si>
  <si>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</si>
  <si>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</si>
  <si>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</si>
  <si>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</si>
  <si>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</si>
  <si>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</si>
  <si>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</si>
  <si>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</si>
  <si>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</si>
  <si>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</si>
  <si>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</si>
  <si>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</si>
  <si>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</si>
  <si>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</si>
  <si>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</si>
  <si>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</si>
  <si>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</si>
  <si>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</si>
  <si>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</si>
  <si>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</si>
  <si>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</si>
  <si>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</si>
  <si>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</si>
  <si>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</si>
  <si>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</si>
  <si>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</si>
  <si>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</si>
  <si>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</si>
  <si>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</si>
  <si>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</si>
  <si>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</si>
  <si>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</si>
  <si>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</si>
  <si>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</si>
  <si>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</si>
  <si>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</si>
  <si>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</si>
  <si>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</si>
  <si>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</si>
  <si>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</si>
  <si>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</si>
  <si>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</si>
  <si>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</si>
  <si>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</si>
  <si>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</si>
  <si>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</si>
  <si>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</si>
  <si>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</si>
  <si>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</si>
  <si>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</si>
  <si>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</si>
  <si>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</si>
  <si>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</si>
  <si>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</si>
  <si>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</si>
  <si>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</si>
  <si>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</si>
  <si>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</si>
  <si>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</si>
  <si>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</si>
  <si>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</si>
  <si>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</si>
  <si>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</si>
  <si>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</si>
  <si>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</si>
  <si>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</si>
  <si>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</si>
  <si>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</si>
  <si>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</si>
  <si>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</si>
  <si>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</si>
  <si>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</si>
  <si>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</si>
  <si>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</si>
  <si>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</si>
  <si>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</si>
  <si>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</si>
  <si>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</si>
  <si>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</si>
  <si>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</si>
  <si>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</si>
  <si>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</si>
  <si>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</si>
  <si>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</si>
  <si>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</si>
  <si>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</si>
  <si>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</si>
  <si>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</si>
  <si>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</si>
  <si>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</si>
  <si>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</si>
  <si>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</si>
  <si>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</si>
  <si>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</si>
  <si>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</si>
  <si>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</si>
  <si>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</si>
  <si>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</si>
  <si>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</si>
  <si>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</si>
  <si>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</si>
  <si>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</si>
  <si>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</si>
  <si>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</si>
  <si>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</si>
  <si>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</si>
  <si>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</si>
  <si>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</si>
  <si>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</si>
  <si>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</si>
  <si>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</si>
  <si>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</si>
  <si>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</si>
  <si>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</si>
  <si>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</si>
  <si>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</si>
  <si>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</si>
  <si>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</si>
  <si>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</si>
  <si>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</si>
  <si>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</si>
  <si>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</si>
  <si>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</si>
  <si>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</si>
  <si>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</si>
  <si>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</si>
  <si>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</si>
  <si>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</si>
  <si>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</si>
  <si>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</si>
  <si>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</si>
  <si>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</si>
  <si>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</si>
  <si>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</si>
  <si>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</si>
  <si>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</si>
  <si>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</si>
  <si>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</si>
  <si>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</si>
  <si>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</si>
  <si>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</si>
  <si>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</si>
  <si>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</si>
  <si>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</si>
  <si>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</si>
  <si>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</si>
  <si>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</si>
  <si>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</si>
  <si>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</si>
  <si>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</si>
  <si>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</si>
  <si>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</si>
  <si>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</si>
  <si>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</si>
  <si>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</si>
  <si>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</si>
  <si>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</si>
  <si>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</si>
  <si>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</si>
  <si>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</si>
  <si>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</si>
  <si>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</si>
  <si>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</si>
  <si>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</si>
  <si>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</si>
  <si>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</si>
  <si>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</si>
  <si>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</si>
  <si>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</si>
  <si>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</si>
  <si>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</si>
  <si>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</si>
  <si>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</si>
  <si>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</si>
  <si>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</si>
  <si>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</si>
  <si>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</si>
  <si>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</si>
  <si>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</si>
  <si>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</si>
  <si>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</si>
  <si>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</si>
  <si>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</si>
  <si>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</si>
  <si>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</si>
  <si>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</si>
  <si>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</si>
  <si>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</si>
  <si>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</si>
  <si>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</si>
  <si>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</si>
  <si>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</si>
  <si>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</si>
  <si>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</si>
  <si>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</si>
  <si>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</si>
  <si>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</si>
  <si>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</si>
  <si>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</si>
  <si>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</si>
  <si>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</si>
  <si>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</si>
  <si>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</si>
  <si>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</si>
  <si>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</si>
  <si>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</si>
  <si>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</si>
  <si>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</si>
  <si>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</si>
  <si>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</si>
  <si>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</si>
  <si>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</si>
  <si>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</si>
  <si>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</si>
  <si>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</si>
  <si>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</si>
  <si>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</si>
  <si>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</si>
  <si>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</si>
  <si>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</si>
  <si>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</si>
  <si>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</si>
  <si>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</si>
  <si>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</si>
  <si>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</si>
  <si>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</si>
  <si>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</si>
  <si>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</si>
  <si>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</si>
  <si>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</si>
  <si>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</si>
  <si>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</si>
  <si>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</si>
  <si>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</si>
  <si>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</si>
  <si>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</si>
  <si>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</si>
  <si>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</si>
  <si>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</si>
  <si>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</si>
  <si>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</si>
  <si>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</si>
  <si>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</si>
  <si>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</si>
  <si>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</si>
  <si>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</si>
  <si>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</si>
  <si>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</si>
  <si>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</si>
  <si>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</si>
  <si>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</si>
  <si>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</si>
  <si>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</si>
  <si>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</si>
  <si>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</si>
  <si>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</si>
  <si>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</si>
  <si>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</si>
  <si>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</si>
  <si>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</si>
  <si>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</si>
  <si>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</si>
  <si>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</si>
  <si>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</si>
  <si>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</si>
  <si>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</si>
  <si>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</si>
  <si>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</si>
  <si>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</si>
  <si>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</si>
  <si>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</si>
  <si>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</si>
  <si>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</si>
  <si>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</si>
  <si>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</si>
  <si>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</si>
  <si>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</si>
  <si>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</si>
  <si>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</si>
  <si>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</si>
  <si>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</si>
  <si>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</si>
  <si>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</si>
  <si>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</si>
  <si>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</si>
  <si>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</si>
  <si>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</si>
  <si>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</si>
  <si>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</si>
  <si>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</si>
  <si>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</si>
  <si>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</si>
  <si>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</si>
  <si>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</si>
  <si>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</si>
  <si>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</si>
  <si>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</si>
  <si>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</si>
  <si>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</si>
  <si>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</si>
  <si>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</si>
  <si>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</si>
  <si>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</si>
  <si>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</si>
  <si>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</si>
  <si>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</si>
  <si>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</si>
  <si>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</si>
  <si>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</si>
  <si>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</si>
  <si>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</si>
  <si>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</si>
  <si>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</si>
  <si>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</si>
  <si>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</si>
  <si>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</si>
  <si>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</si>
  <si>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</si>
  <si>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</si>
  <si>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</si>
  <si>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</si>
  <si>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</si>
  <si>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</si>
  <si>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</si>
  <si>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</si>
  <si>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</si>
  <si>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</si>
  <si>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</si>
  <si>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</si>
  <si>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</si>
  <si>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</si>
  <si>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</si>
  <si>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</si>
  <si>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</si>
  <si>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</si>
  <si>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</si>
  <si>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</si>
  <si>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</si>
  <si>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</si>
  <si>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</si>
  <si>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</si>
  <si>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</si>
  <si>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</si>
  <si>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</si>
  <si>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</si>
  <si>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</si>
  <si>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</si>
  <si>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</si>
  <si>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</si>
  <si>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</si>
  <si>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</si>
  <si>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</si>
  <si>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</si>
  <si>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</si>
  <si>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</si>
  <si>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</si>
  <si>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</si>
  <si>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</si>
  <si>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</si>
  <si>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</si>
  <si>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</si>
  <si>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</si>
  <si>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</si>
  <si>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</si>
  <si>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</si>
  <si>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</si>
  <si>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</si>
  <si>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</si>
  <si>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</si>
  <si>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</si>
  <si>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</si>
  <si>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</si>
  <si>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</si>
  <si>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</si>
  <si>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</si>
  <si>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</si>
  <si>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</si>
  <si>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</si>
  <si>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</si>
  <si>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</si>
  <si>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</si>
  <si>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</si>
  <si>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</si>
  <si>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</si>
  <si>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</si>
  <si>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</si>
  <si>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</si>
  <si>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</si>
  <si>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</si>
  <si>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</si>
  <si>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</si>
  <si>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</si>
  <si>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</si>
  <si>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</si>
  <si>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</si>
  <si>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</si>
  <si>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</si>
  <si>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</si>
  <si>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</si>
  <si>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</si>
  <si>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</si>
  <si>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</si>
  <si>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</si>
  <si>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</si>
  <si>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</si>
  <si>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</si>
  <si>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</si>
  <si>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</si>
  <si>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</si>
  <si>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</si>
  <si>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</si>
  <si>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</si>
  <si>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</si>
  <si>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</si>
  <si>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</si>
  <si>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</si>
  <si>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</si>
  <si>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</si>
  <si>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</si>
  <si>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</si>
  <si>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</si>
  <si>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</si>
  <si>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</si>
  <si>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</si>
  <si>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</si>
  <si>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</si>
  <si>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</si>
  <si>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</si>
  <si>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</si>
  <si>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</si>
  <si>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</si>
  <si>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</si>
  <si>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</si>
  <si>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</si>
  <si>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</si>
  <si>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</si>
  <si>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</si>
  <si>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</si>
  <si>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</si>
  <si>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</si>
  <si>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</si>
  <si>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</si>
  <si>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</si>
  <si>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</si>
  <si>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</si>
  <si>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</si>
  <si>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</si>
  <si>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</si>
  <si>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</si>
  <si>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</si>
  <si>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</si>
  <si>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</si>
  <si>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</si>
  <si>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</si>
  <si>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</si>
  <si>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</si>
  <si>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</si>
  <si>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</si>
  <si>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</si>
  <si>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</si>
  <si>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</si>
  <si>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</si>
  <si>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</si>
  <si>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</si>
  <si>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</si>
  <si>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</si>
  <si>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</si>
  <si>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</si>
  <si>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</si>
  <si>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</si>
  <si>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</si>
  <si>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</si>
  <si>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</si>
  <si>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</si>
  <si>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</si>
  <si>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</si>
  <si>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</si>
  <si>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</si>
  <si>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</si>
  <si>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</si>
  <si>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</si>
  <si>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</si>
  <si>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</si>
  <si>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</si>
  <si>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</si>
  <si>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</si>
  <si>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</si>
  <si>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</si>
  <si>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</si>
  <si>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</si>
  <si>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</si>
  <si>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</si>
  <si>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</si>
  <si>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</si>
  <si>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</si>
  <si>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</si>
  <si>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</si>
  <si>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</si>
  <si>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</si>
  <si>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</si>
  <si>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</si>
  <si>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</si>
  <si>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</si>
  <si>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</si>
  <si>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</si>
  <si>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</si>
  <si>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</si>
  <si>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</si>
  <si>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</si>
  <si>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</si>
  <si>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</si>
  <si>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</si>
  <si>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</si>
  <si>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</si>
  <si>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</si>
  <si>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</si>
  <si>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</si>
  <si>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</si>
  <si>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</si>
  <si>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</si>
  <si>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</si>
  <si>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</si>
  <si>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</si>
  <si>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</si>
  <si>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</si>
  <si>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</si>
  <si>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</si>
  <si>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</si>
  <si>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</si>
  <si>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</si>
  <si>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</si>
  <si>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</si>
  <si>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</si>
  <si>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</si>
  <si>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</si>
  <si>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</si>
  <si>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</si>
  <si>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</si>
  <si>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</si>
  <si>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</si>
  <si>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</si>
  <si>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</si>
  <si>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</si>
  <si>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</si>
  <si>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</si>
  <si>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</si>
  <si>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</si>
  <si>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</si>
  <si>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</si>
  <si>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</si>
  <si>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</si>
  <si>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</si>
  <si>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</si>
  <si>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</si>
  <si>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</si>
  <si>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</si>
  <si>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</si>
  <si>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</si>
  <si>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</si>
  <si>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</si>
  <si>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</si>
  <si>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</si>
  <si>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</si>
  <si>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</si>
  <si>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</si>
  <si>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</si>
  <si>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</si>
  <si>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</si>
  <si>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</si>
  <si>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</si>
  <si>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</si>
  <si>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</si>
  <si>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</si>
  <si>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</si>
  <si>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</si>
  <si>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</si>
  <si>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</si>
  <si>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</si>
  <si>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</si>
  <si>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</si>
  <si>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</si>
  <si>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</si>
  <si>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</si>
  <si>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</si>
  <si>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</si>
  <si>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</si>
  <si>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</si>
  <si>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</si>
  <si>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</si>
  <si>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</si>
  <si>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</si>
  <si>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</si>
  <si>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</si>
  <si>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</si>
  <si>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</si>
  <si>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</si>
  <si>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</si>
  <si>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</si>
  <si>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</si>
  <si>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</si>
  <si>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</si>
  <si>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</si>
  <si>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</si>
  <si>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</si>
  <si>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</si>
  <si>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</si>
  <si>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</si>
  <si>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</si>
  <si>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</si>
  <si>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</si>
  <si>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</si>
  <si>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</si>
  <si>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</si>
  <si>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</si>
  <si>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</si>
  <si>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</si>
  <si>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</si>
  <si>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</si>
  <si>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</si>
  <si>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</si>
  <si>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</si>
  <si>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</si>
  <si>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</si>
  <si>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</si>
  <si>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</si>
  <si>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</si>
  <si>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</si>
  <si>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</si>
  <si>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</si>
  <si>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</si>
  <si>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</si>
  <si>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</si>
  <si>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</si>
  <si>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</si>
  <si>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</si>
  <si>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</si>
  <si>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</si>
  <si>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</si>
  <si>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</si>
  <si>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</si>
  <si>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</si>
  <si>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</si>
  <si>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</si>
  <si>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</si>
  <si>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</si>
  <si>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</si>
  <si>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</si>
  <si>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</si>
  <si>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</si>
  <si>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</si>
  <si>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</si>
  <si>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</si>
  <si>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</si>
  <si>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</si>
  <si>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</si>
  <si>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</si>
  <si>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</si>
  <si>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</si>
  <si>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</si>
  <si>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</si>
  <si>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</si>
  <si>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</si>
  <si>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</si>
  <si>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</si>
  <si>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</si>
  <si>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</si>
  <si>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</si>
  <si>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</si>
  <si>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</si>
  <si>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</si>
  <si>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</si>
  <si>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</si>
  <si>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</si>
  <si>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</si>
  <si>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</si>
  <si>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</si>
  <si>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</si>
  <si>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</si>
  <si>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</si>
  <si>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</si>
  <si>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</si>
  <si>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</si>
  <si>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</si>
  <si>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</si>
  <si>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</si>
  <si>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</si>
  <si>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</si>
  <si>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</si>
  <si>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</si>
  <si>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</si>
  <si>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</si>
  <si>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</si>
  <si>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</si>
  <si>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</si>
  <si>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</si>
  <si>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</si>
  <si>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</si>
  <si>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</si>
  <si>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</si>
  <si>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</si>
  <si>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</si>
  <si>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</si>
  <si>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</si>
  <si>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</si>
  <si>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</si>
  <si>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</si>
  <si>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</si>
  <si>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</si>
  <si>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</si>
  <si>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</si>
  <si>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</si>
  <si>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</si>
  <si>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</si>
  <si>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</si>
  <si>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</si>
  <si>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</si>
  <si>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</si>
  <si>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</si>
  <si>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</si>
  <si>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</si>
  <si>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</si>
  <si>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</si>
  <si>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</si>
  <si>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</si>
  <si>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</si>
  <si>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</si>
  <si>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</si>
  <si>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</si>
  <si>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</si>
  <si>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</si>
  <si>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</si>
  <si>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</si>
  <si>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</si>
  <si>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</si>
  <si>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</si>
  <si>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</si>
  <si>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</si>
  <si>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</si>
  <si>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</si>
  <si>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</si>
  <si>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</si>
  <si>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</si>
  <si>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</si>
  <si>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</si>
  <si>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</si>
  <si>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</si>
  <si>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</si>
  <si>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</si>
  <si>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</si>
  <si>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</si>
  <si>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</si>
  <si>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</si>
  <si>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</si>
  <si>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</si>
  <si>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</si>
  <si>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</si>
  <si>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</si>
  <si>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</si>
  <si>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</si>
  <si>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</si>
  <si>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</si>
  <si>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</si>
  <si>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</si>
  <si>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</si>
  <si>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</si>
  <si>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</si>
  <si>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</si>
  <si>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</si>
  <si>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</si>
  <si>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</si>
  <si>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</si>
  <si>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</si>
  <si>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</si>
  <si>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</si>
  <si>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</si>
  <si>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</si>
  <si>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</si>
  <si>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</si>
  <si>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</si>
  <si>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</si>
  <si>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</si>
  <si>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</si>
  <si>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</si>
  <si>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</si>
  <si>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</si>
  <si>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</si>
  <si>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</si>
  <si>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</si>
  <si>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</si>
  <si>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</si>
  <si>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</si>
  <si>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</si>
  <si>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</si>
  <si>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</si>
  <si>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</si>
  <si>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</si>
  <si>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</si>
  <si>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</si>
  <si>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</si>
  <si>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</si>
  <si>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</si>
  <si>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</si>
  <si>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</si>
  <si>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</si>
  <si>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</si>
  <si>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</si>
  <si>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</si>
  <si>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</si>
  <si>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</si>
  <si>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</si>
  <si>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</si>
  <si>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</si>
  <si>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</si>
  <si>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</si>
  <si>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</si>
  <si>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</si>
  <si>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</si>
  <si>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</si>
  <si>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</si>
  <si>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</si>
  <si>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</si>
  <si>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</si>
  <si>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</si>
  <si>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</si>
  <si>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</si>
  <si>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</si>
  <si>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</si>
  <si>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</si>
  <si>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</si>
  <si>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</si>
  <si>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</si>
  <si>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</si>
  <si>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</si>
  <si>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</si>
  <si>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</si>
  <si>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</si>
  <si>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</si>
  <si>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</si>
  <si>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</si>
  <si>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</si>
  <si>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</si>
  <si>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</si>
  <si>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</si>
  <si>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</si>
  <si>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</si>
  <si>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</si>
  <si>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</si>
  <si>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</si>
  <si>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</si>
  <si>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</si>
  <si>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</si>
  <si>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</si>
  <si>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</si>
  <si>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</si>
  <si>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</si>
  <si>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</si>
  <si>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</si>
  <si>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</si>
  <si>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</si>
  <si>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</si>
  <si>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</si>
  <si>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</si>
  <si>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</si>
  <si>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</si>
  <si>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</si>
  <si>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</si>
  <si>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</si>
  <si>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</si>
  <si>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</si>
  <si>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</si>
  <si>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</si>
  <si>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</si>
  <si>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</si>
  <si>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</si>
  <si>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</si>
  <si>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</si>
  <si>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</si>
  <si>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</si>
  <si>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</si>
  <si>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</si>
  <si>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</si>
  <si>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</si>
  <si>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</si>
  <si>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</si>
  <si>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</si>
  <si>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</si>
  <si>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</si>
  <si>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</si>
  <si>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</si>
  <si>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</si>
  <si>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</si>
  <si>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</si>
  <si>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</si>
  <si>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</si>
  <si>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</si>
  <si>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</si>
  <si>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</si>
  <si>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</si>
  <si>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</si>
  <si>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</si>
  <si>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</si>
  <si>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</si>
  <si>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</si>
  <si>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</si>
  <si>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</si>
  <si>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</si>
  <si>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</si>
  <si>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</si>
  <si>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</si>
  <si>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</si>
  <si>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</si>
  <si>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</si>
  <si>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</si>
  <si>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</si>
  <si>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</si>
  <si>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</si>
  <si>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</si>
  <si>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</si>
  <si>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</si>
  <si>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</si>
  <si>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</si>
  <si>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</si>
  <si>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</si>
  <si>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</si>
  <si>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</si>
  <si>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</si>
  <si>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</si>
  <si>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</si>
  <si>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</si>
  <si>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</si>
  <si>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</si>
  <si>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</si>
  <si>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</si>
  <si>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</si>
  <si>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</si>
  <si>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</si>
  <si>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</si>
  <si>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</si>
  <si>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</si>
  <si>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</si>
  <si>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</si>
  <si>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</si>
  <si>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</si>
  <si>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</si>
  <si>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</si>
  <si>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</si>
  <si>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</si>
  <si>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</si>
  <si>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</si>
  <si>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</si>
  <si>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</si>
  <si>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</si>
  <si>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</si>
  <si>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</si>
  <si>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</si>
  <si>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</si>
  <si>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</si>
  <si>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</si>
  <si>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</si>
  <si>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</si>
  <si>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</si>
  <si>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</si>
  <si>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</si>
  <si>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</si>
  <si>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</si>
  <si>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</si>
  <si>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</si>
  <si>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</si>
  <si>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</si>
  <si>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</si>
  <si>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</si>
  <si>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</si>
  <si>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</si>
  <si>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</si>
  <si>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</si>
  <si>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</si>
  <si>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</si>
  <si>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</si>
  <si>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</si>
  <si>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</si>
  <si>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</si>
  <si>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</si>
  <si>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</si>
  <si>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</si>
  <si>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</si>
  <si>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</si>
  <si>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</si>
  <si>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</si>
  <si>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</si>
  <si>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</si>
  <si>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</si>
  <si>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</si>
  <si>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</si>
  <si>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</si>
  <si>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</si>
  <si>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</si>
  <si>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</si>
  <si>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</si>
  <si>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</si>
  <si>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</si>
  <si>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</si>
  <si>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</si>
  <si>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</si>
  <si>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</si>
  <si>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</si>
  <si>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</si>
  <si>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</si>
  <si>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</si>
  <si>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</si>
  <si>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</si>
  <si>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</si>
  <si>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</si>
  <si>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</si>
  <si>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</si>
  <si>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</si>
  <si>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</si>
  <si>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</si>
  <si>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</si>
  <si>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</si>
  <si>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</si>
  <si>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</si>
  <si>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</si>
  <si>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</si>
  <si>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</si>
  <si>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</si>
  <si>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</si>
  <si>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</si>
  <si>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</si>
  <si>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</si>
  <si>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</si>
  <si>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</si>
  <si>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</si>
  <si>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</si>
  <si>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</si>
  <si>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</si>
  <si>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</si>
  <si>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</si>
  <si>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</si>
  <si>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</si>
  <si>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</si>
  <si>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</si>
  <si>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</si>
  <si>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</si>
  <si>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</si>
  <si>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</si>
  <si>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</si>
  <si>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</si>
  <si>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</si>
  <si>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</si>
  <si>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</si>
  <si>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</si>
  <si>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</si>
  <si>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</si>
  <si>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</si>
  <si>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</si>
  <si>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</si>
  <si>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</si>
  <si>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</si>
  <si>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</si>
  <si>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</si>
  <si>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</si>
  <si>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</si>
  <si>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</si>
  <si>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</si>
  <si>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</si>
  <si>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</si>
  <si>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</si>
  <si>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</si>
  <si>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</si>
  <si>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</si>
  <si>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</si>
  <si>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</si>
  <si>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</si>
  <si>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</si>
  <si>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</si>
  <si>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</si>
  <si>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</si>
  <si>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</si>
  <si>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</si>
  <si>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</si>
  <si>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</si>
  <si>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</si>
  <si>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</si>
  <si>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</si>
  <si>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</si>
  <si>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</si>
  <si>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</si>
  <si>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</si>
  <si>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</si>
  <si>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</si>
  <si>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</si>
  <si>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</si>
  <si>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</si>
  <si>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</si>
  <si>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</si>
  <si>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</si>
  <si>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</si>
  <si>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</si>
  <si>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</si>
  <si>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</si>
  <si>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</si>
  <si>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</si>
  <si>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</si>
  <si>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</si>
  <si>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</si>
  <si>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</si>
  <si>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</si>
  <si>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</si>
  <si>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</si>
  <si>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</si>
  <si>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</si>
  <si>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</si>
  <si>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</si>
  <si>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</si>
  <si>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</si>
  <si>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</si>
  <si>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</si>
  <si>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</si>
  <si>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</si>
  <si>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</si>
  <si>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</si>
  <si>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</si>
  <si>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</si>
  <si>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</si>
  <si>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</si>
  <si>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</si>
  <si>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</si>
  <si>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</si>
  <si>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</si>
  <si>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</si>
  <si>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</si>
  <si>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</si>
  <si>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</si>
  <si>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</si>
  <si>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</si>
  <si>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</si>
  <si>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</si>
  <si>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</si>
  <si>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</si>
  <si>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</si>
  <si>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</si>
  <si>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</si>
  <si>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</si>
  <si>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</si>
  <si>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</si>
  <si>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</si>
  <si>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</si>
  <si>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</si>
  <si>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</si>
  <si>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</si>
  <si>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</si>
  <si>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</si>
  <si>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</si>
  <si>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</si>
  <si>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</si>
  <si>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</si>
  <si>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</si>
  <si>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</si>
  <si>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</si>
  <si>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</si>
  <si>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</si>
  <si>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</si>
  <si>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</si>
  <si>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</si>
  <si>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</si>
  <si>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</si>
  <si>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</si>
  <si>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</si>
  <si>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</si>
  <si>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</si>
  <si>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</si>
  <si>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</si>
  <si>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</si>
  <si>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</si>
  <si>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</si>
  <si>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</si>
  <si>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</si>
  <si>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</si>
  <si>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</si>
  <si>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</si>
  <si>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</si>
  <si>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</si>
  <si>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</si>
  <si>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</si>
  <si>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</si>
  <si>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</si>
  <si>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</si>
  <si>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</si>
  <si>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</si>
  <si>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</si>
  <si>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</si>
  <si>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</si>
  <si>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</si>
  <si>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</si>
  <si>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</si>
  <si>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</si>
  <si>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</si>
  <si>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</si>
  <si>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</si>
  <si>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</si>
  <si>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</si>
  <si>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</si>
  <si>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</si>
  <si>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</si>
  <si>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</si>
  <si>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</si>
  <si>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</si>
  <si>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</si>
  <si>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</si>
  <si>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</si>
  <si>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</si>
  <si>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</si>
  <si>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</si>
  <si>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</si>
  <si>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</si>
  <si>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</si>
  <si>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</si>
  <si>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</si>
  <si>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</si>
  <si>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</si>
  <si>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</si>
  <si>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</si>
  <si>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</si>
  <si>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</si>
  <si>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</si>
  <si>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</si>
  <si>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</si>
  <si>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</si>
  <si>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</si>
  <si>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</si>
  <si>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</si>
  <si>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</si>
  <si>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</si>
  <si>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</si>
  <si>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</si>
  <si>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</si>
  <si>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</si>
  <si>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</si>
  <si>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</si>
  <si>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</si>
  <si>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</si>
  <si>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</si>
  <si>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</si>
  <si>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</si>
  <si>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</si>
  <si>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</si>
  <si>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</si>
  <si>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</si>
  <si>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</si>
  <si>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</si>
  <si>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</si>
  <si>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</si>
  <si>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</si>
  <si>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</si>
  <si>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</si>
  <si>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</si>
  <si>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</si>
  <si>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</si>
  <si>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</si>
  <si>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</si>
  <si>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</si>
  <si>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</si>
  <si>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</si>
  <si>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</si>
  <si>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</si>
  <si>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</si>
  <si>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</si>
  <si>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</si>
  <si>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</si>
  <si>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</si>
  <si>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</si>
  <si>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</si>
  <si>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</si>
  <si>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</si>
  <si>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</si>
  <si>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</si>
  <si>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</si>
  <si>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</si>
  <si>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</si>
  <si>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</si>
  <si>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</si>
  <si>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</si>
  <si>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</si>
  <si>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</si>
  <si>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</si>
  <si>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</si>
  <si>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</si>
  <si>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</si>
  <si>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</si>
  <si>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</si>
  <si>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</si>
  <si>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</si>
  <si>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</si>
  <si>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</si>
  <si>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</si>
  <si>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</si>
  <si>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</si>
  <si>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</si>
  <si>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</si>
  <si>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</si>
  <si>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</si>
  <si>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</si>
  <si>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</si>
  <si>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</si>
  <si>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</si>
  <si>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</si>
  <si>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</si>
  <si>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</si>
  <si>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</si>
  <si>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</si>
  <si>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</si>
  <si>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</si>
  <si>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</si>
  <si>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</si>
  <si>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</si>
  <si>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</si>
  <si>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</si>
  <si>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</si>
  <si>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</si>
  <si>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</si>
  <si>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</si>
  <si>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</si>
  <si>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</si>
  <si>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</si>
  <si>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</si>
  <si>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</si>
  <si>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</si>
  <si>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</si>
  <si>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</si>
  <si>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</si>
  <si>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</si>
  <si>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</si>
  <si>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</si>
  <si>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</si>
  <si>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</si>
  <si>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</si>
  <si>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</si>
  <si>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</si>
  <si>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</si>
  <si>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</si>
  <si>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</si>
  <si>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</si>
  <si>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</si>
  <si>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</si>
  <si>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</si>
  <si>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</si>
  <si>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</si>
  <si>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</si>
  <si>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</si>
  <si>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</si>
  <si>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</si>
  <si>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</si>
  <si>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</si>
  <si>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</si>
  <si>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</si>
  <si>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</si>
  <si>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</si>
  <si>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</si>
  <si>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</si>
  <si>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</si>
  <si>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</si>
  <si>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</si>
  <si>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</si>
  <si>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</si>
  <si>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</si>
  <si>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</si>
  <si>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</si>
  <si>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</si>
  <si>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</si>
  <si>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</si>
  <si>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</si>
  <si>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</si>
  <si>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</si>
  <si>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</si>
  <si>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</si>
  <si>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</si>
  <si>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</si>
  <si>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</si>
  <si>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</si>
  <si>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</si>
  <si>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</si>
  <si>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</si>
  <si>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</si>
  <si>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</si>
  <si>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</si>
  <si>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</si>
  <si>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</si>
  <si>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</si>
  <si>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</si>
  <si>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</si>
  <si>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</si>
  <si>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</si>
  <si>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</si>
  <si>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</si>
  <si>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</si>
  <si>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</si>
  <si>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</si>
  <si>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</si>
  <si>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</si>
  <si>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</si>
  <si>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</si>
  <si>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</si>
  <si>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</si>
  <si>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</si>
  <si>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</si>
  <si>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</si>
  <si>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</si>
  <si>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</si>
  <si>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</si>
  <si>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</si>
  <si>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</si>
  <si>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</si>
  <si>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</si>
  <si>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</si>
  <si>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</si>
  <si>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</si>
  <si>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</si>
  <si>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</si>
  <si>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</si>
  <si>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</si>
  <si>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</si>
  <si>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</si>
  <si>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</si>
  <si>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</si>
  <si>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</si>
  <si>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</si>
  <si>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</si>
  <si>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</si>
  <si>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</si>
  <si>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</si>
  <si>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</si>
  <si>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</si>
  <si>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</si>
  <si>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</si>
  <si>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</si>
  <si>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</si>
  <si>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</si>
  <si>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</si>
  <si>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</si>
  <si>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</si>
  <si>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</si>
  <si>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</si>
  <si>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</si>
  <si>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</si>
  <si>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</si>
  <si>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</si>
  <si>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</si>
  <si>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</si>
  <si>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</si>
  <si>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</si>
  <si>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</si>
  <si>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</si>
  <si>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</si>
  <si>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</si>
  <si>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</si>
  <si>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</si>
  <si>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</si>
  <si>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</si>
  <si>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</si>
  <si>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</si>
  <si>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</si>
  <si>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</si>
  <si>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</si>
  <si>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</si>
  <si>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</si>
  <si>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</si>
  <si>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</si>
  <si>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</si>
  <si>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</si>
  <si>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</si>
  <si>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</si>
  <si>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</si>
  <si>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</si>
  <si>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</si>
  <si>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</si>
  <si>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</si>
  <si>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</si>
  <si>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</si>
  <si>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</si>
  <si>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</si>
  <si>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</si>
  <si>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</si>
  <si>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</si>
  <si>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</si>
  <si>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</si>
  <si>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</si>
  <si>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</si>
  <si>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</si>
  <si>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</si>
  <si>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</si>
  <si>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</si>
  <si>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</si>
  <si>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</si>
  <si>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</si>
  <si>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</si>
  <si>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</si>
  <si>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</si>
  <si>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</si>
  <si>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</si>
  <si>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</si>
  <si>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</si>
  <si>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</si>
  <si>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</si>
  <si>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</si>
  <si>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</si>
  <si>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</si>
  <si>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</si>
  <si>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</si>
  <si>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</si>
  <si>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</si>
  <si>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</si>
  <si>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</si>
  <si>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</si>
  <si>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</si>
  <si>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</si>
  <si>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</si>
  <si>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</si>
  <si>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</si>
  <si>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</si>
  <si>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</si>
  <si>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</si>
  <si>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</si>
  <si>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</si>
  <si>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</si>
  <si>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</si>
  <si>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</si>
  <si>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</si>
  <si>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</si>
  <si>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</si>
  <si>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</si>
  <si>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</si>
  <si>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</si>
  <si>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</si>
  <si>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</si>
  <si>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</si>
  <si>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</si>
  <si>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</si>
  <si>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</si>
  <si>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</si>
  <si>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</si>
  <si>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</si>
  <si>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</si>
  <si>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</si>
  <si>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</si>
  <si>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</si>
  <si>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</si>
  <si>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</si>
  <si>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</si>
  <si>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</si>
  <si>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</si>
  <si>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</si>
  <si>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</si>
  <si>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</si>
  <si>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</si>
  <si>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</si>
  <si>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</si>
  <si>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</si>
  <si>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</si>
  <si>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</si>
  <si>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</si>
  <si>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</si>
  <si>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</si>
  <si>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</si>
  <si>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</si>
  <si>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</si>
  <si>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</si>
  <si>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</si>
  <si>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</si>
  <si>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</si>
  <si>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</si>
  <si>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</si>
  <si>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</si>
  <si>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</si>
  <si>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</si>
  <si>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</si>
  <si>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</si>
  <si>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</si>
  <si>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</si>
  <si>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</si>
  <si>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</si>
  <si>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</si>
  <si>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</si>
  <si>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</si>
  <si>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</si>
  <si>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</si>
  <si>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</si>
  <si>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</si>
  <si>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</si>
  <si>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</si>
  <si>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</si>
  <si>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</si>
  <si>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</si>
  <si>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</si>
  <si>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</si>
  <si>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</si>
  <si>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</si>
  <si>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</si>
  <si>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</si>
  <si>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</si>
  <si>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</si>
  <si>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</si>
  <si>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</si>
  <si>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</si>
  <si>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</si>
  <si>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</si>
  <si>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</si>
  <si>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</si>
  <si>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</si>
  <si>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</si>
  <si>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</si>
  <si>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</si>
  <si>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</si>
  <si>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</si>
  <si>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</si>
  <si>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</si>
  <si>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</si>
  <si>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</si>
  <si>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</si>
  <si>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</si>
  <si>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</si>
  <si>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</si>
  <si>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</si>
  <si>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</si>
  <si>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</si>
  <si>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</si>
  <si>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</si>
  <si>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</si>
  <si>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</si>
  <si>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</si>
  <si>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</si>
  <si>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</si>
  <si>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</si>
  <si>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</si>
  <si>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</si>
  <si>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</si>
  <si>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</si>
  <si>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</si>
  <si>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</si>
  <si>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</si>
  <si>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</si>
  <si>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</si>
  <si>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</si>
  <si>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</si>
  <si>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</si>
  <si>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</si>
  <si>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</si>
  <si>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</si>
  <si>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</si>
  <si>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</si>
  <si>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</si>
  <si>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</si>
  <si>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</si>
  <si>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</si>
  <si>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</si>
  <si>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</si>
  <si>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</si>
  <si>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</si>
  <si>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</si>
  <si>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</si>
  <si>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</si>
  <si>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</si>
  <si>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</si>
  <si>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</si>
  <si>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</si>
  <si>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</si>
  <si>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</si>
  <si>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</si>
  <si>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</si>
  <si>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</si>
  <si>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</si>
  <si>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</si>
  <si>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</si>
  <si>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</si>
  <si>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</si>
  <si>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</si>
  <si>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</si>
  <si>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</si>
  <si>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</si>
  <si>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</si>
  <si>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</si>
  <si>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</si>
  <si>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</si>
  <si>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</si>
  <si>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</si>
  <si>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</si>
  <si>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</si>
  <si>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</si>
  <si>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</si>
  <si>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</si>
  <si>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</si>
  <si>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</si>
  <si>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</si>
  <si>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</si>
  <si>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</si>
  <si>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</si>
  <si>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</si>
  <si>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</si>
  <si>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</si>
  <si>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</si>
  <si>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</si>
  <si>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</si>
  <si>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</si>
  <si>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</si>
  <si>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</si>
  <si>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</si>
  <si>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</si>
  <si>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</si>
  <si>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</si>
  <si>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</si>
  <si>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</si>
  <si>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</si>
  <si>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</si>
  <si>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</si>
  <si>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</si>
  <si>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</si>
  <si>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</si>
  <si>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</si>
  <si>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</si>
  <si>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</si>
  <si>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</si>
  <si>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</si>
  <si>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</si>
  <si>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</si>
  <si>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</si>
  <si>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</si>
  <si>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</si>
  <si>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</si>
  <si>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</si>
  <si>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</si>
  <si>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</si>
  <si>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</si>
  <si>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</si>
  <si>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</si>
  <si>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</si>
  <si>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</si>
  <si>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</si>
  <si>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</si>
  <si>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</si>
  <si>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</si>
  <si>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</si>
  <si>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</si>
  <si>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</si>
  <si>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</si>
  <si>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</si>
  <si>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</si>
  <si>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</si>
  <si>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</si>
  <si>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</si>
  <si>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</si>
  <si>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</si>
  <si>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</si>
  <si>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</si>
  <si>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</si>
  <si>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</si>
  <si>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</si>
  <si>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</si>
  <si>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</si>
  <si>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</si>
  <si>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</si>
  <si>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</si>
  <si>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</si>
  <si>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</si>
  <si>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</si>
  <si>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</si>
  <si>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</si>
  <si>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</si>
  <si>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</si>
  <si>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</si>
  <si>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</si>
  <si>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</si>
  <si>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</si>
  <si>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</si>
  <si>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</si>
  <si>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</si>
  <si>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</si>
  <si>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</si>
  <si>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</si>
  <si>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</si>
  <si>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</si>
  <si>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</si>
  <si>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</si>
  <si>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</si>
  <si>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</si>
  <si>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</si>
  <si>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</si>
  <si>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</si>
  <si>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</si>
  <si>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</si>
  <si>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</si>
  <si>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</si>
  <si>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</si>
  <si>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</si>
  <si>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</si>
  <si>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</si>
  <si>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</si>
  <si>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</si>
  <si>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</si>
  <si>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</si>
  <si>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</si>
  <si>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</si>
  <si>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</si>
  <si>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</si>
  <si>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</si>
  <si>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</si>
  <si>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</si>
  <si>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</si>
  <si>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</si>
  <si>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</si>
  <si>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</si>
  <si>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</si>
  <si>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</si>
  <si>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</si>
  <si>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</si>
  <si>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</si>
  <si>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</si>
  <si>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</si>
  <si>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</si>
  <si>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</si>
  <si>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</si>
  <si>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</si>
  <si>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</si>
  <si>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</si>
  <si>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</si>
  <si>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</si>
  <si>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</si>
  <si>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</si>
  <si>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</si>
  <si>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</si>
  <si>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</si>
  <si>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</si>
  <si>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</si>
  <si>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</si>
  <si>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</si>
  <si>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</si>
  <si>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</si>
  <si>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</si>
  <si>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</si>
  <si>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</si>
  <si>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</si>
  <si>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</si>
  <si>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</si>
  <si>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</si>
  <si>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</si>
  <si>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</si>
  <si>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</si>
  <si>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</si>
  <si>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</si>
  <si>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</si>
  <si>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</si>
  <si>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</si>
  <si>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</si>
  <si>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</si>
  <si>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</si>
  <si>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</si>
  <si>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</si>
  <si>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</si>
  <si>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</si>
  <si>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</si>
  <si>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</si>
  <si>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</si>
  <si>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</si>
  <si>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</si>
  <si>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</si>
  <si>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</si>
  <si>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</si>
  <si>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</si>
  <si>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</si>
  <si>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</si>
  <si>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</si>
  <si>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</si>
  <si>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</si>
  <si>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</si>
  <si>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</si>
  <si>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</si>
  <si>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</si>
  <si>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</si>
  <si>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</si>
  <si>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</si>
  <si>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</si>
  <si>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</si>
  <si>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</si>
  <si>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</si>
  <si>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</si>
  <si>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</si>
  <si>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</si>
  <si>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</si>
  <si>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</si>
  <si>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</si>
  <si>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</si>
  <si>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</si>
  <si>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</si>
  <si>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</si>
  <si>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</si>
  <si>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</si>
  <si>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</si>
  <si>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</si>
  <si>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</si>
  <si>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</si>
  <si>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</si>
  <si>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</si>
  <si>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</si>
  <si>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</si>
  <si>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</si>
  <si>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</si>
  <si>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</si>
  <si>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</si>
  <si>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</si>
  <si>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</si>
  <si>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</si>
  <si>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</si>
  <si>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</si>
  <si>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</si>
  <si>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</si>
  <si>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</si>
  <si>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</si>
  <si>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</si>
  <si>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</si>
  <si>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</si>
  <si>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</si>
  <si>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</si>
  <si>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</si>
  <si>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</si>
  <si>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</si>
  <si>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</si>
  <si>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</si>
  <si>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</si>
  <si>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</si>
  <si>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</si>
  <si>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</si>
  <si>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</si>
  <si>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</si>
  <si>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</si>
  <si>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</si>
  <si>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</si>
  <si>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</si>
  <si>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</si>
  <si>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</si>
  <si>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</si>
  <si>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</si>
  <si>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</si>
  <si>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</si>
  <si>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</si>
  <si>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</si>
  <si>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</si>
  <si>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</si>
  <si>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</si>
  <si>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</si>
  <si>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</si>
  <si>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</si>
  <si>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</si>
  <si>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</si>
  <si>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</si>
  <si>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</si>
  <si>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</si>
  <si>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</si>
  <si>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</si>
  <si>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</si>
  <si>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</si>
  <si>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</si>
  <si>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</si>
  <si>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</si>
  <si>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</si>
  <si>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</si>
  <si>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</si>
  <si>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</si>
  <si>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</si>
  <si>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</si>
  <si>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</si>
  <si>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</si>
  <si>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</si>
  <si>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</si>
  <si>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</si>
  <si>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</si>
  <si>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</si>
  <si>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</si>
  <si>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</si>
  <si>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</si>
  <si>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</si>
  <si>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</si>
  <si>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</si>
  <si>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</si>
  <si>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</si>
  <si>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</si>
  <si>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</si>
  <si>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</si>
  <si>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</si>
  <si>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</si>
  <si>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</si>
  <si>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</si>
  <si>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</si>
  <si>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</si>
  <si>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</si>
  <si>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</si>
  <si>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</si>
  <si>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</si>
  <si>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</si>
  <si>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</si>
  <si>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</si>
  <si>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</si>
  <si>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</si>
  <si>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</si>
  <si>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</si>
  <si>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</si>
  <si>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</si>
  <si>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</si>
  <si>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</si>
  <si>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</si>
  <si>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</si>
  <si>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</si>
  <si>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</si>
  <si>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</si>
  <si>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</si>
  <si>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</si>
  <si>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</si>
  <si>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</si>
  <si>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</si>
  <si>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</si>
  <si>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</si>
  <si>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</si>
  <si>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</si>
  <si>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</si>
  <si>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</si>
  <si>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</si>
  <si>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</si>
  <si>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</si>
  <si>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</si>
  <si>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</si>
  <si>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</si>
  <si>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</si>
  <si>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</si>
  <si>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</si>
  <si>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</si>
  <si>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</si>
  <si>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</si>
  <si>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</si>
  <si>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</si>
  <si>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</si>
  <si>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</si>
  <si>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</si>
  <si>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</si>
  <si>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</si>
  <si>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</si>
  <si>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</si>
  <si>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</si>
  <si>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</si>
  <si>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</si>
  <si>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</si>
  <si>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</si>
  <si>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</si>
  <si>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</si>
  <si>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</si>
  <si>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</si>
  <si>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</si>
  <si>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</si>
  <si>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</si>
  <si>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</si>
  <si>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</si>
  <si>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</si>
  <si>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</si>
  <si>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</si>
  <si>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</si>
  <si>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</si>
  <si>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</si>
  <si>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</si>
  <si>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</si>
  <si>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</si>
  <si>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</si>
  <si>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</si>
  <si>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</si>
  <si>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</si>
  <si>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</si>
  <si>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</si>
  <si>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</si>
  <si>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</si>
  <si>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</si>
  <si>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</si>
  <si>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</si>
  <si>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</si>
  <si>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</si>
  <si>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</si>
  <si>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</si>
  <si>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</si>
  <si>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</si>
  <si>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</si>
  <si>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</si>
  <si>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</si>
  <si>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</si>
  <si>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</si>
  <si>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</si>
  <si>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</si>
  <si>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</si>
  <si>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</si>
  <si>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</si>
  <si>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</si>
  <si>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</si>
  <si>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</si>
  <si>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</si>
  <si>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</si>
  <si>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</si>
  <si>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</si>
  <si>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</si>
  <si>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</si>
  <si>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</si>
  <si>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</si>
  <si>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</si>
  <si>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</si>
  <si>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</si>
  <si>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</si>
  <si>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</si>
  <si>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</si>
  <si>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</si>
  <si>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</si>
  <si>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</si>
  <si>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</si>
  <si>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</si>
  <si>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</si>
  <si>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</si>
  <si>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</si>
  <si>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</si>
  <si>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</si>
  <si>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</si>
  <si>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</si>
  <si>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</si>
  <si>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</si>
  <si>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</si>
  <si>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</si>
  <si>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</si>
  <si>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</si>
  <si>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</si>
  <si>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</si>
  <si>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</si>
  <si>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</si>
  <si>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</si>
  <si>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</si>
  <si>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</si>
  <si>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</si>
  <si>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</si>
  <si>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</si>
  <si>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</si>
  <si>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</si>
  <si>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</si>
  <si>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</si>
  <si>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</si>
  <si>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</si>
  <si>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</si>
  <si>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</si>
  <si>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</si>
  <si>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</si>
  <si>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</si>
  <si>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</si>
  <si>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</si>
  <si>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</si>
  <si>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</si>
  <si>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</si>
  <si>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</si>
  <si>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</si>
  <si>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</si>
  <si>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</si>
  <si>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</si>
  <si>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</si>
  <si>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</si>
  <si>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</si>
  <si>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</si>
  <si>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</si>
  <si>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</si>
  <si>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</si>
  <si>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</si>
  <si>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</si>
  <si>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</si>
  <si>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</si>
  <si>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</si>
  <si>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</si>
  <si>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</si>
  <si>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</si>
  <si>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</si>
  <si>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</si>
  <si>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</si>
  <si>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</si>
  <si>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</si>
  <si>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</si>
  <si>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</si>
  <si>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</si>
  <si>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</si>
  <si>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</si>
  <si>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</si>
  <si>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</si>
  <si>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</si>
  <si>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</si>
  <si>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</si>
  <si>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</si>
  <si>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</si>
  <si>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</si>
  <si>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</si>
  <si>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</si>
  <si>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</si>
  <si>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</si>
  <si>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</si>
  <si>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</si>
  <si>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</si>
  <si>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</si>
  <si>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</si>
  <si>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</si>
  <si>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</si>
  <si>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</si>
  <si>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</si>
  <si>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</si>
  <si>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</si>
  <si>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</si>
  <si>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</si>
  <si>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</si>
  <si>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</si>
  <si>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</si>
  <si>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</si>
  <si>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</si>
  <si>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</si>
  <si>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</si>
  <si>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</si>
  <si>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</si>
  <si>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</si>
  <si>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</si>
  <si>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</si>
  <si>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</si>
  <si>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</si>
  <si>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</si>
  <si>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</si>
  <si>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</si>
  <si>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</si>
  <si>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</si>
  <si>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</si>
  <si>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</si>
  <si>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</si>
  <si>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</si>
  <si>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</si>
  <si>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</si>
  <si>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</si>
  <si>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</si>
  <si>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</si>
  <si>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</si>
  <si>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</si>
  <si>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</si>
  <si>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</si>
  <si>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</si>
  <si>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</si>
  <si>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</si>
  <si>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</si>
  <si>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</si>
  <si>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</si>
  <si>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</si>
  <si>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</si>
  <si>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</si>
  <si>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</si>
  <si>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</si>
  <si>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</si>
  <si>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</si>
  <si>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</si>
  <si>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</si>
  <si>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</si>
  <si>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</si>
  <si>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</si>
  <si>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</si>
  <si>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</si>
  <si>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</si>
  <si>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</si>
  <si>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</si>
  <si>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</si>
  <si>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</si>
  <si>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</si>
  <si>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</si>
  <si>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</si>
  <si>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</si>
  <si>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</si>
  <si>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</si>
  <si>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</si>
  <si>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</si>
  <si>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</si>
  <si>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</si>
  <si>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</si>
  <si>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</si>
  <si>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</si>
  <si>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</si>
  <si>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</si>
  <si>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</si>
  <si>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</si>
  <si>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</si>
  <si>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</si>
  <si>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</si>
  <si>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</si>
  <si>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</si>
  <si>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</si>
  <si>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</si>
  <si>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</si>
  <si>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</si>
  <si>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</si>
  <si>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</si>
  <si>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</si>
  <si>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</si>
  <si>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</si>
  <si>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</si>
  <si>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</si>
  <si>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</si>
  <si>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</si>
  <si>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</si>
  <si>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</si>
  <si>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</si>
  <si>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</si>
  <si>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</si>
  <si>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</si>
  <si>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</si>
  <si>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</si>
  <si>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</si>
  <si>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</si>
  <si>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</si>
  <si>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</si>
  <si>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</si>
  <si>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</si>
  <si>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</si>
  <si>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</si>
  <si>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</si>
  <si>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</si>
  <si>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</si>
  <si>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</si>
  <si>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</si>
  <si>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</si>
  <si>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</si>
  <si>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</si>
  <si>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</si>
  <si>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</si>
  <si>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</si>
  <si>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</si>
  <si>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</si>
  <si>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</si>
  <si>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</si>
  <si>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</si>
  <si>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</si>
  <si>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</si>
  <si>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</si>
  <si>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</si>
  <si>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</si>
  <si>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</si>
  <si>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</si>
  <si>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</si>
  <si>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</si>
  <si>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</si>
  <si>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</si>
  <si>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</si>
  <si>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</si>
  <si>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</si>
  <si>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</si>
  <si>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</si>
  <si>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</si>
  <si>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</si>
  <si>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</si>
  <si>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</si>
  <si>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</si>
  <si>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</si>
  <si>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</si>
  <si>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</si>
  <si>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</si>
  <si>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</si>
  <si>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</si>
  <si>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</si>
  <si>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</si>
  <si>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</si>
  <si>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</si>
  <si>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</si>
  <si>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</si>
  <si>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</si>
  <si>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</si>
  <si>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</si>
  <si>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</si>
  <si>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</si>
  <si>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</si>
  <si>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</si>
  <si>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</si>
  <si>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</si>
  <si>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</si>
  <si>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</si>
  <si>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</si>
  <si>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</si>
  <si>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</si>
  <si>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</si>
  <si>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</si>
  <si>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</si>
  <si>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</si>
  <si>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</si>
  <si>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</si>
  <si>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</si>
  <si>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</si>
  <si>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</si>
  <si>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</si>
  <si>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</si>
  <si>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</si>
  <si>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</si>
  <si>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</si>
  <si>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</si>
  <si>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</si>
  <si>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</si>
  <si>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</si>
  <si>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</si>
  <si>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</si>
  <si>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</si>
  <si>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</si>
  <si>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</si>
  <si>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</si>
  <si>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</si>
  <si>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</si>
  <si>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</si>
  <si>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</si>
  <si>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</si>
  <si>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</si>
  <si>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</si>
  <si>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</si>
  <si>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</si>
  <si>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</si>
  <si>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</si>
  <si>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</si>
  <si>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</si>
  <si>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</si>
  <si>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</si>
  <si>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</si>
  <si>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</si>
  <si>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</si>
  <si>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</si>
  <si>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</si>
  <si>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</si>
  <si>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</si>
  <si>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</si>
  <si>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</si>
  <si>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</si>
  <si>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</si>
  <si>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</si>
  <si>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</si>
  <si>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</si>
  <si>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</si>
  <si>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</si>
  <si>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</si>
  <si>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</si>
  <si>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</si>
  <si>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</si>
  <si>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</si>
  <si>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</si>
  <si>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</si>
  <si>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</si>
  <si>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</si>
  <si>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</si>
  <si>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</si>
  <si>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</si>
  <si>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</si>
  <si>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</si>
  <si>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</si>
  <si>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</si>
  <si>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</si>
  <si>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</si>
  <si>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</si>
  <si>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</si>
  <si>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</si>
  <si>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</si>
  <si>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</si>
  <si>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</si>
  <si>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</si>
  <si>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</si>
  <si>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</si>
  <si>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</si>
  <si>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</si>
  <si>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</si>
  <si>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</si>
  <si>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</si>
  <si>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</si>
  <si>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</si>
  <si>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</si>
  <si>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</si>
  <si>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</si>
  <si>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</si>
  <si>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</si>
  <si>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</si>
  <si>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</si>
  <si>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</si>
  <si>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</si>
  <si>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</si>
  <si>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</si>
  <si>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</si>
  <si>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</si>
  <si>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</si>
  <si>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</si>
  <si>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</si>
  <si>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</si>
  <si>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</si>
  <si>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</si>
  <si>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</si>
  <si>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</si>
  <si>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</si>
  <si>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</si>
  <si>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</si>
  <si>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</si>
  <si>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</si>
  <si>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</si>
  <si>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</si>
  <si>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</si>
  <si>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</si>
  <si>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</si>
  <si>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</si>
  <si>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</si>
  <si>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</si>
  <si>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</si>
  <si>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</si>
  <si>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</si>
  <si>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</si>
  <si>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</si>
  <si>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</si>
  <si>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</si>
  <si>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</si>
  <si>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</si>
  <si>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</si>
  <si>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</si>
  <si>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</si>
  <si>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</si>
  <si>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</si>
  <si>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</si>
  <si>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</si>
  <si>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</si>
  <si>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</si>
  <si>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</si>
  <si>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</si>
  <si>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</si>
  <si>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</si>
  <si>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</si>
  <si>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</si>
  <si>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</si>
  <si>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</si>
  <si>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</si>
  <si>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</si>
  <si>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</si>
  <si>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</si>
  <si>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</si>
  <si>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</si>
  <si>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</si>
  <si>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</si>
  <si>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</si>
  <si>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</si>
  <si>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</si>
  <si>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</si>
  <si>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</si>
  <si>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</si>
  <si>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</si>
  <si>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</si>
  <si>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</si>
  <si>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</si>
  <si>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</si>
  <si>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</si>
  <si>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</si>
  <si>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</si>
  <si>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</si>
  <si>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</si>
  <si>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</si>
  <si>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</si>
  <si>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</si>
  <si>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</si>
  <si>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</si>
  <si>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</si>
  <si>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</si>
  <si>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</si>
  <si>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</si>
  <si>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</si>
  <si>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</si>
  <si>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</si>
  <si>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</si>
  <si>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</si>
  <si>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</si>
  <si>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</si>
  <si>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</si>
  <si>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</si>
  <si>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</si>
  <si>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</si>
  <si>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</si>
  <si>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</si>
  <si>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</si>
  <si>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</si>
  <si>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</si>
  <si>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</si>
  <si>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</si>
  <si>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</si>
  <si>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</si>
  <si>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</si>
  <si>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</si>
  <si>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</si>
  <si>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</si>
  <si>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</si>
  <si>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</si>
  <si>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</si>
  <si>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</si>
  <si>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</si>
  <si>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</si>
  <si>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</si>
  <si>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</si>
  <si>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</si>
  <si>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</si>
  <si>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</si>
  <si>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</si>
  <si>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</si>
  <si>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</si>
  <si>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</si>
  <si>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</si>
  <si>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</si>
  <si>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</si>
  <si>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</si>
  <si>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</si>
  <si>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</si>
  <si>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</si>
  <si>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</si>
  <si>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</si>
  <si>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</si>
  <si>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</si>
  <si>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</si>
  <si>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</si>
  <si>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</si>
  <si>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</si>
  <si>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</si>
  <si>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</si>
  <si>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</si>
  <si>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</si>
  <si>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</si>
  <si>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</si>
  <si>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</si>
  <si>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</si>
  <si>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</si>
  <si>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</si>
  <si>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</si>
  <si>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</si>
  <si>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</si>
  <si>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</si>
  <si>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</si>
  <si>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</si>
  <si>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</si>
  <si>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</si>
  <si>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</si>
  <si>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</si>
  <si>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</si>
  <si>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</si>
  <si>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</si>
  <si>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</si>
  <si>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</si>
  <si>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</si>
  <si>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</si>
  <si>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</si>
  <si>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</si>
  <si>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</si>
  <si>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</si>
  <si>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</si>
  <si>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</si>
  <si>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</si>
  <si>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</si>
  <si>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</si>
  <si>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</si>
  <si>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</si>
  <si>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</si>
  <si>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</si>
  <si>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</si>
  <si>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</si>
  <si>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</si>
  <si>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</si>
  <si>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</si>
  <si>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</si>
  <si>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</si>
  <si>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</si>
  <si>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</si>
  <si>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</si>
  <si>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</si>
  <si>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</si>
  <si>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</si>
  <si>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</si>
  <si>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</si>
  <si>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</si>
  <si>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</si>
  <si>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</si>
  <si>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</si>
  <si>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</si>
  <si>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</si>
  <si>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</si>
  <si>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</si>
  <si>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</si>
  <si>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</si>
  <si>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</si>
  <si>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</si>
  <si>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</si>
  <si>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</si>
  <si>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</si>
  <si>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</si>
  <si>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</si>
  <si>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</si>
  <si>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</si>
  <si>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</si>
  <si>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</si>
  <si>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</si>
  <si>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</si>
  <si>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</si>
  <si>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</si>
  <si>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</si>
  <si>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</si>
  <si>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</si>
  <si>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</si>
  <si>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</si>
  <si>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</si>
  <si>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</si>
  <si>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</si>
  <si>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</si>
  <si>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</si>
  <si>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</si>
  <si>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</si>
  <si>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</si>
  <si>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</si>
  <si>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</si>
  <si>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</si>
  <si>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</si>
  <si>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</si>
  <si>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</si>
  <si>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</si>
  <si>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</si>
  <si>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</si>
  <si>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</si>
  <si>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</si>
  <si>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</si>
  <si>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</si>
  <si>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</si>
  <si>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</si>
  <si>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</si>
  <si>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</si>
  <si>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</si>
  <si>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</si>
  <si>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</si>
  <si>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</si>
  <si>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</si>
  <si>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</si>
  <si>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</si>
  <si>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</si>
  <si>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</si>
  <si>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</si>
  <si>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</si>
  <si>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</si>
  <si>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</si>
  <si>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</si>
  <si>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</si>
  <si>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</si>
  <si>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</si>
  <si>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</si>
  <si>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</si>
  <si>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</si>
  <si>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</si>
  <si>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</si>
  <si>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</si>
  <si>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</si>
  <si>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</si>
  <si>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</si>
  <si>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</si>
  <si>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</si>
  <si>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</si>
  <si>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</si>
  <si>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</si>
  <si>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</si>
  <si>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</si>
  <si>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</si>
  <si>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</si>
  <si>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</si>
  <si>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</si>
  <si>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</si>
  <si>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</si>
  <si>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</si>
  <si>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</si>
  <si>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</si>
  <si>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</si>
  <si>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</si>
  <si>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</si>
  <si>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</si>
  <si>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</si>
  <si>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</si>
  <si>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</si>
  <si>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</si>
  <si>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</si>
  <si>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</si>
  <si>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</si>
  <si>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</si>
  <si>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</si>
  <si>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</si>
  <si>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</si>
  <si>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</si>
  <si>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</si>
  <si>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</si>
  <si>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</si>
  <si>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</si>
  <si>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</si>
  <si>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</si>
  <si>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</si>
  <si>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</si>
  <si>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</si>
  <si>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</si>
  <si>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</si>
  <si>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</si>
  <si>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</si>
  <si>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</si>
  <si>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</si>
  <si>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</si>
  <si>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</si>
  <si>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</si>
  <si>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</si>
  <si>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</si>
  <si>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</si>
  <si>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</si>
  <si>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</si>
  <si>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</si>
  <si>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</si>
  <si>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</si>
  <si>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</si>
  <si>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</si>
  <si>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</si>
  <si>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</si>
  <si>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</si>
  <si>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</si>
  <si>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</si>
  <si>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</si>
  <si>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</si>
  <si>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</si>
  <si>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</si>
  <si>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</si>
  <si>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</si>
  <si>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</si>
  <si>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</si>
  <si>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</si>
  <si>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</si>
  <si>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</si>
  <si>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</si>
  <si>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</si>
  <si>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</si>
  <si>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</si>
  <si>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</si>
  <si>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</si>
  <si>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</si>
  <si>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</si>
  <si>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</si>
  <si>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</si>
  <si>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</si>
  <si>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</si>
  <si>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</si>
  <si>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</si>
  <si>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</si>
  <si>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</si>
  <si>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</si>
  <si>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</si>
  <si>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</si>
  <si>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</si>
  <si>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</si>
  <si>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</si>
  <si>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</si>
  <si>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</si>
  <si>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</si>
  <si>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</si>
  <si>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</si>
  <si>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</si>
  <si>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</si>
  <si>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</si>
  <si>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</si>
  <si>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</si>
  <si>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</si>
  <si>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</si>
  <si>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</si>
  <si>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</si>
  <si>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</si>
  <si>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</si>
  <si>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</si>
  <si>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</si>
  <si>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</si>
  <si>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</si>
  <si>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</si>
  <si>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</si>
  <si>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</si>
  <si>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</si>
  <si>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</si>
  <si>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</si>
  <si>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</si>
  <si>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</si>
  <si>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</si>
  <si>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</si>
  <si>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</si>
  <si>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</si>
  <si>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</si>
  <si>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</si>
  <si>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</si>
  <si>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</si>
  <si>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</si>
  <si>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</si>
  <si>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</si>
  <si>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</si>
  <si>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</si>
  <si>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</si>
  <si>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</si>
  <si>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</si>
  <si>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</si>
  <si>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</si>
  <si>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</si>
  <si>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</si>
  <si>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</si>
  <si>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</si>
  <si>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</si>
  <si>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</si>
  <si>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</si>
  <si>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</si>
  <si>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</si>
  <si>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</si>
  <si>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</si>
  <si>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</si>
  <si>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</si>
  <si>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</si>
  <si>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</si>
  <si>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</si>
  <si>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</si>
  <si>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</si>
  <si>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</si>
  <si>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</si>
  <si>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</si>
  <si>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</si>
  <si>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</si>
  <si>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</si>
  <si>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</si>
  <si>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</si>
  <si>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</si>
  <si>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</si>
  <si>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</si>
  <si>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</si>
  <si>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</si>
  <si>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</si>
  <si>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</si>
  <si>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</si>
  <si>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</si>
  <si>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</si>
  <si>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</si>
  <si>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</si>
  <si>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</si>
  <si>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</si>
  <si>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</si>
  <si>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</si>
  <si>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</si>
  <si>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</si>
  <si>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</si>
  <si>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</si>
  <si>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</si>
  <si>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</si>
  <si>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</si>
  <si>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</si>
  <si>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</si>
  <si>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</si>
  <si>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</si>
  <si>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</si>
  <si>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</si>
  <si>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</si>
  <si>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</si>
  <si>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</si>
  <si>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</si>
  <si>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</si>
  <si>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</si>
  <si>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</si>
  <si>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</si>
  <si>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</si>
  <si>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</si>
  <si>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</si>
  <si>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</si>
  <si>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</si>
  <si>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</si>
  <si>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</si>
  <si>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</si>
  <si>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</si>
  <si>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</si>
  <si>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</si>
  <si>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</si>
  <si>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</si>
  <si>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</si>
  <si>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</si>
  <si>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</si>
  <si>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</si>
  <si>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</si>
  <si>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</si>
  <si>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</si>
  <si>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</si>
  <si>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</si>
  <si>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</si>
  <si>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</si>
  <si>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</si>
  <si>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</si>
  <si>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</si>
  <si>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</si>
  <si>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</si>
  <si>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</si>
  <si>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</si>
  <si>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</si>
  <si>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</si>
  <si>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</si>
  <si>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</si>
  <si>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</si>
  <si>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</si>
  <si>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</si>
  <si>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</si>
  <si>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</si>
  <si>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</si>
  <si>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</si>
  <si>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</si>
  <si>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</si>
  <si>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</si>
  <si>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</si>
  <si>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</si>
  <si>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</si>
  <si>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</si>
  <si>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</si>
  <si>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</si>
  <si>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</si>
  <si>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</si>
  <si>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</si>
  <si>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</si>
  <si>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</si>
  <si>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</si>
  <si>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</si>
  <si>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</si>
  <si>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</si>
  <si>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</si>
  <si>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</si>
  <si>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</si>
  <si>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</si>
  <si>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</si>
  <si>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</si>
  <si>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</si>
  <si>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</si>
  <si>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</si>
  <si>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</si>
  <si>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</si>
  <si>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</si>
  <si>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</si>
  <si>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</si>
  <si>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</si>
  <si>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</si>
  <si>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</si>
  <si>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</si>
  <si>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</si>
  <si>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</si>
  <si>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</si>
  <si>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</si>
  <si>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</si>
  <si>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</si>
  <si>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</si>
  <si>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</si>
  <si>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</si>
  <si>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</si>
  <si>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</si>
  <si>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</si>
  <si>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</si>
  <si>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</si>
  <si>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</si>
  <si>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</si>
  <si>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</si>
  <si>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</si>
  <si>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</si>
  <si>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</si>
  <si>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</si>
  <si>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</si>
  <si>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</si>
  <si>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</si>
  <si>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</si>
  <si>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</si>
  <si>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</si>
  <si>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</si>
  <si>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</si>
  <si>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</si>
  <si>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</si>
  <si>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</si>
  <si>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</si>
  <si>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</si>
  <si>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</si>
  <si>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</si>
  <si>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</si>
  <si>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</si>
  <si>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</si>
  <si>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</si>
  <si>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</si>
  <si>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</si>
  <si>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</si>
  <si>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</si>
  <si>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</si>
  <si>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</si>
  <si>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</si>
  <si>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</si>
  <si>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</si>
  <si>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</si>
  <si>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</si>
  <si>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</si>
  <si>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</si>
  <si>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</si>
  <si>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</si>
  <si>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</si>
  <si>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</si>
  <si>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</si>
  <si>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</si>
  <si>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</si>
  <si>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</si>
  <si>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</si>
  <si>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</si>
  <si>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</si>
  <si>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</si>
  <si>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</si>
  <si>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</si>
  <si>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</si>
  <si>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</si>
  <si>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</si>
  <si>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</si>
  <si>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</si>
  <si>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</si>
  <si>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</si>
  <si>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</si>
  <si>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</si>
  <si>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</si>
  <si>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</si>
  <si>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</si>
  <si>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</si>
  <si>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</si>
  <si>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</si>
  <si>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</si>
  <si>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</si>
  <si>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</si>
  <si>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</si>
  <si>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</si>
  <si>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</si>
  <si>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</si>
  <si>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</si>
  <si>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</si>
  <si>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</si>
  <si>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</si>
  <si>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</si>
  <si>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</si>
  <si>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</si>
  <si>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</si>
  <si>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</si>
  <si>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</si>
  <si>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</si>
  <si>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</si>
  <si>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</si>
  <si>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</si>
  <si>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</si>
  <si>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</si>
  <si>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</si>
  <si>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</si>
  <si>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</si>
  <si>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</si>
  <si>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</si>
  <si>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</si>
  <si>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</si>
  <si>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</si>
  <si>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</si>
  <si>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</si>
  <si>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</si>
  <si>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</si>
  <si>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</si>
  <si>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</si>
  <si>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</si>
  <si>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</si>
  <si>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</si>
  <si>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</si>
  <si>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</si>
  <si>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</si>
  <si>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</si>
  <si>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</si>
  <si>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</si>
  <si>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</si>
  <si>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</si>
  <si>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</si>
  <si>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</si>
  <si>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</si>
  <si>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</si>
  <si>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</si>
  <si>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</si>
  <si>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</si>
  <si>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</si>
  <si>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</si>
  <si>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</si>
  <si>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</si>
  <si>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</si>
  <si>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</si>
  <si>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</si>
  <si>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</si>
  <si>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</si>
  <si>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</si>
  <si>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</si>
  <si>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</si>
  <si>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</si>
  <si>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</si>
  <si>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</si>
  <si>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</si>
  <si>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</si>
  <si>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</si>
  <si>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</si>
  <si>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</si>
  <si>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</si>
  <si>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</si>
  <si>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</si>
  <si>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</si>
  <si>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</si>
  <si>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</si>
  <si>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</si>
  <si>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</si>
  <si>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</si>
  <si>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</si>
  <si>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</si>
  <si>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</si>
  <si>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</si>
  <si>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</si>
  <si>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</si>
  <si>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</si>
  <si>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</si>
  <si>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</si>
  <si>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</si>
  <si>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</si>
  <si>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</si>
  <si>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</si>
  <si>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</si>
  <si>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</si>
  <si>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</si>
  <si>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</si>
  <si>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</si>
  <si>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</si>
  <si>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</si>
  <si>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</si>
  <si>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</si>
  <si>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</si>
  <si>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</si>
  <si>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</si>
  <si>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</si>
  <si>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</si>
  <si>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</si>
  <si>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</si>
  <si>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</si>
  <si>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</si>
  <si>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</si>
  <si>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</si>
  <si>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</si>
  <si>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</si>
  <si>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</si>
  <si>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</si>
  <si>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</si>
  <si>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</si>
  <si>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</si>
  <si>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</si>
  <si>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</si>
  <si>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</si>
  <si>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</si>
  <si>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</si>
  <si>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</si>
  <si>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</si>
  <si>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</si>
  <si>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</si>
  <si>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</si>
  <si>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</si>
  <si>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</si>
  <si>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</si>
  <si>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</si>
  <si>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</si>
  <si>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</si>
  <si>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</si>
  <si>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</si>
  <si>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</si>
  <si>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</si>
  <si>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</si>
  <si>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</si>
  <si>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</si>
  <si>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</si>
  <si>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</si>
  <si>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</si>
  <si>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</si>
  <si>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</si>
  <si>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</si>
  <si>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</si>
  <si>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</si>
  <si>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</si>
  <si>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</si>
  <si>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</si>
  <si>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</si>
  <si>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</si>
  <si>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</si>
  <si>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</si>
  <si>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</si>
  <si>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</si>
  <si>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</si>
  <si>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</si>
  <si>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</si>
  <si>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</si>
  <si>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</si>
  <si>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</si>
  <si>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</si>
  <si>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</si>
  <si>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</si>
  <si>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</si>
  <si>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</si>
  <si>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</si>
  <si>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</si>
  <si>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</si>
  <si>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</si>
  <si>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</si>
  <si>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</si>
  <si>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</si>
  <si>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</si>
  <si>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</si>
  <si>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</si>
  <si>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</si>
  <si>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</si>
  <si>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</si>
  <si>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</si>
  <si>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</si>
  <si>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</si>
  <si>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</si>
  <si>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</si>
  <si>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</si>
  <si>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</si>
  <si>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</si>
  <si>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</si>
  <si>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</si>
  <si>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</si>
  <si>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</si>
  <si>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</si>
  <si>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</si>
  <si>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</si>
  <si>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</si>
  <si>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</si>
  <si>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</si>
  <si>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</si>
  <si>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</si>
  <si>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</si>
  <si>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</si>
  <si>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</si>
  <si>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</si>
  <si>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</si>
  <si>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</si>
  <si>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</si>
  <si>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</si>
  <si>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</si>
  <si>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</si>
  <si>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</si>
  <si>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</si>
  <si>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</si>
  <si>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</si>
  <si>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</si>
  <si>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</si>
  <si>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</si>
  <si>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</si>
  <si>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</si>
  <si>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</si>
  <si>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</si>
  <si>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</si>
  <si>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</si>
  <si>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</si>
  <si>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</si>
  <si>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</si>
  <si>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</si>
  <si>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</si>
  <si>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</si>
  <si>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</si>
  <si>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</si>
  <si>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</si>
  <si>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</si>
  <si>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</si>
  <si>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</si>
  <si>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</si>
  <si>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</si>
  <si>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</si>
  <si>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</si>
  <si>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</si>
  <si>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</si>
  <si>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</si>
  <si>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</si>
  <si>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</si>
  <si>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</si>
  <si>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</si>
  <si>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</si>
  <si>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</si>
  <si>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</si>
  <si>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</si>
  <si>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</si>
  <si>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</si>
  <si>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</si>
  <si>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</si>
  <si>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</si>
  <si>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</si>
  <si>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</si>
  <si>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</si>
  <si>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</si>
  <si>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</si>
  <si>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</si>
  <si>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</si>
  <si>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</si>
  <si>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</si>
  <si>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</si>
  <si>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</si>
  <si>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</si>
  <si>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</si>
  <si>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</si>
  <si>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</si>
  <si>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</si>
  <si>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</si>
  <si>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</si>
  <si>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</si>
  <si>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</si>
  <si>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</si>
  <si>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</si>
  <si>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</si>
  <si>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</si>
  <si>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</si>
  <si>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</si>
  <si>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</si>
  <si>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</si>
  <si>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</si>
  <si>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</si>
  <si>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</si>
  <si>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</si>
  <si>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</si>
  <si>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</si>
  <si>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</si>
  <si>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</si>
  <si>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</si>
  <si>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</si>
  <si>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</si>
  <si>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</si>
  <si>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</si>
  <si>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</si>
  <si>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</si>
  <si>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</si>
  <si>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</si>
  <si>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</si>
  <si>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</si>
  <si>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</si>
  <si>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</si>
  <si>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</si>
  <si>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</si>
  <si>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</si>
  <si>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</si>
  <si>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</si>
  <si>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</si>
  <si>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</si>
  <si>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</si>
  <si>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</si>
  <si>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</si>
  <si>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</si>
  <si>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</si>
  <si>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</si>
  <si>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</si>
  <si>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</si>
  <si>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</si>
  <si>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</si>
  <si>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</si>
  <si>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</si>
  <si>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</si>
  <si>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</si>
  <si>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</si>
  <si>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</si>
  <si>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</si>
  <si>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</si>
  <si>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</si>
  <si>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</si>
  <si>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</si>
  <si>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</si>
  <si>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</si>
  <si>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</si>
  <si>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</si>
  <si>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</si>
  <si>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</si>
  <si>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</si>
  <si>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</si>
  <si>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</si>
  <si>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</si>
  <si>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</si>
  <si>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</si>
  <si>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</si>
  <si>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</si>
  <si>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</si>
  <si>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</si>
  <si>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</si>
  <si>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</si>
  <si>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</si>
  <si>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</si>
  <si>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</si>
  <si>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</si>
  <si>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</si>
  <si>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</si>
  <si>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</si>
  <si>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</si>
  <si>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</si>
  <si>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</si>
  <si>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</si>
  <si>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</si>
  <si>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</si>
  <si>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</si>
  <si>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</si>
  <si>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</si>
  <si>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</si>
  <si>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</si>
  <si>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</si>
  <si>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</si>
  <si>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</si>
  <si>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</si>
  <si>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</si>
  <si>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</si>
  <si>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</si>
  <si>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</si>
  <si>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</si>
  <si>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</si>
  <si>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</si>
  <si>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</si>
  <si>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</si>
  <si>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</si>
  <si>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</si>
  <si>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</si>
  <si>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</si>
  <si>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</si>
  <si>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</si>
  <si>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</si>
  <si>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</si>
  <si>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</si>
  <si>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</si>
  <si>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</si>
  <si>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</si>
  <si>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</si>
  <si>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</si>
  <si>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</si>
  <si>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</si>
  <si>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</si>
  <si>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</si>
  <si>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</si>
  <si>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</si>
  <si>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</si>
  <si>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</si>
  <si>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</si>
  <si>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</si>
  <si>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</si>
  <si>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</si>
  <si>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</si>
  <si>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</si>
  <si>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</si>
  <si>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</si>
  <si>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</si>
  <si>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</si>
  <si>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</si>
  <si>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</si>
  <si>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</si>
  <si>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</si>
  <si>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</si>
  <si>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</si>
  <si>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</si>
  <si>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</si>
  <si>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</si>
  <si>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</si>
  <si>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</si>
  <si>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</si>
  <si>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</si>
  <si>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</si>
  <si>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</si>
  <si>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</si>
  <si>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</si>
  <si>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</si>
  <si>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</si>
  <si>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</si>
  <si>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</si>
  <si>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</si>
  <si>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</si>
  <si>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</si>
  <si>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</si>
  <si>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</si>
  <si>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</si>
  <si>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</si>
  <si>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</si>
  <si>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</si>
  <si>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</si>
  <si>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</si>
  <si>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</si>
  <si>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</si>
  <si>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</si>
  <si>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</si>
  <si>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</si>
  <si>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</si>
  <si>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</si>
  <si>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</si>
  <si>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</si>
  <si>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</si>
  <si>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</si>
  <si>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</si>
  <si>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</si>
  <si>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</si>
  <si>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</si>
  <si>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</si>
  <si>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</si>
  <si>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</si>
  <si>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</si>
  <si>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</si>
  <si>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</si>
  <si>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</si>
  <si>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</si>
  <si>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</si>
  <si>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</si>
  <si>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</si>
  <si>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</si>
  <si>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</si>
  <si>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</si>
  <si>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</si>
  <si>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</si>
  <si>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</si>
  <si>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</si>
  <si>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</si>
  <si>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</si>
  <si>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</si>
  <si>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</si>
  <si>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</si>
  <si>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</si>
  <si>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</si>
  <si>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</si>
  <si>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</si>
  <si>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</si>
  <si>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</si>
  <si>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</si>
  <si>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</si>
  <si>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</si>
  <si>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</si>
  <si>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</si>
  <si>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</si>
  <si>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</si>
  <si>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</si>
  <si>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</si>
  <si>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</si>
  <si>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</si>
  <si>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</si>
  <si>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</si>
  <si>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</si>
  <si>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</si>
  <si>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</si>
  <si>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</si>
  <si>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</si>
  <si>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</si>
  <si>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</si>
  <si>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</si>
  <si>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</si>
  <si>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</si>
  <si>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</si>
  <si>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</si>
  <si>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</si>
  <si>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</si>
  <si>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</si>
  <si>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</si>
  <si>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</si>
  <si>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</si>
  <si>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</si>
  <si>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</si>
  <si>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</si>
  <si>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</si>
  <si>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</si>
  <si>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</si>
  <si>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</si>
  <si>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</si>
  <si>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</si>
  <si>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</si>
  <si>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</si>
  <si>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</si>
  <si>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</si>
  <si>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</si>
  <si>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</si>
  <si>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</si>
  <si>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</si>
  <si>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</si>
  <si>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</si>
  <si>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</si>
  <si>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</si>
  <si>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</si>
  <si>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</si>
  <si>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</si>
  <si>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</si>
  <si>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</si>
  <si>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</si>
  <si>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</si>
  <si>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</si>
  <si>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</si>
  <si>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</si>
  <si>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</si>
  <si>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</si>
  <si>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</si>
  <si>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</si>
  <si>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</si>
  <si>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</si>
  <si>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</si>
  <si>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</si>
  <si>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</si>
  <si>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</si>
  <si>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</si>
  <si>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</si>
  <si>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</si>
  <si>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</si>
  <si>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</si>
  <si>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</si>
  <si>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</si>
  <si>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</si>
  <si>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</si>
  <si>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</si>
  <si>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</si>
  <si>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</si>
  <si>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</si>
  <si>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</si>
  <si>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</si>
  <si>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</si>
  <si>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</si>
  <si>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</si>
  <si>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</si>
  <si>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</si>
  <si>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</si>
  <si>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</si>
  <si>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</si>
  <si>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</si>
  <si>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</si>
  <si>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</si>
  <si>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</si>
  <si>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</si>
  <si>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</si>
  <si>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</si>
  <si>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</si>
  <si>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</si>
  <si>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</si>
  <si>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</si>
  <si>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</si>
  <si>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</si>
  <si>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</si>
  <si>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</si>
  <si>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</si>
  <si>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</si>
  <si>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</si>
  <si>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</si>
  <si>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</si>
  <si>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</si>
  <si>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</si>
  <si>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</si>
  <si>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</si>
  <si>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</si>
  <si>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</si>
  <si>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</si>
  <si>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</si>
  <si>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</si>
  <si>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</si>
  <si>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</si>
  <si>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</si>
  <si>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</si>
  <si>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</si>
  <si>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</si>
  <si>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</si>
  <si>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</si>
  <si>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</si>
  <si>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</si>
  <si>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</si>
  <si>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</si>
  <si>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</si>
  <si>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</si>
  <si>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</si>
  <si>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</si>
  <si>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</si>
  <si>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</si>
  <si>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</si>
  <si>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</si>
  <si>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</si>
  <si>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</si>
  <si>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</si>
  <si>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</si>
  <si>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</si>
  <si>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</si>
  <si>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</si>
  <si>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</si>
  <si>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</si>
  <si>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</si>
  <si>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</si>
  <si>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</si>
  <si>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</si>
  <si>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</si>
  <si>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</si>
  <si>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</si>
  <si>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</si>
  <si>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</si>
  <si>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</si>
  <si>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</si>
  <si>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</si>
  <si>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</si>
  <si>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</si>
  <si>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</si>
  <si>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</si>
  <si>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</si>
  <si>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</si>
  <si>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</si>
  <si>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</si>
  <si>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</si>
  <si>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</si>
  <si>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</si>
  <si>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</si>
  <si>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</si>
  <si>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</si>
  <si>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</si>
  <si>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</si>
  <si>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</si>
  <si>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</si>
  <si>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</si>
  <si>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</si>
  <si>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</si>
  <si>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</si>
  <si>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</si>
  <si>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</si>
  <si>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</si>
  <si>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</si>
  <si>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</si>
  <si>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</si>
  <si>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</si>
  <si>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</si>
  <si>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</si>
  <si>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</si>
  <si>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</si>
  <si>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</si>
  <si>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</si>
  <si>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</si>
  <si>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</si>
  <si>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</si>
  <si>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</si>
  <si>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</si>
  <si>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</si>
  <si>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</si>
  <si>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</si>
  <si>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</si>
  <si>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</si>
  <si>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</si>
  <si>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</si>
  <si>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</si>
  <si>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</si>
  <si>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</si>
  <si>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</si>
  <si>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</si>
  <si>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</si>
  <si>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</si>
  <si>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</si>
  <si>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</si>
  <si>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</si>
  <si>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</si>
  <si>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</si>
  <si>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</si>
  <si>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</si>
  <si>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</si>
  <si>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</si>
  <si>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</si>
  <si>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</si>
  <si>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</si>
  <si>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</si>
  <si>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</si>
  <si>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</si>
  <si>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</si>
  <si>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</si>
  <si>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</si>
  <si>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</si>
  <si>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</si>
  <si>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</si>
  <si>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</si>
  <si>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</si>
  <si>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</si>
  <si>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</si>
  <si>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</si>
  <si>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</si>
  <si>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</si>
  <si>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</si>
  <si>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</si>
  <si>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</si>
  <si>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</si>
  <si>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</si>
  <si>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</si>
  <si>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</si>
  <si>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</si>
  <si>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</si>
  <si>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</si>
  <si>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</si>
  <si>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</si>
  <si>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</si>
  <si>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</si>
  <si>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</si>
  <si>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</si>
  <si>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</si>
  <si>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</si>
  <si>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</si>
  <si>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</si>
  <si>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</si>
  <si>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</si>
  <si>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</si>
  <si>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</si>
  <si>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</si>
  <si>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</si>
  <si>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</si>
  <si>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</si>
  <si>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</si>
  <si>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</si>
  <si>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</si>
  <si>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</si>
  <si>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</si>
  <si>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</si>
  <si>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</si>
  <si>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</si>
  <si>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</si>
  <si>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</si>
  <si>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</si>
  <si>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</si>
  <si>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</si>
  <si>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</si>
  <si>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</si>
  <si>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</si>
  <si>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</si>
  <si>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</si>
  <si>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</si>
  <si>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</si>
  <si>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</si>
  <si>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</si>
  <si>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</si>
  <si>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</si>
  <si>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</si>
  <si>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</si>
  <si>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</si>
  <si>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</si>
  <si>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</si>
  <si>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</si>
  <si>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</si>
  <si>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</si>
  <si>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</si>
  <si>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</si>
  <si>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</si>
  <si>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</si>
  <si>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</si>
  <si>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</si>
  <si>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</si>
  <si>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</si>
  <si>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</si>
  <si>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</si>
  <si>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</si>
  <si>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</si>
  <si>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</si>
  <si>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</si>
  <si>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</si>
  <si>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</si>
  <si>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</si>
  <si>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</si>
  <si>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</si>
  <si>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</si>
  <si>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</si>
  <si>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</si>
  <si>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</si>
  <si>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</si>
  <si>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</si>
  <si>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</si>
  <si>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</si>
  <si>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</si>
  <si>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</si>
  <si>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</si>
  <si>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</si>
  <si>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</si>
  <si>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</si>
  <si>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</si>
  <si>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</si>
  <si>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</si>
  <si>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</si>
  <si>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</si>
  <si>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</si>
  <si>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</si>
  <si>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</si>
  <si>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</si>
  <si>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</si>
  <si>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</si>
  <si>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</si>
  <si>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</si>
  <si>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</si>
  <si>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</si>
  <si>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</si>
  <si>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</si>
  <si>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</si>
  <si>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</si>
  <si>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</si>
  <si>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</si>
  <si>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</si>
  <si>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</si>
  <si>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</si>
  <si>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</si>
  <si>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</si>
  <si>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</si>
  <si>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</si>
  <si>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</si>
  <si>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</si>
  <si>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</si>
  <si>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</si>
  <si>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</si>
  <si>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</si>
  <si>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</si>
  <si>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</si>
  <si>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</si>
  <si>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</si>
  <si>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</si>
  <si>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</si>
  <si>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</si>
  <si>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</si>
  <si>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</si>
  <si>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</si>
  <si>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</si>
  <si>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</si>
  <si>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</si>
  <si>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</si>
  <si>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</si>
  <si>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</si>
  <si>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</si>
  <si>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</si>
  <si>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</si>
  <si>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</si>
  <si>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</si>
  <si>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</si>
  <si>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</si>
  <si>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</si>
  <si>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</si>
  <si>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</si>
  <si>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</si>
  <si>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</si>
  <si>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</si>
  <si>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</si>
  <si>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</si>
  <si>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</si>
  <si>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</si>
  <si>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</si>
  <si>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</si>
  <si>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</si>
  <si>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</si>
  <si>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</si>
  <si>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</si>
  <si>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</si>
  <si>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</si>
  <si>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</si>
  <si>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</si>
  <si>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</si>
  <si>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</si>
  <si>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</si>
  <si>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</si>
  <si>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</si>
  <si>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</si>
  <si>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</si>
  <si>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</si>
  <si>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</si>
  <si>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</si>
  <si>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</si>
  <si>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</si>
  <si>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</si>
  <si>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</si>
  <si>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</si>
  <si>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</si>
  <si>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</si>
  <si>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</si>
  <si>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</si>
  <si>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</si>
  <si>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</si>
  <si>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</si>
  <si>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</si>
  <si>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</si>
  <si>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</si>
  <si>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</si>
  <si>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</si>
  <si>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</si>
  <si>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</si>
  <si>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</si>
  <si>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</si>
  <si>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</si>
  <si>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</si>
  <si>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</si>
  <si>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</si>
  <si>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</si>
  <si>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</si>
  <si>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</si>
  <si>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</si>
  <si>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</si>
  <si>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</si>
  <si>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</si>
  <si>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</si>
  <si>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</si>
  <si>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</si>
  <si>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</si>
  <si>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</si>
  <si>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</si>
  <si>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</si>
  <si>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</si>
  <si>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</si>
  <si>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</si>
  <si>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</si>
  <si>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</si>
  <si>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</si>
  <si>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</si>
  <si>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</si>
  <si>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</si>
  <si>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</si>
  <si>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</si>
  <si>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</si>
  <si>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</si>
  <si>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</si>
  <si>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</si>
  <si>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</si>
  <si>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</si>
  <si>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</si>
  <si>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</si>
  <si>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</si>
  <si>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</si>
  <si>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</si>
  <si>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</si>
  <si>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</si>
  <si>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</si>
  <si>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</si>
  <si>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</si>
  <si>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</si>
  <si>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</si>
  <si>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</si>
  <si>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</si>
  <si>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</si>
  <si>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</si>
  <si>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</si>
  <si>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</si>
  <si>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</si>
  <si>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</si>
  <si>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</si>
  <si>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</si>
  <si>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</si>
  <si>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</si>
  <si>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</si>
  <si>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</si>
  <si>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</si>
  <si>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</si>
  <si>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</si>
  <si>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</si>
  <si>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</si>
  <si>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</si>
  <si>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</si>
  <si>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</si>
  <si>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</si>
  <si>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</si>
  <si>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</si>
  <si>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</si>
  <si>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</si>
  <si>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</si>
  <si>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</si>
  <si>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</si>
  <si>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</si>
  <si>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</si>
  <si>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</si>
  <si>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</si>
  <si>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</si>
  <si>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</si>
  <si>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</si>
  <si>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</si>
  <si>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</si>
  <si>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</si>
  <si>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</si>
  <si>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</si>
  <si>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</si>
  <si>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</si>
  <si>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</si>
  <si>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</si>
  <si>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</si>
  <si>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</si>
  <si>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</si>
  <si>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</si>
  <si>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</si>
  <si>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</si>
  <si>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</si>
  <si>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</si>
  <si>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</si>
  <si>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</si>
  <si>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</si>
  <si>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</si>
  <si>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</si>
  <si>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</si>
  <si>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</si>
  <si>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</si>
  <si>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</si>
  <si>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</si>
  <si>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</si>
  <si>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</si>
  <si>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</si>
  <si>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</si>
  <si>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</si>
  <si>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</si>
  <si>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</si>
  <si>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</si>
  <si>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</si>
  <si>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</si>
  <si>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</si>
  <si>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</si>
  <si>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</si>
  <si>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</si>
  <si>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</si>
  <si>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</si>
  <si>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</si>
  <si>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</si>
  <si>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</si>
  <si>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</si>
  <si>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</si>
  <si>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</si>
  <si>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</si>
  <si>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</si>
  <si>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</si>
  <si>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</si>
  <si>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</si>
  <si>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</si>
  <si>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</si>
  <si>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</si>
  <si>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</si>
  <si>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</si>
  <si>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</si>
  <si>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</si>
  <si>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</si>
  <si>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</si>
  <si>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</si>
  <si>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</si>
  <si>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</si>
  <si>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</si>
  <si>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</si>
  <si>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</si>
  <si>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</si>
  <si>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</si>
  <si>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</si>
  <si>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</si>
  <si>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</si>
  <si>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</si>
  <si>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</si>
  <si>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</si>
  <si>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</si>
  <si>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</si>
  <si>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</si>
  <si>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</si>
  <si>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</si>
  <si>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</si>
  <si>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</si>
  <si>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</si>
  <si>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</si>
  <si>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</si>
  <si>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</si>
  <si>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</si>
  <si>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</si>
  <si>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</si>
  <si>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</si>
  <si>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</si>
  <si>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</si>
  <si>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</si>
  <si>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</si>
  <si>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</si>
  <si>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</si>
  <si>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</si>
  <si>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</si>
  <si>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</si>
  <si>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</si>
  <si>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</si>
  <si>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</si>
  <si>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</si>
  <si>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</si>
  <si>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</si>
  <si>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</si>
  <si>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</si>
  <si>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</si>
  <si>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</si>
  <si>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</si>
  <si>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</si>
  <si>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</si>
  <si>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</si>
  <si>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</si>
  <si>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</si>
  <si>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</si>
  <si>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</si>
  <si>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</si>
  <si>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</si>
  <si>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</si>
  <si>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</si>
  <si>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</si>
  <si>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</si>
  <si>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</si>
  <si>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</si>
  <si>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</si>
  <si>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</si>
  <si>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</si>
  <si>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</si>
  <si>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</si>
  <si>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</si>
  <si>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</si>
  <si>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</si>
  <si>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</si>
  <si>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</si>
  <si>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</si>
  <si>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</si>
  <si>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</si>
  <si>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</si>
  <si>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</si>
  <si>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</si>
  <si>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</si>
  <si>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</si>
  <si>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</si>
  <si>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</si>
  <si>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</si>
  <si>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</si>
  <si>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</si>
  <si>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</si>
  <si>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</si>
  <si>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</si>
  <si>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</si>
  <si>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</si>
  <si>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</si>
  <si>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</si>
  <si>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</si>
  <si>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</si>
  <si>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</si>
  <si>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</si>
  <si>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</si>
  <si>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</si>
  <si>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</si>
  <si>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</si>
  <si>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</si>
  <si>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</si>
  <si>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</si>
  <si>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</si>
  <si>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</si>
  <si>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</si>
  <si>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</si>
  <si>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</si>
  <si>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</si>
  <si>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</si>
  <si>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</si>
  <si>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</si>
  <si>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</si>
  <si>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</si>
  <si>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</si>
  <si>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</si>
  <si>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</si>
  <si>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</si>
  <si>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</si>
  <si>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</si>
  <si>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</si>
  <si>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</si>
  <si>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</si>
  <si>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</si>
  <si>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</si>
  <si>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</si>
  <si>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</si>
  <si>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</si>
  <si>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</si>
  <si>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</si>
  <si>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</si>
  <si>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</si>
  <si>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</si>
  <si>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</si>
  <si>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</si>
  <si>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</si>
  <si>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</si>
  <si>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</si>
  <si>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</si>
  <si>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</si>
  <si>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</si>
  <si>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</si>
  <si>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</si>
  <si>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</si>
  <si>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</si>
  <si>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</si>
  <si>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</si>
  <si>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</si>
  <si>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</si>
  <si>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</si>
  <si>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</si>
  <si>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</si>
  <si>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</si>
  <si>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</si>
  <si>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</si>
  <si>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</si>
  <si>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</si>
  <si>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</si>
  <si>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</si>
  <si>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</si>
  <si>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</si>
  <si>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</si>
  <si>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</si>
  <si>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</si>
  <si>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</si>
  <si>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</si>
  <si>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</si>
  <si>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</si>
  <si>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</si>
  <si>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</si>
  <si>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</si>
  <si>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</si>
  <si>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</si>
  <si>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</si>
  <si>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</si>
  <si>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</si>
  <si>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</si>
  <si>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</si>
  <si>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</si>
  <si>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</si>
  <si>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</si>
  <si>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</si>
  <si>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</si>
  <si>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</si>
  <si>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</si>
  <si>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</si>
  <si>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</si>
  <si>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</si>
  <si>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</si>
  <si>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</si>
  <si>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</si>
  <si>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</si>
  <si>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</si>
  <si>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</si>
  <si>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</si>
  <si>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</si>
  <si>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</si>
  <si>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</si>
  <si>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</si>
  <si>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</si>
  <si>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</si>
  <si>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</si>
  <si>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</si>
  <si>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</si>
  <si>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</si>
  <si>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</si>
  <si>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</si>
  <si>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</si>
  <si>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</si>
  <si>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</si>
  <si>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</si>
  <si>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</si>
  <si>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</si>
  <si>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</si>
  <si>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</si>
  <si>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</si>
  <si>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</si>
  <si>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</si>
  <si>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</si>
  <si>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</si>
  <si>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</si>
  <si>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</si>
  <si>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</si>
  <si>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</si>
  <si>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</si>
  <si>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</si>
  <si>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</si>
  <si>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</si>
  <si>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</si>
  <si>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</si>
  <si>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</si>
  <si>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</si>
  <si>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</si>
  <si>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</si>
  <si>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</si>
  <si>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</si>
  <si>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</si>
  <si>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</si>
  <si>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</si>
  <si>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</si>
  <si>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</si>
  <si>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</si>
  <si>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</si>
  <si>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</si>
  <si>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</si>
  <si>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</si>
  <si>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</si>
  <si>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</si>
  <si>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</si>
  <si>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</si>
  <si>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</si>
  <si>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</si>
  <si>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</si>
  <si>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</si>
  <si>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</si>
  <si>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</si>
  <si>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</si>
  <si>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</si>
  <si>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</si>
  <si>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</si>
  <si>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</si>
  <si>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</si>
  <si>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</si>
  <si>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</si>
  <si>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</si>
  <si>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</si>
  <si>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</si>
  <si>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</si>
  <si>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</si>
  <si>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</si>
  <si>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</si>
  <si>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</si>
  <si>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</si>
  <si>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</si>
  <si>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</si>
  <si>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</si>
  <si>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</si>
  <si>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</si>
  <si>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</si>
  <si>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</si>
  <si>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</si>
  <si>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</si>
  <si>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</si>
  <si>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</si>
  <si>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</si>
  <si>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</si>
  <si>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</si>
  <si>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</si>
  <si>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</si>
  <si>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</si>
  <si>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</si>
  <si>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</si>
  <si>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</si>
  <si>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</si>
  <si>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</si>
  <si>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</si>
  <si>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</si>
  <si>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</si>
  <si>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</si>
  <si>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</si>
  <si>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</si>
  <si>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</si>
  <si>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</si>
  <si>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</si>
  <si>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</si>
  <si>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</si>
  <si>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</si>
  <si>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</si>
  <si>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</si>
  <si>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</si>
  <si>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</si>
  <si>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</si>
  <si>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</si>
  <si>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</si>
  <si>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</si>
  <si>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</si>
  <si>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</si>
  <si>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</si>
  <si>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</si>
  <si>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</si>
  <si>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</si>
  <si>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</si>
  <si>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</si>
  <si>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</si>
  <si>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</si>
  <si>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</si>
  <si>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</si>
  <si>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</si>
  <si>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</si>
  <si>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</si>
  <si>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</si>
  <si>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</si>
  <si>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</si>
  <si>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</si>
  <si>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</si>
  <si>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</si>
  <si>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</si>
  <si>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</si>
  <si>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</si>
  <si>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</si>
  <si>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</si>
  <si>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</si>
  <si>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</si>
  <si>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</si>
  <si>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</si>
  <si>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</si>
  <si>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</si>
  <si>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</si>
  <si>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</si>
  <si>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</si>
  <si>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</si>
  <si>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</si>
  <si>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</si>
  <si>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</si>
  <si>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</si>
  <si>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</si>
  <si>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</si>
  <si>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</si>
  <si>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</si>
  <si>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</si>
  <si>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</si>
  <si>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</si>
  <si>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</si>
  <si>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</si>
  <si>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</si>
  <si>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</si>
  <si>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</si>
  <si>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</si>
  <si>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</si>
  <si>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</si>
  <si>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</si>
  <si>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</si>
  <si>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</si>
  <si>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</si>
  <si>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</si>
  <si>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</si>
  <si>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</si>
  <si>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</si>
  <si>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</si>
  <si>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</si>
  <si>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</si>
  <si>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</si>
  <si>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</si>
  <si>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</si>
  <si>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</si>
  <si>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</si>
  <si>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</si>
  <si>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</si>
  <si>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</si>
  <si>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</si>
  <si>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</si>
  <si>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</si>
  <si>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</si>
  <si>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</si>
  <si>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</si>
  <si>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</si>
  <si>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</si>
  <si>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</si>
  <si>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</si>
  <si>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</si>
  <si>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</si>
  <si>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</si>
  <si>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</si>
  <si>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</si>
  <si>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</si>
  <si>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</si>
  <si>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</si>
  <si>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</si>
  <si>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</si>
  <si>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</si>
  <si>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</si>
  <si>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</si>
  <si>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</si>
  <si>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</si>
  <si>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</si>
  <si>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</si>
  <si>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</si>
  <si>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</si>
  <si>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</si>
  <si>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</si>
  <si>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</si>
  <si>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</si>
  <si>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</si>
  <si>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</si>
  <si>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</si>
  <si>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</si>
  <si>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</si>
  <si>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</si>
  <si>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</si>
  <si>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</si>
  <si>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</si>
  <si>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</si>
  <si>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</si>
  <si>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</si>
  <si>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</si>
  <si>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</si>
  <si>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</si>
  <si>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</si>
  <si>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</si>
  <si>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</si>
  <si>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</si>
  <si>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</si>
  <si>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</si>
  <si>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</si>
  <si>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</si>
  <si>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</si>
  <si>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</si>
  <si>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</si>
  <si>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</si>
  <si>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</si>
  <si>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</si>
  <si>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</si>
  <si>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</si>
  <si>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</si>
  <si>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</si>
  <si>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</si>
  <si>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</si>
  <si>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</si>
  <si>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</si>
  <si>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</si>
  <si>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</si>
  <si>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</si>
  <si>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</si>
  <si>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</si>
  <si>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</si>
  <si>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</si>
  <si>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</si>
  <si>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</si>
  <si>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</si>
  <si>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</si>
  <si>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</si>
  <si>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</si>
  <si>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</si>
  <si>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</si>
  <si>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</si>
  <si>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</si>
  <si>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</si>
  <si>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</si>
  <si>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</si>
  <si>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</si>
  <si>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</si>
  <si>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</si>
  <si>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</si>
  <si>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</si>
  <si>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</si>
  <si>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</si>
  <si>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</si>
  <si>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</si>
  <si>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</si>
  <si>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</si>
  <si>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</si>
  <si>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</si>
  <si>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</si>
  <si>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</si>
  <si>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</si>
  <si>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</si>
  <si>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</si>
  <si>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</si>
  <si>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</si>
  <si>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</si>
  <si>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</si>
  <si>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</si>
  <si>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</si>
  <si>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</si>
  <si>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</si>
  <si>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</si>
  <si>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</si>
  <si>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</si>
  <si>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</si>
  <si>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</si>
  <si>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</si>
  <si>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</si>
  <si>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</si>
  <si>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</si>
  <si>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</si>
  <si>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</si>
  <si>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</si>
  <si>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</si>
  <si>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</si>
  <si>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</si>
  <si>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</si>
  <si>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</si>
  <si>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</si>
  <si>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</si>
  <si>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</si>
  <si>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</si>
  <si>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</si>
  <si>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</si>
  <si>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</si>
  <si>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</si>
  <si>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</si>
  <si>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</si>
  <si>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</si>
  <si>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</si>
  <si>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</si>
  <si>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</si>
  <si>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</si>
  <si>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</si>
  <si>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</si>
  <si>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</si>
  <si>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</si>
  <si>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</si>
  <si>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</si>
  <si>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</si>
  <si>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</si>
  <si>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</si>
  <si>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</si>
  <si>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</si>
  <si>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</si>
  <si>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</si>
  <si>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</si>
  <si>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</si>
  <si>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</si>
  <si>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</si>
  <si>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</si>
  <si>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</si>
  <si>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</si>
  <si>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</si>
  <si>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</si>
  <si>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</si>
  <si>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</si>
  <si>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</si>
  <si>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</si>
  <si>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</si>
  <si>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</si>
  <si>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</si>
  <si>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</si>
  <si>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</si>
  <si>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</si>
  <si>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</si>
  <si>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</si>
  <si>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</si>
  <si>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</si>
  <si>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</si>
  <si>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</si>
  <si>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</si>
  <si>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</si>
  <si>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</si>
  <si>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</si>
  <si>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</si>
  <si>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</si>
  <si>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</si>
  <si>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</si>
  <si>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</si>
  <si>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</si>
  <si>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</si>
  <si>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</si>
  <si>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</si>
  <si>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</si>
  <si>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</si>
  <si>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</si>
  <si>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</si>
  <si>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</si>
  <si>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</si>
  <si>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</si>
  <si>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</si>
  <si>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</si>
  <si>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</si>
  <si>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</si>
  <si>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</si>
  <si>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</si>
  <si>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</si>
  <si>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</si>
  <si>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</si>
  <si>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</si>
  <si>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</si>
  <si>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</si>
  <si>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</si>
  <si>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</si>
  <si>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</si>
  <si>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</si>
  <si>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</si>
  <si>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</si>
  <si>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</si>
  <si>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</si>
  <si>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</si>
  <si>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</si>
  <si>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</si>
  <si>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</si>
  <si>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</si>
  <si>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</si>
  <si>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</si>
  <si>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</si>
  <si>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</si>
  <si>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</si>
  <si>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</si>
  <si>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</si>
  <si>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</si>
  <si>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</si>
  <si>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</si>
  <si>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</si>
  <si>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</si>
  <si>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</si>
  <si>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</si>
  <si>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</si>
  <si>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</si>
  <si>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</si>
  <si>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</si>
  <si>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</si>
  <si>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</si>
  <si>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</si>
  <si>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</si>
  <si>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</si>
  <si>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</si>
  <si>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</si>
  <si>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</si>
  <si>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</si>
  <si>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</si>
  <si>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</si>
  <si>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</si>
  <si>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</si>
  <si>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</si>
  <si>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</si>
  <si>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</si>
  <si>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</si>
  <si>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</si>
  <si>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</si>
  <si>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</si>
  <si>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</si>
  <si>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</si>
  <si>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</si>
  <si>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</si>
  <si>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</si>
  <si>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</si>
  <si>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</si>
  <si>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</si>
  <si>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</si>
  <si>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</si>
  <si>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</si>
  <si>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</si>
  <si>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</si>
  <si>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</si>
  <si>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</si>
  <si>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</si>
  <si>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</si>
  <si>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</si>
  <si>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</si>
  <si>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</si>
  <si>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</si>
  <si>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</si>
  <si>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</si>
  <si>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</si>
  <si>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</si>
  <si>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</si>
  <si>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</si>
  <si>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</si>
  <si>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</si>
  <si>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</si>
  <si>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</si>
  <si>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</si>
  <si>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</si>
  <si>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</si>
  <si>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</si>
  <si>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</si>
  <si>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</si>
  <si>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</si>
  <si>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</si>
  <si>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</si>
  <si>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</si>
  <si>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</si>
  <si>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</si>
  <si>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</si>
  <si>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</si>
  <si>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</si>
  <si>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</si>
  <si>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</si>
  <si>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</si>
  <si>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</si>
  <si>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</si>
  <si>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</si>
  <si>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</si>
  <si>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</si>
  <si>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</si>
  <si>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</si>
  <si>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</si>
  <si>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</si>
  <si>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</si>
  <si>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</si>
  <si>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</si>
  <si>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</si>
  <si>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</si>
  <si>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</si>
  <si>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</si>
  <si>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</si>
  <si>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</si>
  <si>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</si>
  <si>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</si>
  <si>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</si>
  <si>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</si>
  <si>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</si>
  <si>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</si>
  <si>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</si>
  <si>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</si>
  <si>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</si>
  <si>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</si>
  <si>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</si>
  <si>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</si>
  <si>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</si>
  <si>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</si>
  <si>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</si>
  <si>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</si>
  <si>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</si>
  <si>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</si>
  <si>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</si>
  <si>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</si>
  <si>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</si>
  <si>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</si>
  <si>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</si>
  <si>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</si>
  <si>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</si>
  <si>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</si>
  <si>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</si>
  <si>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</si>
  <si>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</si>
  <si>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</si>
  <si>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</si>
  <si>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</si>
  <si>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</si>
  <si>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</si>
  <si>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</si>
  <si>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</si>
  <si>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</si>
  <si>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</si>
  <si>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</si>
  <si>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</si>
  <si>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</si>
  <si>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</si>
  <si>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</si>
  <si>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</si>
  <si>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</si>
  <si>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</si>
  <si>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</si>
  <si>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</si>
  <si>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</si>
  <si>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</si>
  <si>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</si>
  <si>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</si>
  <si>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</si>
  <si>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</si>
  <si>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</si>
  <si>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</si>
  <si>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</si>
  <si>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</si>
  <si>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</si>
  <si>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</si>
  <si>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</si>
  <si>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</si>
  <si>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</si>
  <si>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</si>
  <si>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</si>
  <si>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</si>
  <si>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</si>
  <si>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</si>
  <si>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</si>
  <si>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</si>
  <si>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</si>
  <si>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</si>
  <si>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</si>
  <si>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</si>
  <si>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</si>
  <si>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</si>
  <si>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</si>
  <si>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</si>
  <si>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</si>
  <si>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</si>
  <si>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</si>
  <si>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</si>
  <si>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</si>
  <si>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</si>
  <si>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</si>
  <si>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</si>
  <si>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</si>
  <si>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</si>
  <si>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</si>
  <si>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</si>
  <si>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</si>
  <si>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</si>
  <si>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</si>
  <si>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</si>
  <si>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</si>
  <si>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</si>
  <si>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</si>
  <si>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</si>
  <si>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</si>
  <si>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</si>
  <si>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</si>
  <si>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</si>
  <si>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</si>
  <si>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</si>
  <si>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</si>
  <si>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</si>
  <si>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</si>
  <si>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</si>
  <si>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</si>
  <si>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</si>
  <si>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</si>
  <si>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</si>
  <si>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</si>
  <si>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</si>
  <si>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</si>
  <si>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</si>
  <si>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</si>
  <si>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</si>
  <si>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</si>
  <si>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</si>
  <si>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</si>
  <si>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</si>
  <si>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</si>
  <si>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</si>
  <si>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</si>
  <si>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</si>
  <si>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</si>
  <si>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</si>
  <si>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</si>
  <si>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</si>
  <si>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</si>
  <si>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</si>
  <si>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</si>
  <si>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</si>
  <si>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</si>
  <si>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</si>
  <si>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</si>
  <si>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</si>
  <si>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</si>
  <si>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</si>
  <si>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</si>
  <si>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</si>
  <si>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</si>
  <si>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</si>
  <si>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</si>
  <si>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</si>
  <si>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</si>
  <si>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</si>
  <si>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</si>
  <si>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</si>
  <si>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</si>
  <si>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</si>
  <si>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</si>
  <si>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</si>
  <si>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</si>
  <si>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</si>
  <si>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</si>
  <si>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</si>
  <si>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</si>
  <si>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</si>
  <si>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</si>
  <si>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</si>
  <si>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</si>
  <si>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</si>
  <si>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</si>
  <si>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</si>
  <si>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</si>
  <si>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</si>
  <si>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</si>
  <si>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</si>
  <si>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</si>
  <si>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</si>
  <si>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</si>
  <si>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</si>
  <si>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</si>
  <si>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</si>
  <si>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</si>
  <si>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</si>
  <si>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</si>
  <si>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</si>
  <si>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</si>
  <si>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</si>
  <si>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</si>
  <si>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</si>
  <si>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</si>
  <si>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</si>
  <si>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</si>
  <si>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</si>
  <si>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</si>
  <si>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</si>
  <si>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</si>
  <si>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</si>
  <si>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</si>
  <si>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</si>
  <si>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</si>
  <si>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</si>
  <si>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</si>
  <si>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</si>
  <si>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</si>
  <si>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</si>
  <si>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</si>
  <si>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</si>
  <si>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</si>
  <si>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</si>
  <si>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</si>
  <si>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</si>
  <si>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</si>
  <si>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</si>
  <si>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</si>
  <si>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</si>
  <si>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</si>
  <si>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</si>
  <si>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</si>
  <si>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</si>
  <si>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</si>
  <si>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</si>
  <si>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</si>
  <si>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</si>
  <si>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</si>
  <si>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</si>
  <si>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</si>
  <si>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</si>
  <si>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</si>
  <si>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</si>
  <si>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</si>
  <si>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</si>
  <si>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</si>
  <si>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</si>
  <si>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</si>
  <si>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</si>
  <si>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</si>
  <si>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</si>
  <si>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</si>
  <si>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</si>
  <si>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</si>
  <si>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</si>
  <si>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</si>
  <si>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</si>
  <si>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</si>
  <si>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</si>
  <si>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</si>
  <si>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</si>
  <si>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</si>
  <si>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</si>
  <si>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</si>
  <si>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</si>
  <si>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</si>
  <si>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</si>
  <si>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</si>
  <si>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</si>
  <si>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</si>
  <si>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</si>
  <si>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</si>
  <si>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</si>
  <si>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</si>
  <si>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</si>
  <si>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</si>
  <si>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</si>
  <si>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</si>
  <si>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</si>
  <si>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</si>
  <si>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</si>
  <si>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</si>
  <si>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</si>
  <si>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</si>
  <si>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</si>
  <si>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</si>
  <si>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</si>
  <si>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</si>
  <si>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</si>
  <si>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</si>
  <si>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</si>
  <si>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</si>
  <si>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</si>
  <si>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</si>
  <si>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</si>
  <si>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</si>
  <si>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</si>
  <si>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</si>
  <si>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</si>
  <si>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</si>
  <si>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</si>
  <si>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</si>
  <si>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</si>
  <si>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</si>
  <si>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</si>
  <si>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</si>
  <si>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</si>
  <si>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</si>
  <si>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</si>
  <si>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</si>
  <si>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</si>
  <si>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</si>
  <si>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</si>
  <si>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</si>
  <si>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</si>
  <si>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</si>
  <si>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</si>
  <si>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</si>
  <si>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</si>
  <si>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</si>
  <si>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</si>
  <si>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</si>
  <si>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</si>
  <si>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</si>
  <si>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</si>
  <si>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</si>
  <si>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</si>
  <si>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</si>
  <si>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</si>
  <si>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</si>
  <si>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</si>
  <si>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</si>
  <si>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</si>
  <si>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</si>
  <si>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</si>
  <si>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</si>
  <si>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</si>
  <si>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</si>
  <si>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</si>
  <si>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</si>
  <si>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</si>
  <si>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</si>
  <si>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</si>
  <si>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</si>
  <si>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</si>
  <si>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</si>
  <si>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</si>
  <si>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</si>
  <si>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</si>
  <si>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</si>
  <si>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</si>
  <si>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</si>
  <si>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</si>
  <si>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</si>
  <si>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</si>
  <si>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</si>
  <si>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</si>
  <si>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</si>
  <si>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</si>
  <si>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</si>
  <si>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</si>
  <si>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</si>
  <si>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</si>
  <si>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</si>
  <si>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</si>
  <si>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</si>
  <si>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</si>
  <si>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</si>
  <si>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</si>
  <si>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</si>
  <si>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</si>
  <si>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</si>
  <si>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</si>
  <si>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</si>
  <si>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</si>
  <si>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</si>
  <si>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</si>
  <si>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</si>
  <si>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</si>
  <si>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</si>
  <si>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</si>
  <si>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</si>
  <si>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</si>
  <si>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</si>
  <si>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</si>
  <si>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</si>
  <si>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</si>
  <si>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</si>
  <si>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</si>
  <si>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</si>
  <si>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</si>
  <si>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</si>
  <si>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</si>
  <si>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</si>
  <si>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</si>
  <si>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</si>
  <si>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</si>
  <si>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</si>
  <si>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</si>
  <si>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</si>
  <si>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</si>
  <si>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</si>
  <si>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</si>
  <si>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</si>
  <si>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</si>
  <si>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</si>
  <si>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</si>
  <si>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</si>
  <si>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</si>
  <si>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</si>
  <si>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</si>
  <si>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</si>
  <si>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</si>
  <si>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</si>
  <si>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</si>
  <si>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</si>
  <si>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</si>
  <si>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</si>
  <si>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</si>
  <si>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</si>
  <si>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</si>
  <si>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</si>
  <si>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</si>
  <si>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</si>
  <si>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</si>
  <si>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</si>
  <si>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</si>
  <si>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</si>
  <si>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</si>
  <si>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</si>
  <si>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</si>
  <si>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</si>
  <si>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</si>
  <si>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</si>
  <si>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</si>
  <si>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</si>
  <si>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</si>
  <si>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</si>
  <si>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</si>
  <si>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</si>
  <si>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</si>
  <si>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</si>
  <si>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</si>
  <si>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</si>
  <si>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</si>
  <si>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</si>
  <si>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</si>
  <si>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</si>
  <si>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</si>
  <si>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</si>
  <si>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</si>
  <si>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</si>
  <si>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</si>
  <si>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</si>
  <si>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</si>
  <si>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</si>
  <si>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</si>
  <si>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</si>
  <si>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</si>
  <si>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</si>
  <si>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</si>
  <si>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</si>
  <si>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</si>
  <si>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</si>
  <si>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</si>
  <si>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</si>
  <si>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</si>
  <si>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</si>
  <si>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</si>
  <si>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</si>
  <si>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</si>
  <si>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</si>
  <si>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</si>
  <si>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</si>
  <si>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</si>
  <si>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</si>
  <si>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</si>
  <si>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</si>
  <si>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</si>
  <si>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</si>
  <si>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</si>
  <si>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</si>
  <si>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</si>
  <si>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</si>
  <si>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</si>
  <si>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</si>
  <si>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</si>
  <si>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</si>
  <si>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</si>
  <si>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</si>
  <si>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</si>
  <si>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</si>
  <si>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</si>
  <si>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</si>
  <si>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</si>
  <si>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</si>
  <si>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</si>
  <si>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</si>
  <si>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</si>
  <si>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</si>
  <si>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</si>
  <si>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</si>
  <si>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</si>
  <si>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</si>
  <si>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</si>
  <si>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</si>
  <si>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</si>
  <si>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</si>
  <si>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</si>
  <si>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</si>
  <si>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</si>
  <si>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</si>
  <si>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</si>
  <si>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</si>
  <si>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</si>
  <si>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</si>
  <si>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</si>
  <si>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</si>
  <si>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</si>
  <si>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</si>
  <si>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</si>
  <si>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</si>
  <si>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</si>
  <si>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</si>
  <si>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</si>
  <si>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</si>
  <si>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</si>
  <si>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</si>
  <si>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</si>
  <si>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</si>
  <si>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</si>
  <si>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</si>
  <si>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</si>
  <si>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</si>
  <si>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</si>
  <si>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</si>
  <si>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</si>
  <si>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</si>
  <si>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</si>
  <si>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</si>
  <si>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</si>
  <si>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</si>
  <si>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</si>
  <si>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</si>
  <si>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</si>
  <si>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</si>
  <si>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</si>
  <si>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</si>
  <si>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</si>
  <si>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</si>
  <si>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</si>
  <si>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</si>
  <si>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</si>
  <si>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</si>
  <si>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</si>
  <si>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</si>
  <si>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</si>
  <si>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</si>
  <si>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</si>
  <si>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</si>
  <si>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</si>
  <si>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</si>
  <si>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</si>
  <si>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</si>
  <si>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</si>
  <si>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</si>
  <si>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</si>
  <si>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</si>
  <si>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</si>
  <si>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</si>
  <si>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</si>
  <si>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</si>
  <si>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</si>
  <si>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</si>
  <si>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</si>
  <si>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</si>
  <si>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</si>
  <si>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</si>
  <si>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</si>
  <si>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</si>
  <si>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</si>
  <si>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</si>
  <si>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</si>
  <si>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</si>
  <si>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</si>
  <si>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</si>
  <si>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</si>
  <si>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</si>
  <si>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</si>
  <si>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</si>
  <si>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</si>
  <si>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</si>
  <si>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</si>
  <si>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</si>
  <si>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</si>
  <si>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</si>
  <si>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</si>
  <si>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</si>
  <si>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</si>
  <si>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</si>
  <si>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</si>
  <si>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</si>
  <si>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</si>
  <si>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</si>
  <si>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</si>
  <si>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</si>
  <si>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</si>
  <si>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</si>
  <si>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</si>
  <si>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</si>
  <si>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</si>
  <si>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</si>
  <si>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</si>
  <si>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</si>
  <si>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</si>
  <si>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</si>
  <si>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</si>
  <si>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</si>
  <si>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</si>
  <si>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</si>
  <si>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</si>
  <si>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</si>
  <si>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</si>
  <si>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</si>
  <si>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</si>
  <si>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</si>
  <si>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</si>
  <si>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</si>
  <si>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</si>
  <si>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</si>
  <si>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</si>
  <si>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</si>
  <si>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</si>
  <si>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</si>
  <si>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</si>
  <si>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</si>
  <si>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</si>
  <si>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</si>
  <si>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</si>
  <si>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</si>
  <si>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</si>
  <si>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</si>
  <si>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</si>
  <si>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</si>
  <si>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</si>
  <si>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</si>
  <si>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</si>
  <si>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</si>
  <si>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</si>
  <si>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</si>
  <si>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</si>
  <si>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</si>
  <si>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</si>
  <si>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</si>
  <si>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</si>
  <si>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</si>
  <si>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</si>
  <si>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</si>
  <si>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</si>
  <si>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</si>
  <si>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</si>
  <si>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</si>
  <si>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</si>
  <si>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</si>
  <si>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</si>
  <si>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</si>
  <si>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</si>
  <si>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</si>
  <si>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</si>
  <si>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</si>
  <si>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</si>
  <si>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</si>
  <si>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</si>
  <si>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</si>
  <si>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</si>
  <si>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</si>
  <si>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</si>
  <si>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</si>
  <si>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</si>
  <si>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</si>
  <si>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</si>
  <si>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</si>
  <si>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</si>
  <si>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</si>
  <si>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</si>
  <si>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</si>
  <si>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</si>
  <si>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</si>
  <si>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</si>
  <si>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</si>
  <si>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</si>
  <si>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</si>
  <si>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</si>
  <si>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</si>
  <si>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</si>
  <si>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</si>
  <si>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</si>
  <si>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</si>
  <si>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</si>
  <si>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</si>
  <si>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</si>
  <si>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</si>
  <si>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</si>
  <si>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</si>
  <si>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</si>
  <si>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</si>
  <si>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</si>
  <si>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</si>
  <si>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</si>
  <si>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</si>
  <si>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</si>
  <si>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</si>
  <si>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</si>
  <si>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</si>
  <si>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</si>
  <si>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</si>
  <si>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</si>
  <si>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</si>
  <si>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</si>
  <si>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</si>
  <si>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</si>
  <si>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</si>
  <si>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</si>
  <si>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</si>
  <si>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</si>
  <si>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</si>
  <si>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</si>
  <si>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</si>
  <si>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</si>
  <si>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</si>
  <si>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</si>
  <si>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</si>
  <si>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</si>
  <si>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</si>
  <si>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</si>
  <si>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</si>
  <si>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</si>
  <si>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</si>
  <si>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</si>
  <si>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</si>
  <si>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</si>
  <si>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</si>
  <si>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</si>
  <si>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</si>
  <si>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</si>
  <si>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</si>
  <si>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</si>
  <si>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</si>
  <si>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</si>
  <si>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</si>
  <si>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</si>
  <si>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</si>
  <si>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</si>
  <si>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</si>
  <si>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</si>
  <si>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</si>
  <si>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</si>
  <si>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</si>
  <si>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</si>
  <si>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</si>
  <si>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</si>
  <si>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</si>
  <si>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</si>
  <si>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</si>
  <si>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</si>
  <si>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</si>
  <si>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</si>
  <si>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</si>
  <si>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</si>
  <si>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</si>
  <si>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</si>
  <si>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</si>
  <si>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</si>
  <si>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</si>
  <si>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</si>
  <si>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</si>
  <si>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</si>
  <si>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</si>
  <si>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</si>
  <si>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</si>
  <si>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</si>
  <si>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</si>
  <si>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</si>
  <si>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</si>
  <si>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</si>
  <si>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</si>
  <si>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</si>
  <si>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</si>
  <si>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</si>
  <si>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</si>
  <si>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</si>
  <si>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</si>
  <si>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</si>
  <si>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</si>
  <si>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</si>
  <si>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</si>
  <si>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</si>
  <si>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</si>
  <si>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</si>
  <si>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</si>
  <si>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</si>
  <si>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</si>
  <si>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</si>
  <si>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</si>
  <si>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</si>
  <si>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</si>
  <si>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</si>
  <si>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</si>
  <si>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</si>
  <si>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</si>
  <si>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</si>
  <si>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</si>
  <si>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</si>
  <si>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</si>
  <si>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</si>
  <si>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</si>
  <si>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</si>
  <si>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</si>
  <si>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</si>
  <si>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</si>
  <si>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</si>
  <si>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</si>
  <si>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</si>
  <si>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</si>
  <si>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</si>
  <si>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</si>
  <si>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</si>
  <si>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</si>
  <si>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</si>
  <si>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</si>
  <si>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</si>
  <si>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</si>
  <si>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</si>
  <si>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</si>
  <si>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</si>
  <si>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</si>
  <si>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</si>
  <si>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</si>
  <si>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</si>
  <si>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</si>
  <si>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</si>
  <si>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</si>
  <si>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</si>
  <si>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</si>
  <si>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</si>
  <si>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</si>
  <si>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</si>
  <si>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</si>
  <si>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</si>
  <si>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</si>
  <si>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</si>
  <si>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</si>
  <si>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</si>
  <si>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</si>
  <si>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</si>
  <si>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</si>
  <si>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</si>
  <si>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</si>
  <si>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</si>
  <si>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</si>
  <si>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</si>
  <si>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</si>
  <si>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</si>
  <si>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</si>
  <si>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</si>
  <si>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</si>
  <si>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</si>
  <si>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</si>
  <si>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</si>
  <si>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</si>
  <si>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</si>
  <si>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</si>
  <si>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</si>
  <si>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</si>
  <si>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</si>
  <si>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</si>
  <si>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</si>
  <si>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</si>
  <si>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</si>
  <si>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</si>
  <si>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</si>
  <si>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</si>
  <si>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</si>
  <si>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</si>
  <si>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</si>
  <si>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</si>
  <si>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</si>
  <si>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</si>
  <si>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</si>
  <si>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</si>
  <si>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</si>
  <si>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</si>
  <si>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</si>
  <si>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</si>
  <si>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</si>
  <si>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</si>
  <si>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</si>
  <si>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</si>
  <si>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</si>
  <si>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</si>
  <si>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</si>
  <si>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</si>
  <si>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</si>
  <si>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</si>
  <si>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</si>
  <si>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</si>
  <si>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</si>
  <si>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</si>
  <si>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</si>
  <si>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</si>
  <si>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</si>
  <si>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</si>
  <si>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</si>
  <si>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</si>
  <si>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</si>
  <si>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</si>
  <si>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</si>
  <si>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</si>
  <si>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</si>
  <si>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</si>
  <si>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</si>
  <si>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</si>
  <si>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</si>
  <si>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</si>
  <si>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</si>
  <si>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</si>
  <si>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</si>
  <si>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</si>
  <si>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</si>
  <si>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</si>
  <si>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</si>
  <si>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</si>
  <si>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</si>
  <si>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</si>
  <si>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</si>
  <si>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</si>
  <si>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</si>
  <si>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</si>
  <si>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</si>
  <si>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</si>
  <si>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</si>
  <si>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</si>
  <si>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</si>
  <si>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</si>
  <si>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</si>
  <si>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</si>
  <si>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</si>
  <si>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</si>
  <si>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</si>
  <si>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</si>
  <si>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</si>
  <si>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</si>
  <si>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</si>
  <si>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</si>
  <si>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</si>
  <si>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</si>
  <si>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</si>
  <si>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</si>
  <si>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</si>
  <si>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</si>
  <si>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</si>
  <si>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</si>
  <si>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</si>
  <si>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</si>
  <si>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</si>
  <si>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</si>
  <si>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</si>
  <si>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</si>
  <si>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</si>
  <si>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</si>
  <si>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</si>
  <si>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</si>
  <si>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</si>
  <si>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</si>
  <si>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</si>
  <si>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</si>
  <si>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</si>
  <si>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</si>
  <si>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</si>
  <si>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</si>
  <si>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</si>
  <si>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</si>
  <si>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</si>
  <si>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</si>
  <si>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</si>
  <si>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</si>
  <si>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</si>
  <si>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</si>
  <si>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</si>
  <si>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</si>
  <si>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</si>
  <si>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</si>
  <si>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</si>
  <si>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</si>
  <si>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</si>
  <si>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</si>
  <si>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</si>
  <si>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</si>
  <si>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</si>
  <si>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</si>
  <si>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</si>
  <si>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</si>
  <si>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</si>
  <si>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</si>
  <si>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</si>
  <si>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</si>
  <si>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</si>
  <si>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</si>
  <si>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</si>
  <si>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</si>
  <si>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</si>
  <si>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</si>
  <si>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</si>
  <si>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</si>
  <si>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</si>
  <si>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</si>
  <si>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</si>
  <si>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</si>
  <si>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</si>
  <si>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</si>
  <si>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</si>
  <si>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</si>
  <si>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</si>
  <si>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</si>
  <si>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</si>
  <si>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</si>
  <si>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</si>
  <si>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</si>
  <si>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</si>
  <si>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</si>
  <si>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</si>
  <si>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</si>
  <si>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</si>
  <si>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</si>
  <si>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</si>
  <si>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</si>
  <si>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</si>
  <si>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</si>
  <si>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</si>
  <si>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</si>
  <si>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</si>
  <si>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</si>
  <si>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</si>
  <si>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</si>
  <si>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</si>
  <si>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</si>
  <si>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</si>
  <si>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</si>
  <si>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</si>
  <si>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</si>
  <si>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</si>
  <si>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</si>
  <si>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</si>
  <si>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</si>
  <si>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</si>
  <si>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</si>
  <si>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</si>
  <si>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</si>
  <si>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</si>
  <si>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</si>
  <si>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</si>
  <si>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</si>
  <si>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</si>
  <si>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</si>
  <si>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</si>
  <si>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</si>
  <si>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</si>
  <si>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</si>
  <si>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</si>
  <si>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</si>
  <si>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</si>
  <si>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</si>
  <si>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</si>
  <si>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</si>
  <si>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</si>
  <si>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</si>
  <si>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</si>
  <si>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</si>
  <si>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</si>
  <si>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</si>
  <si>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</si>
  <si>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</si>
  <si>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</si>
  <si>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</si>
  <si>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</si>
  <si>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</si>
  <si>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</si>
  <si>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</si>
  <si>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</si>
  <si>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</si>
  <si>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</si>
  <si>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</si>
  <si>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</si>
  <si>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</si>
  <si>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</si>
  <si>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</si>
  <si>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</si>
  <si>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</si>
  <si>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</si>
  <si>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</si>
  <si>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</si>
  <si>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</si>
  <si>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</si>
  <si>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</si>
  <si>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</si>
  <si>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</si>
  <si>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</si>
  <si>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</si>
  <si>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</si>
  <si>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</si>
  <si>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</si>
  <si>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</si>
  <si>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</si>
  <si>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</si>
  <si>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</si>
  <si>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</si>
  <si>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</si>
  <si>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</si>
  <si>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</si>
  <si>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</si>
  <si>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</si>
  <si>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</si>
  <si>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</si>
  <si>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</si>
  <si>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</si>
  <si>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</si>
  <si>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</si>
  <si>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</si>
  <si>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</si>
  <si>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</si>
  <si>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</si>
  <si>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</si>
  <si>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</si>
  <si>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</si>
  <si>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</si>
  <si>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</si>
  <si>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</si>
  <si>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</si>
  <si>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</si>
  <si>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</si>
  <si>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</si>
  <si>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</si>
  <si>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</si>
  <si>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</si>
  <si>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</si>
  <si>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</si>
  <si>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</si>
  <si>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</si>
  <si>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</si>
  <si>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</si>
  <si>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</si>
  <si>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</si>
  <si>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</si>
  <si>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</si>
  <si>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</si>
  <si>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</si>
  <si>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</si>
  <si>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</si>
  <si>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</si>
  <si>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</si>
  <si>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</si>
  <si>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</si>
  <si>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</si>
  <si>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</si>
  <si>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</si>
  <si>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</si>
  <si>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</si>
  <si>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</si>
  <si>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</si>
  <si>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</si>
  <si>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</si>
  <si>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</si>
  <si>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</si>
  <si>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</si>
  <si>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</si>
  <si>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</si>
  <si>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</si>
  <si>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</si>
  <si>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</si>
  <si>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</si>
  <si>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</si>
  <si>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</si>
  <si>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</si>
  <si>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</si>
  <si>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</si>
  <si>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</si>
  <si>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</si>
  <si>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</si>
  <si>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</si>
  <si>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</si>
  <si>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</si>
  <si>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</si>
  <si>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</si>
  <si>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</si>
  <si>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</si>
  <si>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</si>
  <si>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</si>
  <si>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</si>
  <si>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</si>
  <si>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</si>
  <si>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</si>
  <si>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</si>
  <si>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</si>
  <si>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</si>
  <si>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</si>
  <si>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</si>
  <si>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</si>
  <si>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</si>
  <si>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</si>
  <si>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</si>
  <si>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</si>
  <si>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</si>
  <si>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</si>
  <si>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</si>
  <si>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</si>
  <si>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</si>
  <si>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</si>
  <si>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</si>
  <si>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</si>
  <si>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</si>
  <si>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</si>
  <si>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</si>
  <si>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</si>
  <si>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</si>
  <si>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</si>
  <si>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</si>
  <si>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</si>
  <si>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</si>
  <si>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</si>
  <si>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</si>
  <si>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</si>
  <si>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</si>
  <si>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</si>
  <si>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</si>
  <si>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</si>
  <si>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</si>
  <si>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 xml:space="preserve">Date Created Conversion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</si>
  <si>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</si>
  <si>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</si>
  <si>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</si>
  <si>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</si>
  <si>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</si>
  <si>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</si>
  <si>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</si>
  <si>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</si>
  <si>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</si>
  <si>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Category and Subcategory2</t>
  </si>
  <si>
    <t xml:space="preserve">Mean Goal </t>
  </si>
  <si>
    <t xml:space="preserve">Median Gola </t>
  </si>
  <si>
    <t xml:space="preserve">Mean Pledged </t>
  </si>
  <si>
    <t xml:space="preserve">Median Pledged </t>
  </si>
  <si>
    <t>Successful</t>
  </si>
  <si>
    <t xml:space="preserve">Failed </t>
  </si>
  <si>
    <t>STD</t>
  </si>
  <si>
    <t>Upper Q</t>
  </si>
  <si>
    <t>Lower Q</t>
  </si>
  <si>
    <t>IQR</t>
  </si>
  <si>
    <t xml:space="preserve">Lower Q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</si>
  <si>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</si>
  <si>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</si>
  <si>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</si>
  <si>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</si>
  <si>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</si>
  <si>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</si>
  <si>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</si>
  <si>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</si>
  <si>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</si>
  <si>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</si>
  <si>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</si>
  <si>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</si>
  <si>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</si>
  <si>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</si>
  <si>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</si>
  <si>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</si>
  <si>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</si>
  <si>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</si>
  <si>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</si>
  <si>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</si>
  <si>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</si>
  <si>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</si>
  <si>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</si>
  <si>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</si>
  <si>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</si>
  <si>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</si>
  <si>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</si>
  <si>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</si>
  <si>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39999</t>
  </si>
  <si>
    <t>30000 to 34999</t>
  </si>
  <si>
    <t>35000 to 39999</t>
  </si>
  <si>
    <t>40000 to 44999</t>
  </si>
  <si>
    <t>45000 to 49999</t>
  </si>
  <si>
    <t>Greater Than 50000</t>
  </si>
  <si>
    <t>&lt;1000</t>
  </si>
  <si>
    <t>&lt;4999</t>
  </si>
  <si>
    <t>&lt;9999</t>
  </si>
  <si>
    <t>&lt;14999</t>
  </si>
  <si>
    <t>&lt;19999</t>
  </si>
  <si>
    <t>&lt;24999</t>
  </si>
  <si>
    <t>&lt;39999</t>
  </si>
  <si>
    <t>&lt;34999</t>
  </si>
  <si>
    <t>&lt;44999</t>
  </si>
  <si>
    <t>&lt;49999</t>
  </si>
  <si>
    <t>&lt;50000</t>
  </si>
  <si>
    <t>Lower</t>
  </si>
  <si>
    <t>Upper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</si>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</sst>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113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5-478C-804D-77AFD154B8B2}"/>
            </c:ext>
          </c:extLst>
        </c:ser>
        <c:ser>
          <c:idx val="1"/>
          <c:order val="1"/>
          <c:tx>
            <c:strRef>
              <c:f>'Outcomes Based on Goals'!$E$1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123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1272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5-478C-804D-77AFD154B8B2}"/>
            </c:ext>
          </c:extLst>
        </c:ser>
        <c:ser>
          <c:idx val="2"/>
          <c:order val="2"/>
          <c:tx>
            <c:strRef>
              <c:f>'Outcomes Based on Goals'!$F$1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38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5-478C-804D-77AFD154B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16015"/>
        <c:axId val="83514351"/>
      </c:lineChart>
      <c:catAx>
        <c:axId val="835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4351"/>
        <c:crosses val="autoZero"/>
        <c:auto val="1"/>
        <c:lblAlgn val="ctr"/>
        <c:lblOffset val="100"/>
        <c:noMultiLvlLbl val="0"/>
      </c:catAx>
      <c:valAx>
        <c:axId val="835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856072766185129"/>
          <c:y val="5.55432500896675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E62E-48B3-85A0-6DD2C9A7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4448"/>
        <c:axId val="5612784"/>
      </c:barChart>
      <c:catAx>
        <c:axId val="56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784"/>
        <c:crosses val="autoZero"/>
        <c:auto val="1"/>
        <c:lblAlgn val="ctr"/>
        <c:lblOffset val="100"/>
        <c:noMultiLvlLbl val="0"/>
      </c:catAx>
      <c:valAx>
        <c:axId val="56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Statistics'!$B$6:$B$14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2-4C71-9A7D-67091AAE06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Statistics'!$C$6:$C$14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2-4C71-9A7D-67091AAE06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Statistics'!$D$6:$D$14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B2-4C71-9A7D-67091AAE06D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Statistics'!$E$6:$E$14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B2-4C71-9A7D-67091AAE0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04592"/>
        <c:axId val="9804176"/>
      </c:barChart>
      <c:catAx>
        <c:axId val="980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176"/>
        <c:crosses val="autoZero"/>
        <c:auto val="1"/>
        <c:lblAlgn val="ctr"/>
        <c:lblOffset val="100"/>
        <c:noMultiLvlLbl val="0"/>
      </c:catAx>
      <c:valAx>
        <c:axId val="98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8-4CED-BB6F-6F877E0801E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8-4CED-BB6F-6F877E0801E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F8-4CED-BB6F-6F877E0801E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F8-4CED-BB6F-6F877E080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797632"/>
        <c:axId val="1728793472"/>
      </c:lineChart>
      <c:catAx>
        <c:axId val="172879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93472"/>
        <c:crosses val="autoZero"/>
        <c:auto val="1"/>
        <c:lblAlgn val="ctr"/>
        <c:lblOffset val="100"/>
        <c:noMultiLvlLbl val="0"/>
      </c:catAx>
      <c:valAx>
        <c:axId val="17287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E-44D0-BAB0-0505F08B710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E-44D0-BAB0-0505F08B710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E-44D0-BAB0-0505F08B7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1263"/>
        <c:axId val="36961679"/>
      </c:lineChart>
      <c:catAx>
        <c:axId val="3696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679"/>
        <c:crosses val="autoZero"/>
        <c:auto val="1"/>
        <c:lblAlgn val="ctr"/>
        <c:lblOffset val="100"/>
        <c:noMultiLvlLbl val="0"/>
      </c:catAx>
      <c:valAx>
        <c:axId val="3696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2B9528A-F191-4919-90F5-3C19763E598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9FB78E-1813-46A2-A6CF-D2E2A3168B9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995B62-022B-4CA7-8B90-CAE022C672F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14</xdr:row>
      <xdr:rowOff>185737</xdr:rowOff>
    </xdr:from>
    <xdr:to>
      <xdr:col>17</xdr:col>
      <xdr:colOff>261937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76FAD-799A-47E3-84EE-7EB666991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657224</xdr:colOff>
      <xdr:row>15</xdr:row>
      <xdr:rowOff>52387</xdr:rowOff>
    </xdr:from>
    <xdr:to>
      <xdr:col>6</xdr:col>
      <xdr:colOff>1362074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7B6C1-E9CD-4BF7-9774-1FE8931A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8</xdr:row>
      <xdr:rowOff>0</xdr:rowOff>
    </xdr:from>
    <xdr:to>
      <xdr:col>12</xdr:col>
      <xdr:colOff>991115</xdr:colOff>
      <xdr:row>26</xdr:row>
      <xdr:rowOff>143566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D79400-3FF8-47AB-8EB3-62D790B9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524000"/>
          <a:ext cx="5944115" cy="35725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11</xdr:row>
      <xdr:rowOff>166687</xdr:rowOff>
    </xdr:from>
    <xdr:to>
      <xdr:col>13</xdr:col>
      <xdr:colOff>447675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262C0-87B9-4B65-A811-1F0553D4C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5</xdr:row>
      <xdr:rowOff>90487</xdr:rowOff>
    </xdr:from>
    <xdr:to>
      <xdr:col>17</xdr:col>
      <xdr:colOff>238125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B7C14-288C-492F-9353-EE2C2A825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476DB2-72F9-41E4-A482-70C388E7C4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EDCDC2-7169-482C-926B-72B0327B7D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6</xdr:row>
      <xdr:rowOff>4762</xdr:rowOff>
    </xdr:from>
    <xdr:to>
      <xdr:col>16</xdr:col>
      <xdr:colOff>161924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95CC1-37E7-4D24-9974-A7E8F3159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Warnock" refreshedDate="44520.645462499997" createdVersion="7" refreshedVersion="7" minRefreshableVersion="3" recordCount="4114" xr:uid="{D12A6151-BF9A-4F59-BA72-EB929FB139C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Warnock" refreshedDate="44520.660153356483" createdVersion="7" refreshedVersion="7" minRefreshableVersion="3" recordCount="4114" xr:uid="{A7FD40B4-0D8E-4587-B68F-0DB94C0980F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Warnock" refreshedDate="44521.663639930557" createdVersion="7" refreshedVersion="7" minRefreshableVersion="3" recordCount="4114" xr:uid="{86F6FA42-BFFC-46A0-9470-236A1D672F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26B31-2360-4F58-ADDD-1A1FAEBCFF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B6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1">
    <i t="grand">
      <x/>
    </i>
  </rowItems>
  <colFields count="1">
    <field x="13"/>
  </colFields>
  <colItems count="1"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4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B8CA0-9398-4272-8934-039C3F878E6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6CCF4-B01D-4DDC-B563-A1DFEAEEA57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E01D8-BA87-4305-9C93-DDE1EF8BA59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" activePane="bottomLeft" state="frozen"/>
      <selection pane="bottomLeft"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8387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((J2/60)/60/24) + 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((J3/60)/60/24) + 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((J67/60)/60/24) + 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((J131/60)/60/24) + 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((J195/60)/60/24) + 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((J259/60)/60/24) + 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((J323/60)/60/24) + 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((J387/60)/60/24) + 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((J451/60)/60/24) + 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((J515/60)/60/24) + 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((J579/60)/60/24) + 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((J643/60)/60/24) + 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((J707/60)/60/24) + 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((J771/60)/60/24) + 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((J835/60)/60/24) + 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((J899/60)/60/24) + 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((J963/60)/60/24) + 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((J1027/60)/60/24) + 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((J1091/60)/60/24) + 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((J1155/60)/60/24) + 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((J1219/60)/60/24) + 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((J1283/60)/60/24) + 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((J1347/60)/60/24) + 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((J1411/60)/60/24) + 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((J1475/60)/60/24) + 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((J1539/60)/60/24) + 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((J1603/60)/60/24) + 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((J1667/60)/60/24) + 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((J1731/60)/60/24) + 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((J1795/60)/60/24) + 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((J1859/60)/60/24) + 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((J1923/60)/60/24) + 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((J1987/60)/60/24) + 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((J2051/60)/60/24) + 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((J2115/60)/60/24) + 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((J2179/60)/60/24) + 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((J2243/60)/60/24) + 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((J2307/60)/60/24) + 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((J2371/60)/60/24) + 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((J2435/60)/60/24) + 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((J2499/60)/60/24) + 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((J2563/60)/60/24) + 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((J2627/60)/60/24) + 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((J2691/60)/60/24) + 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((J2755/60)/60/24) + 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((J2819/60)/60/24) + 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((J2883/60)/60/24) + 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((J2947/60)/60/24) + 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((J3011/60)/60/24) + 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((J3075/60)/60/24) + 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((J3139/60)/60/24) + 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((J3203/60)/60/24) + 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((J3267/60)/60/24) + 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((J3331/60)/60/24) + 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((J3395/60)/60/24) + 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((J3459/60)/60/24) + 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((J3523/60)/60/24) + 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((J3587/60)/60/24) + 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((J3651/60)/60/24) + 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((J3715/60)/60/24) + 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((J3779/60)/60/24) + 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((J3843/60)/60/24) + 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((J3907/60)/60/24) + 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((J3971/60)/60/24) + 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((J4035/60)/60/24) + 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((J4099/60)/60/24) + 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S1" xr:uid="{00000000-0001-0000-0000-000000000000}"/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8DE1-FCAC-4C38-ACC7-011F52447C30}">
  <dimension ref="A1:J13"/>
  <sheetViews>
    <sheetView tabSelected="1" topLeftCell="C1" workbookViewId="0">
      <selection activeCell="K11" sqref="K11"/>
    </sheetView>
  </sheetViews>
  <sheetFormatPr defaultRowHeight="15" x14ac:dyDescent="0.25"/>
  <cols>
    <col min="1" max="2" width="0" hidden="1" customWidth="1"/>
    <col min="3" max="3" width="18.140625" bestFit="1" customWidth="1"/>
    <col min="4" max="4" width="18.57031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1.42578125" bestFit="1" customWidth="1"/>
    <col min="9" max="9" width="17" bestFit="1" customWidth="1"/>
    <col min="10" max="10" width="20.28515625" bestFit="1" customWidth="1"/>
  </cols>
  <sheetData>
    <row r="1" spans="1:10" x14ac:dyDescent="0.25">
      <c r="A1" t="s">
        <v>8432</v>
      </c>
      <c r="B1" t="s">
        <v>8433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  <c r="J1" t="s">
        <v>8408</v>
      </c>
    </row>
    <row r="2" spans="1:10" x14ac:dyDescent="0.25">
      <c r="A2" t="s">
        <v>8421</v>
      </c>
      <c r="C2" t="s">
        <v>8409</v>
      </c>
      <c r="D2">
        <f>COUNTIFS(Kickstarter!$F:$F, "successful", Kickstarter!$D:$D, $A2)</f>
        <v>322</v>
      </c>
      <c r="E2">
        <f>COUNTIFS(Kickstarter!$F:$F,"failed",Kickstarter!$D:$D,$A2)</f>
        <v>113</v>
      </c>
      <c r="F2">
        <f>COUNTIFS(Kickstarter!$F:$F, "canceled", Kickstarter!$D:$D, $A2)</f>
        <v>18</v>
      </c>
      <c r="G2">
        <f>SUM(D2:F2)</f>
        <v>453</v>
      </c>
      <c r="H2" s="16">
        <f>D2/$G2*100</f>
        <v>71.081677704194263</v>
      </c>
      <c r="I2" s="16">
        <f t="shared" ref="I2:J13" si="0">E2/$G2*100</f>
        <v>24.944812362030905</v>
      </c>
      <c r="J2" s="16">
        <f t="shared" si="0"/>
        <v>3.9735099337748347</v>
      </c>
    </row>
    <row r="3" spans="1:10" x14ac:dyDescent="0.25">
      <c r="A3" t="s">
        <v>8434</v>
      </c>
      <c r="B3" t="s">
        <v>8422</v>
      </c>
      <c r="C3" t="s">
        <v>8410</v>
      </c>
      <c r="D3">
        <f>COUNTIFS(Kickstarter!$F:$F,"successful",Kickstarter!$D:$D,$A3, Kickstarter!$D:$D, $B3)</f>
        <v>931</v>
      </c>
      <c r="E3">
        <f>COUNTIFS(Kickstarter!$F:$F,"failed",Kickstarter!$D:$D,$A3, Kickstarter!$D:$D, $B3)</f>
        <v>420</v>
      </c>
      <c r="F3">
        <f>COUNTIFS(Kickstarter!$F:$F,"canceled",Kickstarter!$D:$D,$A3, Kickstarter!$D:$D, $B3)</f>
        <v>60</v>
      </c>
      <c r="G3">
        <f t="shared" ref="G3:G13" si="1">SUM(D3:F3)</f>
        <v>1411</v>
      </c>
      <c r="H3" s="16">
        <f t="shared" ref="H3:H13" si="2">D3/$G3*100</f>
        <v>65.981573352232459</v>
      </c>
      <c r="I3" s="16">
        <f t="shared" si="0"/>
        <v>29.766123316796602</v>
      </c>
      <c r="J3" s="16">
        <f t="shared" si="0"/>
        <v>4.2523033309709426</v>
      </c>
    </row>
    <row r="4" spans="1:10" x14ac:dyDescent="0.25">
      <c r="A4" t="s">
        <v>8435</v>
      </c>
      <c r="B4" t="s">
        <v>8423</v>
      </c>
      <c r="C4" t="s">
        <v>8411</v>
      </c>
      <c r="D4">
        <f>COUNTIFS(Kickstarter!$F:$F,"successful",Kickstarter!$D:$D,$A4, Kickstarter!$D:$D, $B4)</f>
        <v>380</v>
      </c>
      <c r="E4">
        <f>COUNTIFS(Kickstarter!$F:$F,"failed",Kickstarter!$D:$D,$A4, Kickstarter!$D:$D, $B4)</f>
        <v>282</v>
      </c>
      <c r="F4">
        <f>COUNTIFS(Kickstarter!$F:$F,"canceled",Kickstarter!$D:$D,$A4, Kickstarter!$D:$D, $B4)</f>
        <v>51</v>
      </c>
      <c r="G4">
        <f t="shared" si="1"/>
        <v>713</v>
      </c>
      <c r="H4" s="16">
        <f t="shared" si="2"/>
        <v>53.295932678821877</v>
      </c>
      <c r="I4" s="16">
        <f t="shared" si="0"/>
        <v>39.551192145862551</v>
      </c>
      <c r="J4" s="16">
        <f t="shared" si="0"/>
        <v>7.1528751753155682</v>
      </c>
    </row>
    <row r="5" spans="1:10" x14ac:dyDescent="0.25">
      <c r="A5" t="s">
        <v>8436</v>
      </c>
      <c r="B5" t="s">
        <v>8424</v>
      </c>
      <c r="C5" t="s">
        <v>8412</v>
      </c>
      <c r="D5">
        <f>COUNTIFS(Kickstarter!$F:$F,"successful",Kickstarter!$D:$D,$A5, Kickstarter!$D:$D, $B5)</f>
        <v>168</v>
      </c>
      <c r="E5">
        <f>COUNTIFS(Kickstarter!$F:$F,"failed",Kickstarter!$D:$D,$A5, Kickstarter!$D:$D, $B5)</f>
        <v>144</v>
      </c>
      <c r="F5">
        <f>COUNTIFS(Kickstarter!$F:$F,"canceled",Kickstarter!$D:$D,$A5, Kickstarter!$D:$D, $B5)</f>
        <v>40</v>
      </c>
      <c r="G5">
        <f t="shared" si="1"/>
        <v>352</v>
      </c>
      <c r="H5" s="16">
        <f t="shared" si="2"/>
        <v>47.727272727272727</v>
      </c>
      <c r="I5" s="16">
        <f t="shared" si="0"/>
        <v>40.909090909090914</v>
      </c>
      <c r="J5" s="16">
        <f t="shared" si="0"/>
        <v>11.363636363636363</v>
      </c>
    </row>
    <row r="6" spans="1:10" x14ac:dyDescent="0.25">
      <c r="A6" t="s">
        <v>8437</v>
      </c>
      <c r="B6" t="s">
        <v>8425</v>
      </c>
      <c r="C6" t="s">
        <v>8413</v>
      </c>
      <c r="D6">
        <f>COUNTIFS(Kickstarter!$F:$F,"successful",Kickstarter!$D:$D,$A6, Kickstarter!$D:$D, $B6)</f>
        <v>94</v>
      </c>
      <c r="E6">
        <f>COUNTIFS(Kickstarter!$F:$F,"failed",Kickstarter!$D:$D,$A6, Kickstarter!$D:$D, $B6)</f>
        <v>90</v>
      </c>
      <c r="F6">
        <f>COUNTIFS(Kickstarter!$F:$F,"canceled",Kickstarter!$D:$D,$A6, Kickstarter!$D:$D, $B6)</f>
        <v>17</v>
      </c>
      <c r="G6">
        <f t="shared" si="1"/>
        <v>201</v>
      </c>
      <c r="H6" s="16">
        <f t="shared" si="2"/>
        <v>46.766169154228855</v>
      </c>
      <c r="I6" s="16">
        <f t="shared" si="0"/>
        <v>44.776119402985074</v>
      </c>
      <c r="J6" s="16">
        <f t="shared" si="0"/>
        <v>8.4577114427860707</v>
      </c>
    </row>
    <row r="7" spans="1:10" x14ac:dyDescent="0.25">
      <c r="A7" t="s">
        <v>8438</v>
      </c>
      <c r="B7" t="s">
        <v>8426</v>
      </c>
      <c r="C7" t="s">
        <v>8414</v>
      </c>
      <c r="D7">
        <f>COUNTIFS(Kickstarter!$F:$F,"successful",Kickstarter!$D:$D,$A7, Kickstarter!$D:$D, $B7)</f>
        <v>62</v>
      </c>
      <c r="E7">
        <f>COUNTIFS(Kickstarter!$F:$F,"failed",Kickstarter!$D:$D,$A7, Kickstarter!$D:$D, $B7)</f>
        <v>72</v>
      </c>
      <c r="F7">
        <f>COUNTIFS(Kickstarter!$F:$F,"canceled",Kickstarter!$D:$D,$A7, Kickstarter!$D:$D, $B7)</f>
        <v>14</v>
      </c>
      <c r="G7">
        <f t="shared" si="1"/>
        <v>148</v>
      </c>
      <c r="H7" s="16">
        <f t="shared" si="2"/>
        <v>41.891891891891895</v>
      </c>
      <c r="I7" s="16">
        <f t="shared" si="0"/>
        <v>48.648648648648653</v>
      </c>
      <c r="J7" s="16">
        <f t="shared" si="0"/>
        <v>9.4594594594594597</v>
      </c>
    </row>
    <row r="8" spans="1:10" x14ac:dyDescent="0.25">
      <c r="A8" t="s">
        <v>8439</v>
      </c>
      <c r="B8" t="s">
        <v>8427</v>
      </c>
      <c r="C8" t="s">
        <v>8415</v>
      </c>
      <c r="D8">
        <f>COUNTIFS(Kickstarter!$F:$F,"successful",Kickstarter!$D:$D,$A8, Kickstarter!$D:$D, $B8)</f>
        <v>113</v>
      </c>
      <c r="E8">
        <f>COUNTIFS(Kickstarter!$F:$F,"failed",Kickstarter!$D:$D,$A8, Kickstarter!$D:$D, $B8)</f>
        <v>123</v>
      </c>
      <c r="F8">
        <f>COUNTIFS(Kickstarter!$F:$F,"canceled",Kickstarter!$D:$D,$A8, Kickstarter!$D:$D, $B8)</f>
        <v>38</v>
      </c>
      <c r="G8">
        <f t="shared" si="1"/>
        <v>274</v>
      </c>
      <c r="H8" s="16">
        <f t="shared" si="2"/>
        <v>41.240875912408761</v>
      </c>
      <c r="I8" s="16">
        <f t="shared" si="0"/>
        <v>44.89051094890511</v>
      </c>
      <c r="J8" s="16">
        <f t="shared" si="0"/>
        <v>13.868613138686131</v>
      </c>
    </row>
    <row r="9" spans="1:10" x14ac:dyDescent="0.25">
      <c r="A9" t="s">
        <v>8440</v>
      </c>
      <c r="B9" t="s">
        <v>8428</v>
      </c>
      <c r="C9" t="s">
        <v>8416</v>
      </c>
      <c r="D9">
        <f>COUNTIFS(Kickstarter!$F:$F,"successful",Kickstarter!$D:$D,$A9, Kickstarter!$D:$D, $B9)</f>
        <v>32</v>
      </c>
      <c r="E9">
        <f>COUNTIFS(Kickstarter!$F:$F,"failed",Kickstarter!$D:$D,$A9, Kickstarter!$D:$D, $B9)</f>
        <v>37</v>
      </c>
      <c r="F9">
        <f>COUNTIFS(Kickstarter!$F:$F,"canceled",Kickstarter!$D:$D,$A9, Kickstarter!$D:$D, $B9)</f>
        <v>13</v>
      </c>
      <c r="G9">
        <f t="shared" si="1"/>
        <v>82</v>
      </c>
      <c r="H9" s="16">
        <f t="shared" si="2"/>
        <v>39.024390243902438</v>
      </c>
      <c r="I9" s="16">
        <f t="shared" si="0"/>
        <v>45.121951219512198</v>
      </c>
      <c r="J9" s="16">
        <f t="shared" si="0"/>
        <v>15.853658536585366</v>
      </c>
    </row>
    <row r="10" spans="1:10" x14ac:dyDescent="0.25">
      <c r="A10" t="s">
        <v>8441</v>
      </c>
      <c r="B10" t="s">
        <v>8427</v>
      </c>
      <c r="C10" t="s">
        <v>8417</v>
      </c>
      <c r="D10">
        <f>COUNTIFS(Kickstarter!$F:$F,"successful",Kickstarter!$D:$D,$A10, Kickstarter!$D:$D, $B10)</f>
        <v>26</v>
      </c>
      <c r="E10">
        <f>COUNTIFS(Kickstarter!$F:$F,"failed",Kickstarter!$D:$D,$A10, Kickstarter!$D:$D, $B10)</f>
        <v>22</v>
      </c>
      <c r="F10">
        <f>COUNTIFS(Kickstarter!$F:$F,"canceled",Kickstarter!$D:$D,$A10, Kickstarter!$D:$D, $B10)</f>
        <v>7</v>
      </c>
      <c r="G10">
        <f t="shared" si="1"/>
        <v>55</v>
      </c>
      <c r="H10" s="16">
        <f t="shared" si="2"/>
        <v>47.272727272727273</v>
      </c>
      <c r="I10" s="16">
        <f t="shared" si="0"/>
        <v>40</v>
      </c>
      <c r="J10" s="16">
        <f t="shared" si="0"/>
        <v>12.727272727272727</v>
      </c>
    </row>
    <row r="11" spans="1:10" x14ac:dyDescent="0.25">
      <c r="A11" t="s">
        <v>8442</v>
      </c>
      <c r="B11" t="s">
        <v>8429</v>
      </c>
      <c r="C11" t="s">
        <v>8418</v>
      </c>
      <c r="D11">
        <f>COUNTIFS(Kickstarter!$F:$F,"successful",Kickstarter!$D:$D,$A11, Kickstarter!$D:$D, $B11)</f>
        <v>21</v>
      </c>
      <c r="E11">
        <f>COUNTIFS(Kickstarter!$F:$F,"failed",Kickstarter!$D:$D,$A11, Kickstarter!$D:$D, $B11)</f>
        <v>16</v>
      </c>
      <c r="F11">
        <f>COUNTIFS(Kickstarter!$F:$F,"canceled",Kickstarter!$D:$D,$A11, Kickstarter!$D:$D, $B11)</f>
        <v>6</v>
      </c>
      <c r="G11">
        <f t="shared" si="1"/>
        <v>43</v>
      </c>
      <c r="H11" s="16">
        <f t="shared" si="2"/>
        <v>48.837209302325576</v>
      </c>
      <c r="I11" s="16">
        <f t="shared" si="0"/>
        <v>37.209302325581397</v>
      </c>
      <c r="J11" s="16">
        <f t="shared" si="0"/>
        <v>13.953488372093023</v>
      </c>
    </row>
    <row r="12" spans="1:10" x14ac:dyDescent="0.25">
      <c r="A12" t="s">
        <v>8443</v>
      </c>
      <c r="B12" t="s">
        <v>8430</v>
      </c>
      <c r="C12" t="s">
        <v>8419</v>
      </c>
      <c r="D12">
        <f>COUNTIFS(Kickstarter!$F:$F,"successful",Kickstarter!$D:$D,$A12, Kickstarter!$D:$D, $B12)</f>
        <v>6</v>
      </c>
      <c r="E12">
        <f>COUNTIFS(Kickstarter!$F:$F,"failed",Kickstarter!$D:$D,$A12, Kickstarter!$D:$D, $B12)</f>
        <v>11</v>
      </c>
      <c r="F12">
        <f>COUNTIFS(Kickstarter!$F:$F,"canceled",Kickstarter!$D:$D,$A12, Kickstarter!$D:$D, $B12)</f>
        <v>4</v>
      </c>
      <c r="G12">
        <f t="shared" si="1"/>
        <v>21</v>
      </c>
      <c r="H12" s="16">
        <f t="shared" si="2"/>
        <v>28.571428571428569</v>
      </c>
      <c r="I12" s="16">
        <f t="shared" si="0"/>
        <v>52.380952380952387</v>
      </c>
      <c r="J12" s="16">
        <f t="shared" si="0"/>
        <v>19.047619047619047</v>
      </c>
    </row>
    <row r="13" spans="1:10" x14ac:dyDescent="0.25">
      <c r="B13" t="s">
        <v>8431</v>
      </c>
      <c r="C13" t="s">
        <v>8420</v>
      </c>
      <c r="D13">
        <f>COUNTIFS(Kickstarter!$F:$F, "successful", Kickstarter!$D:$D, $B13)</f>
        <v>2099</v>
      </c>
      <c r="E13">
        <f>COUNTIFS(Kickstarter!$F:$F, "failed", Kickstarter!$D:$D, $B13)</f>
        <v>1272</v>
      </c>
      <c r="F13">
        <f>COUNTIFS(Kickstarter!$F:$F, "canceled", Kickstarter!$D:$D, $B13)</f>
        <v>249</v>
      </c>
      <c r="G13">
        <f t="shared" si="1"/>
        <v>3620</v>
      </c>
      <c r="H13" s="16">
        <f t="shared" si="2"/>
        <v>57.983425414364639</v>
      </c>
      <c r="I13" s="16">
        <f t="shared" si="0"/>
        <v>35.138121546961329</v>
      </c>
      <c r="J13" s="16">
        <f t="shared" si="0"/>
        <v>6.8784530386740332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EF38A-E567-4C3F-AA2F-E7793327A1B8}">
  <dimension ref="A1:C15"/>
  <sheetViews>
    <sheetView workbookViewId="0">
      <selection activeCell="H19" sqref="H19"/>
    </sheetView>
  </sheetViews>
  <sheetFormatPr defaultRowHeight="15" x14ac:dyDescent="0.25"/>
  <cols>
    <col min="1" max="1" width="16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8376</v>
      </c>
      <c r="B2" s="6">
        <f>AVERAGE('Successful Kickstarters'!D:D)</f>
        <v>5048.8786407766993</v>
      </c>
      <c r="C2" s="6">
        <f>AVERAGE('FAiled Kickstarters'!D:D)</f>
        <v>10554.212</v>
      </c>
    </row>
    <row r="3" spans="1:3" x14ac:dyDescent="0.25">
      <c r="A3" t="s">
        <v>8377</v>
      </c>
      <c r="B3" s="6">
        <f>MEDIAN('Successful Kickstarters'!D:D)</f>
        <v>3000</v>
      </c>
      <c r="C3" s="6">
        <f>MEDIAN('FAiled Kickstarters'!D:D)</f>
        <v>5000</v>
      </c>
    </row>
    <row r="4" spans="1:3" x14ac:dyDescent="0.25">
      <c r="A4" t="s">
        <v>8382</v>
      </c>
      <c r="B4" s="6">
        <f>_xlfn.STDEV.P('Successful Kickstarters'!D:D)</f>
        <v>7748.7537726373303</v>
      </c>
      <c r="C4" s="6">
        <f>_xlfn.STDEV.P('FAiled Kickstarters'!D:D)</f>
        <v>21967.731061515115</v>
      </c>
    </row>
    <row r="5" spans="1:3" x14ac:dyDescent="0.25">
      <c r="A5" t="s">
        <v>8383</v>
      </c>
      <c r="B5" s="6">
        <f>_xlfn.QUARTILE.EXC('Successful Kickstarters'!D:D,3)</f>
        <v>5000</v>
      </c>
      <c r="C5" s="6">
        <f>_xlfn.QUARTILE.EXC('FAiled Kickstarters'!D:D, 3)</f>
        <v>10000</v>
      </c>
    </row>
    <row r="6" spans="1:3" x14ac:dyDescent="0.25">
      <c r="A6" t="s">
        <v>8384</v>
      </c>
      <c r="B6" s="6">
        <f>_xlfn.QUARTILE.EXC('Successful Kickstarters'!D:D, 1)</f>
        <v>1500</v>
      </c>
      <c r="C6" s="6">
        <f>_xlfn.QUARTILE.EXC('FAiled Kickstarters'!D:D,1)</f>
        <v>2000</v>
      </c>
    </row>
    <row r="7" spans="1:3" x14ac:dyDescent="0.25">
      <c r="A7" t="s">
        <v>8385</v>
      </c>
      <c r="B7" s="6">
        <f>B5-B6</f>
        <v>3500</v>
      </c>
      <c r="C7" s="6">
        <f>C5-C6</f>
        <v>8000</v>
      </c>
    </row>
    <row r="8" spans="1:3" x14ac:dyDescent="0.25">
      <c r="B8" s="6"/>
      <c r="C8" s="6"/>
    </row>
    <row r="10" spans="1:3" x14ac:dyDescent="0.25">
      <c r="A10" t="s">
        <v>8378</v>
      </c>
      <c r="B10">
        <f>AVERAGE('Successful Kickstarters'!E:E)</f>
        <v>5601.5458009708727</v>
      </c>
      <c r="C10">
        <f>AVERAGE('FAiled Kickstarters'!E:E)</f>
        <v>558.65484000000004</v>
      </c>
    </row>
    <row r="11" spans="1:3" x14ac:dyDescent="0.25">
      <c r="A11" t="s">
        <v>8379</v>
      </c>
      <c r="B11">
        <f>MEDIAN('Successful Kickstarters'!E:E)</f>
        <v>3167.5</v>
      </c>
      <c r="C11">
        <f>MEDIAN('FAiled Kickstarters'!E:E)</f>
        <v>103</v>
      </c>
    </row>
    <row r="12" spans="1:3" x14ac:dyDescent="0.25">
      <c r="A12" t="s">
        <v>8382</v>
      </c>
      <c r="B12" s="6">
        <f>_xlfn.STDEV.P('Successful Kickstarters'!E:E)</f>
        <v>8334.5731699164608</v>
      </c>
      <c r="C12" s="6">
        <f>_xlfn.STDEV.P('FAiled Kickstarters'!E:E)</f>
        <v>1330.5230280400915</v>
      </c>
    </row>
    <row r="13" spans="1:3" x14ac:dyDescent="0.25">
      <c r="A13" t="s">
        <v>8383</v>
      </c>
      <c r="B13" s="6">
        <f>_xlfn.QUARTILE.EXC('Successful Kickstarters'!E:E,3)</f>
        <v>5699</v>
      </c>
      <c r="C13" s="6">
        <f>_xlfn.QUARTILE.EXC('FAiled Kickstarters'!E:E, 3)</f>
        <v>501</v>
      </c>
    </row>
    <row r="14" spans="1:3" x14ac:dyDescent="0.25">
      <c r="A14" t="s">
        <v>8386</v>
      </c>
      <c r="B14" s="6">
        <f>_xlfn.QUARTILE.EXC('Successful Kickstarters'!E:E, 1)</f>
        <v>1716.5074999999999</v>
      </c>
      <c r="C14" s="6">
        <f>_xlfn.QUARTILE.EXC('FAiled Kickstarters'!E:E,1)</f>
        <v>9.25</v>
      </c>
    </row>
    <row r="15" spans="1:3" x14ac:dyDescent="0.25">
      <c r="A15" t="s">
        <v>8385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F3B0-7BDF-40A6-B40A-973EB00CB728}">
  <dimension ref="A1:S413"/>
  <sheetViews>
    <sheetView workbookViewId="0">
      <selection activeCell="D2" sqref="D2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</row>
    <row r="5" spans="1:19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</row>
    <row r="6" spans="1:19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</row>
    <row r="7" spans="1:19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</row>
    <row r="8" spans="1:19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</row>
    <row r="9" spans="1:19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</row>
    <row r="10" spans="1:19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</row>
    <row r="11" spans="1:19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</row>
    <row r="12" spans="1:19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</row>
    <row r="13" spans="1:19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</row>
    <row r="14" spans="1:19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</row>
    <row r="15" spans="1:19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</row>
    <row r="16" spans="1:19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</row>
    <row r="17" spans="1:19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</row>
    <row r="18" spans="1:19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</row>
    <row r="19" spans="1:19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</row>
    <row r="20" spans="1:19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</row>
    <row r="21" spans="1:19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</row>
    <row r="22" spans="1:19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</row>
    <row r="23" spans="1:19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</row>
    <row r="24" spans="1:19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</row>
    <row r="25" spans="1:19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</row>
    <row r="26" spans="1:19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</row>
    <row r="27" spans="1:19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</row>
    <row r="28" spans="1:19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</row>
    <row r="29" spans="1:19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</row>
    <row r="30" spans="1:19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</row>
    <row r="31" spans="1:19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</row>
    <row r="32" spans="1:19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</row>
    <row r="33" spans="1:19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</row>
    <row r="34" spans="1:19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</row>
    <row r="35" spans="1:19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</row>
    <row r="36" spans="1:19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</row>
    <row r="37" spans="1:19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</row>
    <row r="38" spans="1:19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</row>
    <row r="39" spans="1:19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</row>
    <row r="40" spans="1:19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</row>
    <row r="41" spans="1:19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</row>
    <row r="42" spans="1:19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</row>
    <row r="43" spans="1:19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</row>
    <row r="44" spans="1:19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</row>
    <row r="45" spans="1:19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</row>
    <row r="46" spans="1:19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</row>
    <row r="47" spans="1:19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</row>
    <row r="48" spans="1:19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</row>
    <row r="49" spans="1:19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</row>
    <row r="50" spans="1:19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</row>
    <row r="51" spans="1:19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</row>
    <row r="52" spans="1:19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</row>
    <row r="53" spans="1:19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</row>
    <row r="54" spans="1:19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</row>
    <row r="55" spans="1:19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</row>
    <row r="56" spans="1:19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</row>
    <row r="57" spans="1:19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</row>
    <row r="58" spans="1:19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</row>
    <row r="59" spans="1:19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</row>
    <row r="60" spans="1:19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</row>
    <row r="61" spans="1:19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</row>
    <row r="62" spans="1:19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</row>
    <row r="63" spans="1:19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</row>
    <row r="65" spans="1:19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</row>
    <row r="66" spans="1:19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</row>
    <row r="67" spans="1:19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</row>
    <row r="68" spans="1:19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</row>
    <row r="69" spans="1:19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</row>
    <row r="70" spans="1:19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</row>
    <row r="71" spans="1:19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</row>
    <row r="72" spans="1:19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</row>
    <row r="73" spans="1:19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</row>
    <row r="74" spans="1:19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</row>
    <row r="75" spans="1:19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</row>
    <row r="76" spans="1:19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</row>
    <row r="77" spans="1:19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</row>
    <row r="78" spans="1:19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</row>
    <row r="79" spans="1:19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</row>
    <row r="80" spans="1:19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</row>
    <row r="81" spans="1:19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</row>
    <row r="82" spans="1:19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</row>
    <row r="83" spans="1:19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</row>
    <row r="84" spans="1:19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</row>
    <row r="85" spans="1:19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</row>
    <row r="86" spans="1:19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</row>
    <row r="87" spans="1:19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</row>
    <row r="88" spans="1:19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</row>
    <row r="89" spans="1:19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</row>
    <row r="90" spans="1:19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</row>
    <row r="91" spans="1:19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</row>
    <row r="92" spans="1:19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</row>
    <row r="93" spans="1:19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</row>
    <row r="94" spans="1:19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</row>
    <row r="95" spans="1:19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</row>
    <row r="96" spans="1:19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</row>
    <row r="97" spans="1:19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</row>
    <row r="98" spans="1:19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</row>
    <row r="99" spans="1:19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</row>
    <row r="100" spans="1:19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</row>
    <row r="101" spans="1:19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</row>
    <row r="103" spans="1:19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</row>
    <row r="104" spans="1:19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</row>
    <row r="105" spans="1:19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</row>
    <row r="106" spans="1:19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</row>
    <row r="107" spans="1:19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</row>
    <row r="108" spans="1:19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</row>
    <row r="109" spans="1:19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</row>
    <row r="110" spans="1:19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</row>
    <row r="111" spans="1:19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</row>
    <row r="112" spans="1:19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</row>
    <row r="113" spans="1:19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</row>
    <row r="114" spans="1:19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</row>
    <row r="115" spans="1:19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</row>
    <row r="116" spans="1:19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</row>
    <row r="117" spans="1:19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</row>
    <row r="118" spans="1:19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</row>
    <row r="119" spans="1:19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</row>
    <row r="120" spans="1:19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</row>
    <row r="121" spans="1:19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</row>
    <row r="122" spans="1:19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</row>
    <row r="123" spans="1:19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</row>
    <row r="125" spans="1:19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</row>
    <row r="127" spans="1:19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</row>
    <row r="128" spans="1:19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</row>
    <row r="129" spans="1:19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</row>
    <row r="130" spans="1:19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</row>
    <row r="131" spans="1:19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</row>
    <row r="132" spans="1:19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</row>
    <row r="133" spans="1:19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</row>
    <row r="134" spans="1:19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</row>
    <row r="136" spans="1:19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</row>
    <row r="137" spans="1:19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</row>
    <row r="140" spans="1:19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</row>
    <row r="141" spans="1:19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</row>
    <row r="142" spans="1:19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</row>
    <row r="143" spans="1:19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</row>
    <row r="144" spans="1:19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</row>
    <row r="145" spans="1:19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</row>
    <row r="146" spans="1:19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</row>
    <row r="147" spans="1:19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</row>
    <row r="148" spans="1:19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</row>
    <row r="150" spans="1:19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</row>
    <row r="151" spans="1:19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</row>
    <row r="153" spans="1:19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</row>
    <row r="154" spans="1:19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</row>
    <row r="155" spans="1:19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</row>
    <row r="156" spans="1:19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</row>
    <row r="157" spans="1:19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</row>
    <row r="158" spans="1:19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</row>
    <row r="159" spans="1:19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</row>
    <row r="160" spans="1:19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</row>
    <row r="161" spans="1:19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</row>
    <row r="162" spans="1:19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</row>
    <row r="163" spans="1:19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</row>
    <row r="164" spans="1:19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</row>
    <row r="165" spans="1:19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</row>
    <row r="166" spans="1:19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</row>
    <row r="167" spans="1:19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</row>
    <row r="168" spans="1:19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</row>
    <row r="169" spans="1:19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</row>
    <row r="170" spans="1:19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</row>
    <row r="171" spans="1:19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</row>
    <row r="172" spans="1:19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</row>
    <row r="173" spans="1:19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</row>
    <row r="174" spans="1:19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</row>
    <row r="176" spans="1:19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</row>
    <row r="177" spans="1:19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</row>
    <row r="181" spans="1:19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</row>
    <row r="182" spans="1:19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</row>
    <row r="183" spans="1:19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</row>
    <row r="184" spans="1:19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</row>
    <row r="185" spans="1:19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</row>
    <row r="187" spans="1:19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</row>
    <row r="188" spans="1:19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</row>
    <row r="189" spans="1:19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</row>
    <row r="191" spans="1:19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</row>
    <row r="192" spans="1:19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</row>
    <row r="193" spans="1:19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</row>
    <row r="194" spans="1:19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</row>
    <row r="195" spans="1:19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</row>
    <row r="196" spans="1:19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</row>
    <row r="197" spans="1:19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</row>
    <row r="198" spans="1:19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</row>
    <row r="199" spans="1:19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</row>
    <row r="200" spans="1:19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</row>
    <row r="201" spans="1:19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</row>
    <row r="202" spans="1:19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</row>
    <row r="203" spans="1:19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</row>
    <row r="204" spans="1:19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</row>
    <row r="205" spans="1:19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</row>
    <row r="206" spans="1:19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</row>
    <row r="207" spans="1:19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</row>
    <row r="208" spans="1:19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</row>
    <row r="209" spans="1:19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</row>
    <row r="210" spans="1:19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</row>
    <row r="211" spans="1:19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</row>
    <row r="212" spans="1:19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</row>
    <row r="214" spans="1:19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</row>
    <row r="215" spans="1:19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</row>
    <row r="216" spans="1:19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</row>
    <row r="218" spans="1:19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</row>
    <row r="219" spans="1:19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</row>
    <row r="220" spans="1:19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</row>
    <row r="221" spans="1:19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</row>
    <row r="222" spans="1:19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</row>
    <row r="223" spans="1:19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</row>
    <row r="224" spans="1:19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</row>
    <row r="225" spans="1:19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</row>
    <row r="227" spans="1:19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</row>
    <row r="228" spans="1:19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</row>
    <row r="229" spans="1:19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</row>
    <row r="230" spans="1:19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</row>
    <row r="231" spans="1:19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</row>
    <row r="232" spans="1:19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</row>
    <row r="234" spans="1:19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</row>
    <row r="235" spans="1:19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</row>
    <row r="236" spans="1:19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</row>
    <row r="237" spans="1:19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</row>
    <row r="238" spans="1:19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</row>
    <row r="239" spans="1:19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</row>
    <row r="241" spans="1:19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</row>
    <row r="242" spans="1:19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</row>
    <row r="243" spans="1:19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</row>
    <row r="244" spans="1:19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</row>
    <row r="245" spans="1:19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</row>
    <row r="246" spans="1:19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</row>
    <row r="247" spans="1:19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</row>
    <row r="248" spans="1:19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</row>
    <row r="249" spans="1:19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</row>
    <row r="250" spans="1:19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</row>
    <row r="251" spans="1:19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</row>
    <row r="252" spans="1:19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</row>
    <row r="253" spans="1:19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</row>
    <row r="254" spans="1:19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</row>
    <row r="255" spans="1:19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</row>
    <row r="256" spans="1:19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</row>
    <row r="257" spans="1:19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</row>
    <row r="258" spans="1:19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</row>
    <row r="259" spans="1:19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</row>
    <row r="260" spans="1:19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</row>
    <row r="261" spans="1:19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</row>
    <row r="262" spans="1:19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</row>
    <row r="263" spans="1:19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</row>
    <row r="264" spans="1:19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</row>
    <row r="266" spans="1:19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</row>
    <row r="267" spans="1:19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</row>
    <row r="268" spans="1:19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</row>
    <row r="269" spans="1:19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</row>
    <row r="270" spans="1:19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</row>
    <row r="271" spans="1:19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</row>
    <row r="272" spans="1:19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</row>
    <row r="273" spans="1:19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</row>
    <row r="274" spans="1:19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</row>
    <row r="275" spans="1:19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</row>
    <row r="277" spans="1:19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</row>
    <row r="278" spans="1:19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</row>
    <row r="279" spans="1:19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</row>
    <row r="280" spans="1:19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</row>
    <row r="282" spans="1:19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</row>
    <row r="283" spans="1:19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</row>
    <row r="284" spans="1:19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</row>
    <row r="285" spans="1:19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</row>
    <row r="287" spans="1:19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</row>
    <row r="288" spans="1:19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</row>
    <row r="289" spans="1:19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</row>
    <row r="290" spans="1:19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</row>
    <row r="291" spans="1:19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</row>
    <row r="292" spans="1:19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</row>
    <row r="294" spans="1:19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</row>
    <row r="295" spans="1:19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</row>
    <row r="296" spans="1:19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</row>
    <row r="297" spans="1:19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</row>
    <row r="299" spans="1:19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</row>
    <row r="301" spans="1:19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</row>
    <row r="302" spans="1:19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</row>
    <row r="303" spans="1:19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</row>
    <row r="304" spans="1:19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</row>
    <row r="305" spans="1:19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</row>
    <row r="306" spans="1:19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</row>
    <row r="308" spans="1:19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</row>
    <row r="309" spans="1:19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</row>
    <row r="310" spans="1:19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</row>
    <row r="311" spans="1:19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</row>
    <row r="312" spans="1:19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</row>
    <row r="313" spans="1:19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</row>
    <row r="314" spans="1:19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</row>
    <row r="315" spans="1:19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</row>
    <row r="316" spans="1:19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</row>
    <row r="317" spans="1:19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</row>
    <row r="318" spans="1:19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</row>
    <row r="319" spans="1:19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</row>
    <row r="320" spans="1:19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</row>
    <row r="321" spans="1:19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</row>
    <row r="322" spans="1:19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</row>
    <row r="323" spans="1:19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</row>
    <row r="324" spans="1:19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</row>
    <row r="325" spans="1:19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</row>
    <row r="326" spans="1:19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</row>
    <row r="327" spans="1:19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</row>
    <row r="328" spans="1:19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</row>
    <row r="329" spans="1:19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</row>
    <row r="331" spans="1:19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</row>
    <row r="332" spans="1:19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</row>
    <row r="334" spans="1:19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</row>
    <row r="335" spans="1:19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</row>
    <row r="336" spans="1:19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</row>
    <row r="337" spans="1:19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</row>
    <row r="338" spans="1:19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</row>
    <row r="339" spans="1:19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</row>
    <row r="340" spans="1:19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</row>
    <row r="341" spans="1:19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</row>
    <row r="342" spans="1:19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</row>
    <row r="343" spans="1:19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</row>
    <row r="344" spans="1:19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</row>
    <row r="345" spans="1:19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</row>
    <row r="346" spans="1:19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</row>
    <row r="347" spans="1:19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</row>
    <row r="348" spans="1:19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</row>
    <row r="349" spans="1:19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</row>
    <row r="350" spans="1:19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</row>
    <row r="351" spans="1:19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</row>
    <row r="352" spans="1:19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</row>
    <row r="353" spans="1:19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</row>
    <row r="354" spans="1:19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</row>
    <row r="355" spans="1:19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</row>
    <row r="356" spans="1:19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</row>
    <row r="357" spans="1:19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</row>
    <row r="358" spans="1:19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</row>
    <row r="359" spans="1:19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</row>
    <row r="360" spans="1:19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</row>
    <row r="361" spans="1:19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</row>
    <row r="362" spans="1:19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</row>
    <row r="363" spans="1:19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</row>
    <row r="364" spans="1:19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</row>
    <row r="366" spans="1:19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</row>
    <row r="367" spans="1:19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</row>
    <row r="368" spans="1:19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</row>
    <row r="369" spans="1:19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</row>
    <row r="370" spans="1:19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</row>
    <row r="371" spans="1:19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</row>
    <row r="372" spans="1:19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</row>
    <row r="373" spans="1:19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</row>
    <row r="374" spans="1:19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</row>
    <row r="375" spans="1:19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</row>
    <row r="376" spans="1:19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</row>
    <row r="377" spans="1:19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</row>
    <row r="378" spans="1:19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</row>
    <row r="379" spans="1:19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</row>
    <row r="381" spans="1:19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</row>
    <row r="382" spans="1:19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</row>
    <row r="383" spans="1:19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</row>
    <row r="384" spans="1:19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</row>
    <row r="385" spans="1:19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</row>
    <row r="386" spans="1:19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</row>
    <row r="387" spans="1:19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</row>
    <row r="389" spans="1:19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</row>
    <row r="390" spans="1:19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</row>
    <row r="391" spans="1:19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</row>
    <row r="392" spans="1:19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</row>
    <row r="393" spans="1:19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</row>
    <row r="394" spans="1:19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</row>
    <row r="395" spans="1:19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</row>
    <row r="396" spans="1:19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</row>
    <row r="397" spans="1:19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</row>
    <row r="398" spans="1:19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</row>
    <row r="399" spans="1:19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</row>
    <row r="400" spans="1:19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</row>
    <row r="401" spans="1:19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</row>
    <row r="402" spans="1:19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</row>
    <row r="403" spans="1:19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</row>
    <row r="404" spans="1:19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</row>
    <row r="406" spans="1:19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</row>
    <row r="407" spans="1:19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</row>
    <row r="408" spans="1:19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</row>
    <row r="409" spans="1:19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</row>
    <row r="410" spans="1:19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</row>
    <row r="411" spans="1:19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</row>
    <row r="412" spans="1:19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C25C-37D6-4A79-859D-1E59A8013222}">
  <dimension ref="A1:S251"/>
  <sheetViews>
    <sheetView workbookViewId="0">
      <selection sqref="A1:S251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</row>
    <row r="2" spans="1:19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</row>
    <row r="3" spans="1:19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</row>
    <row r="5" spans="1:19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</row>
    <row r="6" spans="1:19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</row>
    <row r="7" spans="1:19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</row>
    <row r="8" spans="1:19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</row>
    <row r="9" spans="1:19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</row>
    <row r="41" spans="1:19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E6C4-6CE8-4054-B52A-94CFD47B15F0}">
  <dimension ref="A1:R7"/>
  <sheetViews>
    <sheetView topLeftCell="A2" workbookViewId="0">
      <selection activeCell="K19" sqref="K19"/>
    </sheetView>
  </sheetViews>
  <sheetFormatPr defaultRowHeight="15" x14ac:dyDescent="0.25"/>
  <cols>
    <col min="1" max="1" width="34.140625" bestFit="1" customWidth="1"/>
    <col min="2" max="2" width="6" bestFit="1" customWidth="1"/>
  </cols>
  <sheetData>
    <row r="1" spans="1:18" hidden="1" x14ac:dyDescent="0.25">
      <c r="B1">
        <v>2</v>
      </c>
      <c r="C1">
        <f>B1+1</f>
        <v>3</v>
      </c>
      <c r="D1">
        <f t="shared" ref="D1:Q1" si="0">C1+1</f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</row>
    <row r="2" spans="1:18" x14ac:dyDescent="0.25">
      <c r="A2" s="1" t="s">
        <v>0</v>
      </c>
      <c r="B2" s="2" t="s">
        <v>4110</v>
      </c>
      <c r="C2" s="5" t="s">
        <v>8216</v>
      </c>
      <c r="D2" s="7" t="s">
        <v>8217</v>
      </c>
      <c r="E2" s="1" t="s">
        <v>8304</v>
      </c>
      <c r="F2" s="1" t="s">
        <v>8222</v>
      </c>
      <c r="G2" s="1" t="s">
        <v>8244</v>
      </c>
      <c r="H2" s="1" t="s">
        <v>8258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8305</v>
      </c>
      <c r="N2" s="1" t="s">
        <v>8306</v>
      </c>
      <c r="O2" s="1" t="s">
        <v>8307</v>
      </c>
      <c r="P2" s="9" t="s">
        <v>8363</v>
      </c>
      <c r="Q2" s="1" t="s">
        <v>8364</v>
      </c>
      <c r="R2" s="1" t="s">
        <v>8365</v>
      </c>
    </row>
    <row r="3" spans="1:18" x14ac:dyDescent="0.25">
      <c r="A3" s="3" t="s">
        <v>3473</v>
      </c>
      <c r="B3" t="str">
        <f>VLOOKUP($A3,Kickstarter!$B:$S, 2, FALSE)</f>
        <v>Help us get actor-writer Ian Bonar's debut play - a hilarious, heartbreaking story of grief and loss - to the 2016 Edinburgh Fringe.</v>
      </c>
      <c r="C3">
        <f>VLOOKUP($A3,Kickstarter!$B:$S, C$1, FALSE)</f>
        <v>2000</v>
      </c>
      <c r="D3">
        <f>VLOOKUP($A3,Kickstarter!$B:$S, D$1, FALSE)</f>
        <v>2020</v>
      </c>
      <c r="E3" t="str">
        <f>VLOOKUP($A3,Kickstarter!$B:$S, E$1, FALSE)</f>
        <v>successful</v>
      </c>
      <c r="F3" t="str">
        <f>VLOOKUP($A3,Kickstarter!$B:$S, F$1, FALSE)</f>
        <v>GB</v>
      </c>
      <c r="G3" t="str">
        <f>VLOOKUP($A3,Kickstarter!$B:$S, G$1, FALSE)</f>
        <v>GBP</v>
      </c>
      <c r="H3">
        <f>VLOOKUP($A3,Kickstarter!$B:$S, H$1, FALSE)</f>
        <v>1469016131</v>
      </c>
      <c r="I3">
        <f>VLOOKUP($A3,Kickstarter!$B:$S, I$1, FALSE)</f>
        <v>1466424131</v>
      </c>
      <c r="J3" t="b">
        <f>VLOOKUP($A3,Kickstarter!$B:$S, J$1, FALSE)</f>
        <v>0</v>
      </c>
      <c r="K3">
        <f>VLOOKUP($A3,Kickstarter!$B:$S, K$1, FALSE)</f>
        <v>39</v>
      </c>
      <c r="L3" t="b">
        <f>VLOOKUP($A3,Kickstarter!$B:$S, L$1, FALSE)</f>
        <v>1</v>
      </c>
      <c r="M3" t="str">
        <f>VLOOKUP($A3,Kickstarter!$B:$S, M$1, FALSE)</f>
        <v>theater/plays</v>
      </c>
      <c r="N3">
        <f>VLOOKUP($A3,Kickstarter!$B:$S, N$1, FALSE)</f>
        <v>101</v>
      </c>
      <c r="O3">
        <f>VLOOKUP($A3,Kickstarter!$B:$S, O$1, FALSE)</f>
        <v>51.79</v>
      </c>
      <c r="P3" t="str">
        <f>VLOOKUP($A3,Kickstarter!$B:$S, P$1, FALSE)</f>
        <v>theater</v>
      </c>
      <c r="Q3" t="str">
        <f>VLOOKUP($A3,Kickstarter!$B:$S, Q$1, FALSE)</f>
        <v>plays</v>
      </c>
    </row>
    <row r="4" spans="1:18" x14ac:dyDescent="0.25">
      <c r="A4" s="3" t="s">
        <v>3616</v>
      </c>
      <c r="B4" t="str">
        <f>VLOOKUP($A4,Kickstarter!$B:$S, 2, FALSE)</f>
        <v>The play yet to be described as "A surefire Edinburgh Fringe Festival Cult Hit". Coming to the Underbelly, Edinburgh, 5th-30th August.</v>
      </c>
      <c r="C4">
        <f>VLOOKUP($A4,Kickstarter!$B:$S, C$1, FALSE)</f>
        <v>2000</v>
      </c>
      <c r="D4">
        <f>VLOOKUP($A4,Kickstarter!$B:$S, D$1, FALSE)</f>
        <v>2020</v>
      </c>
      <c r="E4" t="str">
        <f>VLOOKUP($A4,Kickstarter!$B:$S, E$1, FALSE)</f>
        <v>successful</v>
      </c>
      <c r="F4" t="str">
        <f>VLOOKUP($A4,Kickstarter!$B:$S, F$1, FALSE)</f>
        <v>GB</v>
      </c>
      <c r="G4" t="str">
        <f>VLOOKUP($A4,Kickstarter!$B:$S, G$1, FALSE)</f>
        <v>GBP</v>
      </c>
      <c r="H4">
        <f>VLOOKUP($A4,Kickstarter!$B:$S, H$1, FALSE)</f>
        <v>1433343850</v>
      </c>
      <c r="I4">
        <f>VLOOKUP($A4,Kickstarter!$B:$S, I$1, FALSE)</f>
        <v>1430751850</v>
      </c>
      <c r="J4" t="b">
        <f>VLOOKUP($A4,Kickstarter!$B:$S, J$1, FALSE)</f>
        <v>0</v>
      </c>
      <c r="K4">
        <f>VLOOKUP($A4,Kickstarter!$B:$S, K$1, FALSE)</f>
        <v>56</v>
      </c>
      <c r="L4" t="b">
        <f>VLOOKUP($A4,Kickstarter!$B:$S, L$1, FALSE)</f>
        <v>1</v>
      </c>
      <c r="M4" t="str">
        <f>VLOOKUP($A4,Kickstarter!$B:$S, M$1, FALSE)</f>
        <v>theater/plays</v>
      </c>
      <c r="N4">
        <f>VLOOKUP($A4,Kickstarter!$B:$S, N$1, FALSE)</f>
        <v>101</v>
      </c>
      <c r="O4">
        <f>VLOOKUP($A4,Kickstarter!$B:$S, O$1, FALSE)</f>
        <v>36.07</v>
      </c>
      <c r="P4" t="str">
        <f>VLOOKUP($A4,Kickstarter!$B:$S, P$1, FALSE)</f>
        <v>theater</v>
      </c>
      <c r="Q4" t="str">
        <f>VLOOKUP($A4,Kickstarter!$B:$S, Q$1, FALSE)</f>
        <v>plays</v>
      </c>
    </row>
    <row r="5" spans="1:18" x14ac:dyDescent="0.25">
      <c r="A5" s="3" t="s">
        <v>3178</v>
      </c>
      <c r="B5" t="str">
        <f>VLOOKUP($A5,Kickstarter!$B:$S, 2, FALSE)</f>
        <v>Cutting Off Kate Bush is a one-woman show written &amp; performed by Lucy Benson-Brown, premiering at the Edinburgh Fringe Festival 2014</v>
      </c>
      <c r="C5">
        <f>VLOOKUP($A5,Kickstarter!$B:$S, C$1, FALSE)</f>
        <v>1500</v>
      </c>
      <c r="D5">
        <f>VLOOKUP($A5,Kickstarter!$B:$S, D$1, FALSE)</f>
        <v>2576</v>
      </c>
      <c r="E5" t="str">
        <f>VLOOKUP($A5,Kickstarter!$B:$S, E$1, FALSE)</f>
        <v>successful</v>
      </c>
      <c r="F5" t="str">
        <f>VLOOKUP($A5,Kickstarter!$B:$S, F$1, FALSE)</f>
        <v>GB</v>
      </c>
      <c r="G5" t="str">
        <f>VLOOKUP($A5,Kickstarter!$B:$S, G$1, FALSE)</f>
        <v>GBP</v>
      </c>
      <c r="H5">
        <f>VLOOKUP($A5,Kickstarter!$B:$S, H$1, FALSE)</f>
        <v>1405521075</v>
      </c>
      <c r="I5">
        <f>VLOOKUP($A5,Kickstarter!$B:$S, I$1, FALSE)</f>
        <v>1402929075</v>
      </c>
      <c r="J5" t="b">
        <f>VLOOKUP($A5,Kickstarter!$B:$S, J$1, FALSE)</f>
        <v>1</v>
      </c>
      <c r="K5">
        <f>VLOOKUP($A5,Kickstarter!$B:$S, K$1, FALSE)</f>
        <v>78</v>
      </c>
      <c r="L5" t="b">
        <f>VLOOKUP($A5,Kickstarter!$B:$S, L$1, FALSE)</f>
        <v>1</v>
      </c>
      <c r="M5" t="str">
        <f>VLOOKUP($A5,Kickstarter!$B:$S, M$1, FALSE)</f>
        <v>theater/plays</v>
      </c>
      <c r="N5">
        <f>VLOOKUP($A5,Kickstarter!$B:$S, N$1, FALSE)</f>
        <v>172</v>
      </c>
      <c r="O5">
        <f>VLOOKUP($A5,Kickstarter!$B:$S, O$1, FALSE)</f>
        <v>33.03</v>
      </c>
      <c r="P5" t="str">
        <f>VLOOKUP($A5,Kickstarter!$B:$S, P$1, FALSE)</f>
        <v>theater</v>
      </c>
      <c r="Q5" t="str">
        <f>VLOOKUP($A5,Kickstarter!$B:$S, Q$1, FALSE)</f>
        <v>plays</v>
      </c>
    </row>
    <row r="6" spans="1:18" x14ac:dyDescent="0.25">
      <c r="A6" t="s">
        <v>3329</v>
      </c>
      <c r="B6" t="str">
        <f>VLOOKUP($A6,Kickstarter!$B:$S, 2, FALSE)</f>
        <v>Jestia and Raedon is a brand new romantic comedy play going to the Edinburgh Fringe Festival this summer.</v>
      </c>
      <c r="C6">
        <f>VLOOKUP($A6,Kickstarter!$B:$S, C$1, FALSE)</f>
        <v>1000</v>
      </c>
      <c r="D6">
        <f>VLOOKUP($A6,Kickstarter!$B:$S, D$1, FALSE)</f>
        <v>1168</v>
      </c>
      <c r="E6" t="str">
        <f>VLOOKUP($A6,Kickstarter!$B:$S, E$1, FALSE)</f>
        <v>successful</v>
      </c>
      <c r="F6" t="str">
        <f>VLOOKUP($A6,Kickstarter!$B:$S, F$1, FALSE)</f>
        <v>GB</v>
      </c>
      <c r="G6" t="str">
        <f>VLOOKUP($A6,Kickstarter!$B:$S, G$1, FALSE)</f>
        <v>GBP</v>
      </c>
      <c r="H6">
        <f>VLOOKUP($A6,Kickstarter!$B:$S, H$1, FALSE)</f>
        <v>1406502000</v>
      </c>
      <c r="I6">
        <f>VLOOKUP($A6,Kickstarter!$B:$S, I$1, FALSE)</f>
        <v>1405583108</v>
      </c>
      <c r="J6" t="b">
        <f>VLOOKUP($A6,Kickstarter!$B:$S, J$1, FALSE)</f>
        <v>0</v>
      </c>
      <c r="K6">
        <f>VLOOKUP($A6,Kickstarter!$B:$S, K$1, FALSE)</f>
        <v>26</v>
      </c>
      <c r="L6" t="b">
        <f>VLOOKUP($A6,Kickstarter!$B:$S, L$1, FALSE)</f>
        <v>1</v>
      </c>
      <c r="M6" t="str">
        <f>VLOOKUP($A6,Kickstarter!$B:$S, M$1, FALSE)</f>
        <v>theater/plays</v>
      </c>
      <c r="N6">
        <f>VLOOKUP($A6,Kickstarter!$B:$S, N$1, FALSE)</f>
        <v>117</v>
      </c>
      <c r="O6">
        <f>VLOOKUP($A6,Kickstarter!$B:$S, O$1, FALSE)</f>
        <v>44.92</v>
      </c>
      <c r="P6" t="str">
        <f>VLOOKUP($A6,Kickstarter!$B:$S, P$1, FALSE)</f>
        <v>theater</v>
      </c>
      <c r="Q6" t="str">
        <f>VLOOKUP($A6,Kickstarter!$B:$S, Q$1, FALSE)</f>
        <v>plays</v>
      </c>
    </row>
    <row r="7" spans="1:18" x14ac:dyDescent="0.25">
      <c r="A7" t="s">
        <v>3221</v>
      </c>
      <c r="B7" t="str">
        <f>VLOOKUP($A7,Kickstarter!$B:$S, 2, FALSE)</f>
        <v>A one-man show about love, loss, and motorways, written &amp; performed by Ben Norris. Help us get to the 2015 Edinburgh Fringe and beyond!</v>
      </c>
      <c r="C7">
        <f>VLOOKUP($A7,Kickstarter!$B:$S, C$1, FALSE)</f>
        <v>4000</v>
      </c>
      <c r="D7">
        <f>VLOOKUP($A7,Kickstarter!$B:$S, D$1, FALSE)</f>
        <v>4137</v>
      </c>
      <c r="E7" t="str">
        <f>VLOOKUP($A7,Kickstarter!$B:$S, E$1, FALSE)</f>
        <v>successful</v>
      </c>
      <c r="F7" t="str">
        <f>VLOOKUP($A7,Kickstarter!$B:$S, F$1, FALSE)</f>
        <v>GB</v>
      </c>
      <c r="G7" t="str">
        <f>VLOOKUP($A7,Kickstarter!$B:$S, G$1, FALSE)</f>
        <v>GBP</v>
      </c>
      <c r="H7">
        <f>VLOOKUP($A7,Kickstarter!$B:$S, H$1, FALSE)</f>
        <v>1436114603</v>
      </c>
      <c r="I7">
        <f>VLOOKUP($A7,Kickstarter!$B:$S, I$1, FALSE)</f>
        <v>1433090603</v>
      </c>
      <c r="J7" t="b">
        <f>VLOOKUP($A7,Kickstarter!$B:$S, J$1, FALSE)</f>
        <v>1</v>
      </c>
      <c r="K7">
        <f>VLOOKUP($A7,Kickstarter!$B:$S, K$1, FALSE)</f>
        <v>113</v>
      </c>
      <c r="L7" t="b">
        <f>VLOOKUP($A7,Kickstarter!$B:$S, L$1, FALSE)</f>
        <v>1</v>
      </c>
      <c r="M7" t="str">
        <f>VLOOKUP($A7,Kickstarter!$B:$S, M$1, FALSE)</f>
        <v>theater/plays</v>
      </c>
      <c r="N7">
        <f>VLOOKUP($A7,Kickstarter!$B:$S, N$1, FALSE)</f>
        <v>103</v>
      </c>
      <c r="O7">
        <f>VLOOKUP($A7,Kickstarter!$B:$S, O$1, FALSE)</f>
        <v>36.61</v>
      </c>
      <c r="P7" t="str">
        <f>VLOOKUP($A7,Kickstarter!$B:$S, P$1, FALSE)</f>
        <v>theater</v>
      </c>
      <c r="Q7" t="str">
        <f>VLOOKUP($A7,Kickstarter!$B:$S, Q$1, FALSE)</f>
        <v>plays</v>
      </c>
    </row>
  </sheetData>
  <conditionalFormatting sqref="E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2:O2 Q2:R2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02B6-A0ED-40D5-AC94-2C0586A6712C}">
  <dimension ref="A1:B6"/>
  <sheetViews>
    <sheetView workbookViewId="0">
      <selection activeCell="C39" sqref="C39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4" width="16.140625" bestFit="1" customWidth="1"/>
    <col min="5" max="5" width="11.28515625" bestFit="1" customWidth="1"/>
    <col min="6" max="6" width="18.57031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8375</v>
      </c>
      <c r="B2" t="s">
        <v>8315</v>
      </c>
    </row>
    <row r="4" spans="1:2" x14ac:dyDescent="0.25">
      <c r="A4" s="11" t="s">
        <v>8361</v>
      </c>
      <c r="B4" s="11" t="s">
        <v>8358</v>
      </c>
    </row>
    <row r="5" spans="1:2" x14ac:dyDescent="0.25">
      <c r="A5" s="11" t="s">
        <v>8360</v>
      </c>
      <c r="B5" t="s">
        <v>8359</v>
      </c>
    </row>
    <row r="6" spans="1:2" x14ac:dyDescent="0.25">
      <c r="A6" s="12" t="s">
        <v>8359</v>
      </c>
      <c r="B6" s="13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5876-2C65-4072-AABF-5504AD9953ED}">
  <dimension ref="A1:F14"/>
  <sheetViews>
    <sheetView workbookViewId="0">
      <selection activeCell="F23" sqref="F2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8305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8308</v>
      </c>
      <c r="B6" s="13">
        <v>2</v>
      </c>
      <c r="C6" s="13">
        <v>30</v>
      </c>
      <c r="D6" s="13"/>
      <c r="E6" s="13">
        <v>21</v>
      </c>
      <c r="F6" s="13">
        <v>53</v>
      </c>
    </row>
    <row r="7" spans="1:6" x14ac:dyDescent="0.25">
      <c r="A7" s="12" t="s">
        <v>8334</v>
      </c>
      <c r="B7" s="13">
        <v>1</v>
      </c>
      <c r="C7" s="13">
        <v>8</v>
      </c>
      <c r="D7" s="13">
        <v>1</v>
      </c>
      <c r="E7" s="13"/>
      <c r="F7" s="13">
        <v>10</v>
      </c>
    </row>
    <row r="8" spans="1:6" x14ac:dyDescent="0.25">
      <c r="A8" s="12" t="s">
        <v>8331</v>
      </c>
      <c r="B8" s="13"/>
      <c r="C8" s="13">
        <v>17</v>
      </c>
      <c r="D8" s="13"/>
      <c r="E8" s="13">
        <v>16</v>
      </c>
      <c r="F8" s="13">
        <v>33</v>
      </c>
    </row>
    <row r="9" spans="1:6" x14ac:dyDescent="0.25">
      <c r="A9" s="12" t="s">
        <v>8323</v>
      </c>
      <c r="B9" s="13">
        <v>1</v>
      </c>
      <c r="C9" s="13">
        <v>7</v>
      </c>
      <c r="D9" s="13">
        <v>1</v>
      </c>
      <c r="E9" s="13">
        <v>25</v>
      </c>
      <c r="F9" s="13">
        <v>34</v>
      </c>
    </row>
    <row r="10" spans="1:6" x14ac:dyDescent="0.25">
      <c r="A10" s="12" t="s">
        <v>8336</v>
      </c>
      <c r="B10" s="13"/>
      <c r="C10" s="13">
        <v>27</v>
      </c>
      <c r="D10" s="13"/>
      <c r="E10" s="13">
        <v>18</v>
      </c>
      <c r="F10" s="13">
        <v>45</v>
      </c>
    </row>
    <row r="11" spans="1:6" x14ac:dyDescent="0.25">
      <c r="A11" s="12" t="s">
        <v>8320</v>
      </c>
      <c r="B11" s="13">
        <v>3</v>
      </c>
      <c r="C11" s="13">
        <v>8</v>
      </c>
      <c r="D11" s="13"/>
      <c r="E11" s="13">
        <v>6</v>
      </c>
      <c r="F11" s="13">
        <v>17</v>
      </c>
    </row>
    <row r="12" spans="1:6" x14ac:dyDescent="0.25">
      <c r="A12" s="12" t="s">
        <v>8317</v>
      </c>
      <c r="B12" s="13">
        <v>12</v>
      </c>
      <c r="C12" s="13">
        <v>19</v>
      </c>
      <c r="D12" s="13"/>
      <c r="E12" s="13">
        <v>22</v>
      </c>
      <c r="F12" s="13">
        <v>53</v>
      </c>
    </row>
    <row r="13" spans="1:6" x14ac:dyDescent="0.25">
      <c r="A13" s="12" t="s">
        <v>8315</v>
      </c>
      <c r="B13" s="13">
        <v>6</v>
      </c>
      <c r="C13" s="13">
        <v>89</v>
      </c>
      <c r="D13" s="13">
        <v>6</v>
      </c>
      <c r="E13" s="13">
        <v>258</v>
      </c>
      <c r="F13" s="13">
        <v>359</v>
      </c>
    </row>
    <row r="14" spans="1:6" x14ac:dyDescent="0.25">
      <c r="A14" s="12" t="s">
        <v>8359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A680-9EBF-4523-A830-4EDE96FCD1C6}">
  <dimension ref="A3:F14"/>
  <sheetViews>
    <sheetView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8366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5">
      <c r="A6" s="12" t="s">
        <v>8367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5">
      <c r="A7" s="12" t="s">
        <v>8368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5">
      <c r="A8" s="12" t="s">
        <v>8369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5">
      <c r="A9" s="12" t="s">
        <v>8370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5">
      <c r="A10" s="12" t="s">
        <v>8371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5">
      <c r="A11" s="12" t="s">
        <v>8372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5">
      <c r="A12" s="12" t="s">
        <v>8373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5">
      <c r="A13" s="12" t="s">
        <v>8374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5">
      <c r="A14" s="12" t="s">
        <v>8359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99BDB-7AD1-489D-BA97-75163390AC5A}">
  <dimension ref="A2:E19"/>
  <sheetViews>
    <sheetView workbookViewId="0">
      <selection activeCell="C32" sqref="C32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8305</v>
      </c>
      <c r="B2" t="s">
        <v>8400</v>
      </c>
    </row>
    <row r="3" spans="1:5" x14ac:dyDescent="0.25">
      <c r="A3" s="11" t="s">
        <v>8387</v>
      </c>
      <c r="B3" t="s">
        <v>8362</v>
      </c>
    </row>
    <row r="5" spans="1:5" x14ac:dyDescent="0.25">
      <c r="A5" s="11" t="s">
        <v>8361</v>
      </c>
      <c r="B5" s="11" t="s">
        <v>8358</v>
      </c>
    </row>
    <row r="6" spans="1:5" x14ac:dyDescent="0.25">
      <c r="A6" s="11" t="s">
        <v>8360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5" t="s">
        <v>8394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5" t="s">
        <v>8395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5" t="s">
        <v>8396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5" t="s">
        <v>8397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5" t="s">
        <v>8388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5" t="s">
        <v>8398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5" t="s">
        <v>8389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5" t="s">
        <v>8390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5" t="s">
        <v>8391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5" t="s">
        <v>8392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5" t="s">
        <v>8393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5" t="s">
        <v>8399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5" t="s">
        <v>8359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Descriptive Statistics</vt:lpstr>
      <vt:lpstr>Successful Kickstarters</vt:lpstr>
      <vt:lpstr>FAiled Kickstarters</vt:lpstr>
      <vt:lpstr>VLOOKUP</vt:lpstr>
      <vt:lpstr>Category Statistics</vt:lpstr>
      <vt:lpstr>Subcategory Statistics</vt:lpstr>
      <vt:lpstr>Outcomes Based on Launch Date</vt:lpstr>
      <vt:lpstr>Theater Outcomes by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Warnock</cp:lastModifiedBy>
  <dcterms:created xsi:type="dcterms:W3CDTF">2017-04-20T15:17:24Z</dcterms:created>
  <dcterms:modified xsi:type="dcterms:W3CDTF">2021-11-21T22:02:11Z</dcterms:modified>
</cp:coreProperties>
</file>