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13_ncr:1_{32555EA8-B701-4B26-87D7-A1E4BCFBF82B}" xr6:coauthVersionLast="47" xr6:coauthVersionMax="47" xr10:uidLastSave="{00000000-0000-0000-0000-000000000000}"/>
  <bookViews>
    <workbookView xWindow="-98" yWindow="-98" windowWidth="24196" windowHeight="14476" xr2:uid="{F41DC876-9871-41B2-8ED5-B65277819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12" i="1"/>
  <c r="C47" i="1"/>
  <c r="E140" i="1"/>
  <c r="E141" i="1"/>
  <c r="E142" i="1"/>
  <c r="E143" i="1"/>
  <c r="E144" i="1"/>
  <c r="E145" i="1"/>
  <c r="E146" i="1"/>
  <c r="E139" i="1"/>
  <c r="D146" i="1"/>
  <c r="D145" i="1"/>
  <c r="D144" i="1"/>
  <c r="D143" i="1"/>
  <c r="D142" i="1"/>
  <c r="D141" i="1"/>
  <c r="D140" i="1"/>
  <c r="D139" i="1"/>
  <c r="E114" i="1"/>
  <c r="E115" i="1"/>
  <c r="E116" i="1"/>
  <c r="E117" i="1"/>
  <c r="E113" i="1"/>
  <c r="D114" i="1"/>
  <c r="D115" i="1"/>
  <c r="D116" i="1"/>
  <c r="D117" i="1"/>
  <c r="D113" i="1"/>
  <c r="C89" i="1" a="1"/>
  <c r="C89" i="1" s="1"/>
  <c r="C90" i="1" a="1"/>
  <c r="C90" i="1" s="1"/>
  <c r="C91" i="1" a="1"/>
  <c r="C91" i="1" s="1"/>
  <c r="C88" i="1" a="1"/>
  <c r="C8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<sst xmlns="http://schemas.openxmlformats.org/spreadsheetml/2006/main" count="125" uniqueCount="114">
  <si>
    <t>Задание 1. Просроченные кредиты</t>
  </si>
  <si>
    <r>
      <t xml:space="preserve">1. В колонке </t>
    </r>
    <r>
      <rPr>
        <b/>
        <i/>
        <sz val="10"/>
        <rFont val="Calibri"/>
        <family val="2"/>
        <charset val="204"/>
        <scheme val="minor"/>
      </rPr>
      <t>Просроченные дни</t>
    </r>
    <r>
      <rPr>
        <sz val="10"/>
        <rFont val="Calibri"/>
        <family val="2"/>
        <charset val="204"/>
        <scheme val="minor"/>
      </rPr>
      <t xml:space="preserve"> подсчитайте, на сколько просрочена оплата каждого кредита. Срок внесения платы по кредиту указан в столбце </t>
    </r>
    <r>
      <rPr>
        <b/>
        <i/>
        <sz val="10"/>
        <rFont val="Calibri"/>
        <family val="2"/>
        <charset val="204"/>
        <scheme val="minor"/>
      </rPr>
      <t>Срок оплаты</t>
    </r>
    <r>
      <rPr>
        <sz val="10"/>
        <rFont val="Calibri"/>
        <family val="2"/>
        <charset val="204"/>
        <scheme val="minor"/>
      </rPr>
      <t>.</t>
    </r>
  </si>
  <si>
    <r>
      <t xml:space="preserve">2. В колонке </t>
    </r>
    <r>
      <rPr>
        <b/>
        <i/>
        <sz val="10"/>
        <color theme="1"/>
        <rFont val="Calibri"/>
        <family val="2"/>
        <charset val="204"/>
        <scheme val="minor"/>
      </rPr>
      <t>Штраф</t>
    </r>
    <r>
      <rPr>
        <sz val="10"/>
        <rFont val="Calibri"/>
        <family val="2"/>
        <charset val="204"/>
        <scheme val="minor"/>
      </rPr>
      <t xml:space="preserve"> посчитайте штраф, начисляемый на каждый кредит общим процентом в соответствии с таблицей справа </t>
    </r>
  </si>
  <si>
    <t>Дата ухода кредита в просрочку</t>
  </si>
  <si>
    <t>Кредитный договор №</t>
  </si>
  <si>
    <t>Срок оплаты</t>
  </si>
  <si>
    <t>Сумма, руб.</t>
  </si>
  <si>
    <t>Просроченные дни, ед.</t>
  </si>
  <si>
    <t>Штраф, %</t>
  </si>
  <si>
    <t>Правила начисления штрафов следующие:</t>
  </si>
  <si>
    <t>Просроченные дни</t>
  </si>
  <si>
    <t>от 1 до 30</t>
  </si>
  <si>
    <t>от 31 до 60</t>
  </si>
  <si>
    <t>от 61 до 90</t>
  </si>
  <si>
    <t>свыше 90</t>
  </si>
  <si>
    <t>Задание 2. Курсы валют</t>
  </si>
  <si>
    <t>В оранжевой ячейке необходимо написать формулу, которая вычисляет полученный объем валюты на основе значений в белых ячейках</t>
  </si>
  <si>
    <t>Мы имеем</t>
  </si>
  <si>
    <t>единиц</t>
  </si>
  <si>
    <t>USD</t>
  </si>
  <si>
    <t>валюты</t>
  </si>
  <si>
    <t>Получим</t>
  </si>
  <si>
    <t>EUR</t>
  </si>
  <si>
    <t>Наименование</t>
  </si>
  <si>
    <t>Код</t>
  </si>
  <si>
    <t>Обозначение</t>
  </si>
  <si>
    <t>Курс 1 ед.</t>
  </si>
  <si>
    <t>Болгарский лев</t>
  </si>
  <si>
    <t>BGN</t>
  </si>
  <si>
    <t>Брит.фунт стерлингов</t>
  </si>
  <si>
    <t>GBP</t>
  </si>
  <si>
    <t>Доллар США</t>
  </si>
  <si>
    <t>Евро</t>
  </si>
  <si>
    <t>Индийская рупия</t>
  </si>
  <si>
    <t>INR</t>
  </si>
  <si>
    <t>Казахский тенге</t>
  </si>
  <si>
    <t>KZT</t>
  </si>
  <si>
    <t>Канадский доллар</t>
  </si>
  <si>
    <t>CAD</t>
  </si>
  <si>
    <t>Китайский юань</t>
  </si>
  <si>
    <t>CNY</t>
  </si>
  <si>
    <t>Молдавский лей</t>
  </si>
  <si>
    <t>MDL</t>
  </si>
  <si>
    <t>Польский злотый</t>
  </si>
  <si>
    <t>PLN</t>
  </si>
  <si>
    <t>Сингапурский доллар</t>
  </si>
  <si>
    <t>SGD</t>
  </si>
  <si>
    <t>Таджикский сомони</t>
  </si>
  <si>
    <t>TJS</t>
  </si>
  <si>
    <t>Турецкая лира</t>
  </si>
  <si>
    <t>TRY</t>
  </si>
  <si>
    <t>Украинская гривна</t>
  </si>
  <si>
    <t>UAH</t>
  </si>
  <si>
    <t>Швейцарский франк</t>
  </si>
  <si>
    <t>CHF</t>
  </si>
  <si>
    <t>Японская йена</t>
  </si>
  <si>
    <t>JPY</t>
  </si>
  <si>
    <t>Задание 3. Отпуск</t>
  </si>
  <si>
    <t>В оранжевых ячейках необходимо написать формулу, которая вычислит количество дней отпуска, которые отгуляли сотрудники ниже</t>
  </si>
  <si>
    <t>Дней отпуска в году</t>
  </si>
  <si>
    <t>Сотрудник</t>
  </si>
  <si>
    <t>Дней отпуска осталось</t>
  </si>
  <si>
    <t>Орлов Виталий Петрович</t>
  </si>
  <si>
    <t>Цукерберг Марк</t>
  </si>
  <si>
    <t>Васильев Егор Алексеевич</t>
  </si>
  <si>
    <t>Устинова Анна Петровна</t>
  </si>
  <si>
    <t>Иванов Иван Алексеевич</t>
  </si>
  <si>
    <t>Артамонов Алексей</t>
  </si>
  <si>
    <t>Петрова Татьяна Владимировна</t>
  </si>
  <si>
    <t>Отгулял</t>
  </si>
  <si>
    <t>Орлов</t>
  </si>
  <si>
    <t>Устинова</t>
  </si>
  <si>
    <t>Цукерберг</t>
  </si>
  <si>
    <t>Артамонов</t>
  </si>
  <si>
    <t>Задание 4. Вклад в банке</t>
  </si>
  <si>
    <t>Банк Авангард предлагает следующие условия для вкладов:</t>
  </si>
  <si>
    <t>• минимальная сумма для открытия счета $1,000 - в этом случае годовая ставка равна 3.0%.</t>
  </si>
  <si>
    <t>• для сумм от $10,000  ставка увеличивается до 3.75%.</t>
  </si>
  <si>
    <t>• для сумм от $100,000 ставка равна 4%, а для сумм $500,000 и выше - 4.25%.</t>
  </si>
  <si>
    <t>Необходимо соотнести вклад клиента и ставку. Посчитать накопления клиентов за один год, с учетом капитализации процентов. Начисление процентов на счёт производится ежемесячно.</t>
  </si>
  <si>
    <t>Ставка</t>
  </si>
  <si>
    <t>Клиент</t>
  </si>
  <si>
    <t>Вклад</t>
  </si>
  <si>
    <t>Накопление</t>
  </si>
  <si>
    <t>Иванов А.</t>
  </si>
  <si>
    <t>Петров В.</t>
  </si>
  <si>
    <t>Сидоров И.</t>
  </si>
  <si>
    <t>Румянцев А.</t>
  </si>
  <si>
    <t>Васильев П.</t>
  </si>
  <si>
    <t>Задание 5. Корпоративная связь</t>
  </si>
  <si>
    <r>
      <t xml:space="preserve">В таблице ниже представлен счет за месяц от оператора связи по корпоративному тарифу. Вычислите </t>
    </r>
    <r>
      <rPr>
        <u/>
        <sz val="10"/>
        <color theme="1"/>
        <rFont val="Calibri"/>
        <family val="2"/>
        <charset val="204"/>
        <scheme val="minor"/>
      </rPr>
      <t>формулой</t>
    </r>
    <r>
      <rPr>
        <sz val="10"/>
        <color theme="1"/>
        <rFont val="Calibri"/>
        <family val="2"/>
        <charset val="204"/>
        <scheme val="minor"/>
      </rPr>
      <t xml:space="preserve"> остаток по счету для каждого сотрудника в столбце </t>
    </r>
    <r>
      <rPr>
        <b/>
        <i/>
        <sz val="10"/>
        <color theme="1"/>
        <rFont val="Calibri"/>
        <family val="2"/>
        <charset val="204"/>
        <scheme val="minor"/>
      </rPr>
      <t>Остаток</t>
    </r>
    <r>
      <rPr>
        <sz val="10"/>
        <color theme="1"/>
        <rFont val="Calibri"/>
        <family val="2"/>
        <charset val="204"/>
        <scheme val="minor"/>
      </rPr>
      <t>.</t>
    </r>
  </si>
  <si>
    <r>
      <t xml:space="preserve">В случае отсутствия номера сотрудника в счете за месяц, должна отображаться надпись: </t>
    </r>
    <r>
      <rPr>
        <b/>
        <i/>
        <sz val="10"/>
        <color theme="1"/>
        <rFont val="Calibri"/>
        <family val="2"/>
        <charset val="204"/>
        <scheme val="minor"/>
      </rPr>
      <t>"Отсутствует счет"</t>
    </r>
  </si>
  <si>
    <r>
      <t xml:space="preserve">В случае отсутствия оператора для конкретного номера, должна отображаться запись: </t>
    </r>
    <r>
      <rPr>
        <b/>
        <i/>
        <sz val="10"/>
        <color theme="1"/>
        <rFont val="Calibri"/>
        <family val="2"/>
        <charset val="204"/>
        <scheme val="minor"/>
      </rPr>
      <t>"Нет в списке операторов"</t>
    </r>
  </si>
  <si>
    <t>Счет за месяц</t>
  </si>
  <si>
    <t>8-916-123-45-67</t>
  </si>
  <si>
    <t>8-916-155-21-82</t>
  </si>
  <si>
    <t>8-926-345-82-45</t>
  </si>
  <si>
    <t>8-916-666-66-66</t>
  </si>
  <si>
    <t>Код оператора</t>
  </si>
  <si>
    <t>Название</t>
  </si>
  <si>
    <t>916</t>
  </si>
  <si>
    <t>МТС</t>
  </si>
  <si>
    <t>903</t>
  </si>
  <si>
    <t>Билайн</t>
  </si>
  <si>
    <t>926</t>
  </si>
  <si>
    <t>Мегафон</t>
  </si>
  <si>
    <t>Корп. номер</t>
  </si>
  <si>
    <t>Лимит, мес</t>
  </si>
  <si>
    <t>Остаток</t>
  </si>
  <si>
    <t>Оператор</t>
  </si>
  <si>
    <t>8-322-123-45-67</t>
  </si>
  <si>
    <t>8-926-666-66-66</t>
  </si>
  <si>
    <t>8-916-322-22-33</t>
  </si>
  <si>
    <t>8-916-654-32-20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</si>
</sst>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;@"/>
    <numFmt numFmtId="165" formatCode="_-* #,##0.0\ _₽_-;\-* #,##0.0\ _₽_-;_-* &quot;-&quot;??\ _₽_-;_-@_-"/>
    <numFmt numFmtId="166" formatCode="0.0%"/>
    <numFmt numFmtId="167" formatCode="_-* #,##0\ _₽_-;\-* #,##0\ _₽_-;_-* &quot;-&quot;??\ _₽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2" borderId="0" xfId="0" applyFont="1" applyFill="1"/>
    <xf numFmtId="164" fontId="3" fillId="2" borderId="1" xfId="0" applyNumberFormat="1" applyFont="1" applyFill="1" applyBorder="1"/>
    <xf numFmtId="0" fontId="7" fillId="2" borderId="2" xfId="0" applyFont="1" applyFill="1" applyBorder="1"/>
    <xf numFmtId="0" fontId="8" fillId="2" borderId="0" xfId="0" applyFont="1" applyFill="1"/>
    <xf numFmtId="164" fontId="3" fillId="2" borderId="0" xfId="0" applyNumberFormat="1" applyFont="1" applyFill="1"/>
    <xf numFmtId="165" fontId="3" fillId="2" borderId="0" xfId="1" applyNumberFormat="1" applyFont="1" applyFill="1" applyProtection="1"/>
    <xf numFmtId="3" fontId="3" fillId="4" borderId="1" xfId="3" applyNumberFormat="1" applyFont="1" applyFill="1" applyBorder="1" applyAlignment="1" applyProtection="1">
      <alignment vertical="center"/>
      <protection locked="0"/>
    </xf>
    <xf numFmtId="0" fontId="5" fillId="2" borderId="0" xfId="0" applyFont="1" applyFill="1"/>
    <xf numFmtId="9" fontId="3" fillId="2" borderId="1" xfId="2" applyFont="1" applyFill="1" applyBorder="1" applyProtection="1"/>
    <xf numFmtId="0" fontId="5" fillId="4" borderId="0" xfId="0" applyFont="1" applyFill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7" fillId="2" borderId="6" xfId="0" applyFont="1" applyFill="1" applyBorder="1" applyAlignment="1">
      <alignment horizontal="right" indent="2"/>
    </xf>
    <xf numFmtId="0" fontId="3" fillId="2" borderId="1" xfId="0" applyFont="1" applyFill="1" applyBorder="1"/>
    <xf numFmtId="0" fontId="5" fillId="2" borderId="0" xfId="0" applyFont="1" applyFill="1" applyAlignment="1">
      <alignment horizontal="left" indent="1"/>
    </xf>
    <xf numFmtId="0" fontId="5" fillId="2" borderId="7" xfId="0" applyFont="1" applyFill="1" applyBorder="1" applyAlignment="1">
      <alignment horizontal="left" indent="1"/>
    </xf>
    <xf numFmtId="0" fontId="3" fillId="2" borderId="6" xfId="0" applyFont="1" applyFill="1" applyBorder="1" applyAlignment="1">
      <alignment horizontal="right"/>
    </xf>
    <xf numFmtId="0" fontId="3" fillId="2" borderId="0" xfId="0" applyFont="1" applyFill="1" applyAlignment="1">
      <alignment horizontal="left" indent="1"/>
    </xf>
    <xf numFmtId="0" fontId="3" fillId="2" borderId="7" xfId="0" applyFont="1" applyFill="1" applyBorder="1" applyAlignment="1">
      <alignment horizontal="left" indent="1"/>
    </xf>
    <xf numFmtId="4" fontId="3" fillId="4" borderId="1" xfId="0" applyNumberFormat="1" applyFont="1" applyFill="1" applyBorder="1"/>
    <xf numFmtId="0" fontId="3" fillId="2" borderId="8" xfId="0" applyFont="1" applyFill="1" applyBorder="1"/>
    <xf numFmtId="0" fontId="3" fillId="2" borderId="2" xfId="0" applyFont="1" applyFill="1" applyBorder="1"/>
    <xf numFmtId="0" fontId="3" fillId="2" borderId="9" xfId="0" applyFont="1" applyFill="1" applyBorder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7" fillId="2" borderId="0" xfId="0" applyFont="1" applyFill="1"/>
    <xf numFmtId="0" fontId="3" fillId="4" borderId="1" xfId="0" applyFont="1" applyFill="1" applyBorder="1" applyProtection="1">
      <protection locked="0"/>
    </xf>
    <xf numFmtId="0" fontId="3" fillId="4" borderId="0" xfId="0" applyFont="1" applyFill="1" applyAlignment="1">
      <alignment horizontal="left" indent="1"/>
    </xf>
    <xf numFmtId="3" fontId="3" fillId="2" borderId="0" xfId="0" applyNumberFormat="1" applyFont="1" applyFill="1"/>
    <xf numFmtId="166" fontId="3" fillId="2" borderId="0" xfId="0" applyNumberFormat="1" applyFont="1" applyFill="1"/>
    <xf numFmtId="10" fontId="3" fillId="2" borderId="1" xfId="0" applyNumberFormat="1" applyFont="1" applyFill="1" applyBorder="1"/>
    <xf numFmtId="10" fontId="3" fillId="2" borderId="0" xfId="0" applyNumberFormat="1" applyFont="1" applyFill="1"/>
    <xf numFmtId="3" fontId="3" fillId="2" borderId="1" xfId="0" applyNumberFormat="1" applyFont="1" applyFill="1" applyBorder="1"/>
    <xf numFmtId="10" fontId="3" fillId="4" borderId="1" xfId="2" applyNumberFormat="1" applyFont="1" applyFill="1" applyBorder="1" applyProtection="1">
      <protection locked="0"/>
    </xf>
    <xf numFmtId="167" fontId="3" fillId="4" borderId="1" xfId="1" applyNumberFormat="1" applyFont="1" applyFill="1" applyBorder="1" applyProtection="1">
      <protection locked="0"/>
    </xf>
    <xf numFmtId="166" fontId="3" fillId="2" borderId="0" xfId="2" applyNumberFormat="1" applyFont="1" applyFill="1" applyProtection="1"/>
    <xf numFmtId="166" fontId="3" fillId="4" borderId="0" xfId="2" applyNumberFormat="1" applyFont="1" applyFill="1" applyProtection="1"/>
    <xf numFmtId="0" fontId="8" fillId="2" borderId="1" xfId="0" applyFont="1" applyFill="1" applyBorder="1"/>
    <xf numFmtId="3" fontId="3" fillId="2" borderId="0" xfId="0" applyNumberFormat="1" applyFont="1" applyFill="1" applyAlignment="1">
      <alignment horizontal="center"/>
    </xf>
    <xf numFmtId="3" fontId="3" fillId="4" borderId="1" xfId="0" applyNumberFormat="1" applyFont="1" applyFill="1" applyBorder="1" applyProtection="1">
      <protection locked="0"/>
    </xf>
    <xf numFmtId="9" fontId="3" fillId="4" borderId="1" xfId="2" applyFont="1" applyFill="1" applyBorder="1" applyAlignment="1" applyProtection="1">
      <alignment vertical="center"/>
      <protection locked="0"/>
    </xf>
    <xf numFmtId="0" fontId="3" fillId="2" borderId="1" xfId="0" applyFont="1" applyFill="1" applyBorder="1" applyProtection="1"/>
  </cellXfs>
  <cellStyles count="4">
    <cellStyle name="Normal 3" xfId="3" xr:uid="{B91A376C-967A-4527-9136-2D558AC5FBEF}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1FF7-845A-4E84-9227-CA1FC39432A7}">
  <dimension ref="B2:K148"/>
  <sheetViews>
    <sheetView tabSelected="1" workbookViewId="0">
      <selection activeCell="F12" sqref="F12"/>
    </sheetView>
  </sheetViews>
  <sheetFormatPr defaultColWidth="9.1328125" defaultRowHeight="14.25" x14ac:dyDescent="0.45"/>
  <cols>
    <col min="1" max="1" width="9.1328125" style="1"/>
    <col min="2" max="2" width="29.265625" style="1" customWidth="1"/>
    <col min="3" max="3" width="19.265625" style="1" bestFit="1" customWidth="1"/>
    <col min="4" max="4" width="13.265625" style="1" customWidth="1"/>
    <col min="5" max="8" width="9.1328125" style="1"/>
    <col min="9" max="9" width="16.73046875" style="1" bestFit="1" customWidth="1"/>
    <col min="10" max="16384" width="9.1328125" style="1"/>
  </cols>
  <sheetData>
    <row r="2" spans="2:11" x14ac:dyDescent="0.4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4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x14ac:dyDescent="0.45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</row>
    <row r="5" spans="2:11" x14ac:dyDescent="0.45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</row>
    <row r="6" spans="2:11" x14ac:dyDescent="0.45">
      <c r="B6" s="6"/>
      <c r="C6" s="3"/>
      <c r="D6" s="3"/>
      <c r="E6" s="3"/>
      <c r="F6" s="3"/>
      <c r="G6" s="3"/>
      <c r="H6" s="3"/>
      <c r="I6" s="3"/>
      <c r="J6" s="3"/>
      <c r="K6" s="3"/>
    </row>
    <row r="7" spans="2:11" x14ac:dyDescent="0.45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x14ac:dyDescent="0.45">
      <c r="B8" s="6" t="s">
        <v>3</v>
      </c>
      <c r="C8" s="7">
        <v>43845</v>
      </c>
      <c r="D8" s="6"/>
      <c r="E8" s="6"/>
      <c r="F8" s="6"/>
      <c r="G8" s="6"/>
      <c r="H8" s="6"/>
      <c r="I8" s="6"/>
      <c r="J8" s="6"/>
      <c r="K8" s="6"/>
    </row>
    <row r="9" spans="2:11" x14ac:dyDescent="0.45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1" x14ac:dyDescent="0.45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45"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6"/>
      <c r="H11" s="9" t="s">
        <v>9</v>
      </c>
      <c r="I11" s="6"/>
      <c r="J11" s="6"/>
      <c r="K11" s="6"/>
    </row>
    <row r="12" spans="2:11" x14ac:dyDescent="0.45">
      <c r="B12" s="6">
        <v>106</v>
      </c>
      <c r="C12" s="10">
        <v>44002</v>
      </c>
      <c r="D12" s="11">
        <v>129.29</v>
      </c>
      <c r="E12" s="12">
        <f>C12-$C$8</f>
        <v>157</v>
      </c>
      <c r="F12" s="47">
        <f>IF(1&lt;E13&lt;31,$J$14,IF(E13&lt;61,$J$15,IF(E13&lt;91,$J$16,$J$17)))</f>
        <v>0.2</v>
      </c>
      <c r="G12" s="6"/>
      <c r="H12" s="6"/>
      <c r="I12" s="6"/>
      <c r="J12" s="6"/>
      <c r="K12" s="6"/>
    </row>
    <row r="13" spans="2:11" x14ac:dyDescent="0.45">
      <c r="B13" s="6">
        <v>348</v>
      </c>
      <c r="C13" s="10">
        <v>44012</v>
      </c>
      <c r="D13" s="11">
        <v>139.47</v>
      </c>
      <c r="E13" s="12">
        <f t="shared" ref="E13:E36" si="0">C13-$C$8</f>
        <v>167</v>
      </c>
      <c r="F13" s="47">
        <f t="shared" ref="F13:F36" si="1">IF(1&lt;E13&lt;31,$J$14,IF(E13&lt;61,$J$15,IF(E13&lt;91,$J$16,$J$17)))</f>
        <v>0.2</v>
      </c>
      <c r="G13" s="6"/>
      <c r="H13" s="6"/>
      <c r="I13" s="9" t="s">
        <v>10</v>
      </c>
      <c r="J13" s="9" t="s">
        <v>8</v>
      </c>
      <c r="K13" s="6"/>
    </row>
    <row r="14" spans="2:11" x14ac:dyDescent="0.45">
      <c r="B14" s="6">
        <v>425</v>
      </c>
      <c r="C14" s="10">
        <v>44023</v>
      </c>
      <c r="D14" s="11">
        <v>155</v>
      </c>
      <c r="E14" s="12">
        <f t="shared" si="0"/>
        <v>178</v>
      </c>
      <c r="F14" s="47">
        <f t="shared" si="1"/>
        <v>0.2</v>
      </c>
      <c r="G14" s="6"/>
      <c r="H14" s="6">
        <v>1</v>
      </c>
      <c r="I14" s="13" t="s">
        <v>11</v>
      </c>
      <c r="J14" s="14">
        <v>0.02</v>
      </c>
      <c r="K14" s="6"/>
    </row>
    <row r="15" spans="2:11" x14ac:dyDescent="0.45">
      <c r="B15" s="6">
        <v>731</v>
      </c>
      <c r="C15" s="10">
        <v>43938</v>
      </c>
      <c r="D15" s="11">
        <v>137.56</v>
      </c>
      <c r="E15" s="12">
        <f t="shared" si="0"/>
        <v>93</v>
      </c>
      <c r="F15" s="47">
        <f t="shared" si="1"/>
        <v>0.2</v>
      </c>
      <c r="G15" s="6"/>
      <c r="H15" s="6">
        <v>31</v>
      </c>
      <c r="I15" s="13" t="s">
        <v>12</v>
      </c>
      <c r="J15" s="14">
        <v>7.0000000000000007E-2</v>
      </c>
      <c r="K15" s="6"/>
    </row>
    <row r="16" spans="2:11" x14ac:dyDescent="0.45">
      <c r="B16" s="6">
        <v>954</v>
      </c>
      <c r="C16" s="10">
        <v>43949</v>
      </c>
      <c r="D16" s="11">
        <v>116</v>
      </c>
      <c r="E16" s="12">
        <f t="shared" si="0"/>
        <v>104</v>
      </c>
      <c r="F16" s="47">
        <f t="shared" si="1"/>
        <v>0.2</v>
      </c>
      <c r="G16" s="6"/>
      <c r="H16" s="6">
        <v>61</v>
      </c>
      <c r="I16" s="13" t="s">
        <v>13</v>
      </c>
      <c r="J16" s="14">
        <v>0.1</v>
      </c>
      <c r="K16" s="6"/>
    </row>
    <row r="17" spans="2:11" x14ac:dyDescent="0.45">
      <c r="B17" s="6">
        <v>1052</v>
      </c>
      <c r="C17" s="10">
        <v>43998</v>
      </c>
      <c r="D17" s="11">
        <v>1101.3399999999999</v>
      </c>
      <c r="E17" s="12">
        <f t="shared" si="0"/>
        <v>153</v>
      </c>
      <c r="F17" s="47">
        <f t="shared" si="1"/>
        <v>0.2</v>
      </c>
      <c r="G17" s="6"/>
      <c r="H17" s="6">
        <v>91</v>
      </c>
      <c r="I17" s="13" t="s">
        <v>14</v>
      </c>
      <c r="J17" s="14">
        <v>0.2</v>
      </c>
      <c r="K17" s="6"/>
    </row>
    <row r="18" spans="2:11" x14ac:dyDescent="0.45">
      <c r="B18" s="6">
        <v>1058</v>
      </c>
      <c r="C18" s="10">
        <v>44013</v>
      </c>
      <c r="D18" s="11">
        <v>732.9</v>
      </c>
      <c r="E18" s="12">
        <f t="shared" si="0"/>
        <v>168</v>
      </c>
      <c r="F18" s="47">
        <f t="shared" si="1"/>
        <v>0.2</v>
      </c>
      <c r="G18" s="6"/>
      <c r="H18" s="6"/>
      <c r="I18" s="6"/>
      <c r="J18" s="6"/>
      <c r="K18" s="6"/>
    </row>
    <row r="19" spans="2:11" x14ac:dyDescent="0.45">
      <c r="B19" s="6">
        <v>1428</v>
      </c>
      <c r="C19" s="10">
        <v>44002</v>
      </c>
      <c r="D19" s="11">
        <v>894.14</v>
      </c>
      <c r="E19" s="12">
        <f t="shared" si="0"/>
        <v>157</v>
      </c>
      <c r="F19" s="47">
        <f t="shared" si="1"/>
        <v>0.2</v>
      </c>
      <c r="G19" s="6"/>
      <c r="H19" s="6"/>
      <c r="I19" s="6"/>
      <c r="J19" s="6"/>
      <c r="K19" s="6"/>
    </row>
    <row r="20" spans="2:11" x14ac:dyDescent="0.45">
      <c r="B20" s="6">
        <v>1885</v>
      </c>
      <c r="C20" s="10">
        <v>43925</v>
      </c>
      <c r="D20" s="11">
        <v>532</v>
      </c>
      <c r="E20" s="12">
        <f t="shared" si="0"/>
        <v>80</v>
      </c>
      <c r="F20" s="47">
        <f t="shared" si="1"/>
        <v>0.1</v>
      </c>
      <c r="G20" s="6"/>
      <c r="H20" s="6"/>
      <c r="I20" s="6"/>
      <c r="J20" s="6"/>
      <c r="K20" s="6"/>
    </row>
    <row r="21" spans="2:11" x14ac:dyDescent="0.45">
      <c r="B21" s="6">
        <v>2231</v>
      </c>
      <c r="C21" s="10">
        <v>43990</v>
      </c>
      <c r="D21" s="11">
        <v>54.43</v>
      </c>
      <c r="E21" s="12">
        <f t="shared" si="0"/>
        <v>145</v>
      </c>
      <c r="F21" s="47">
        <f t="shared" si="1"/>
        <v>0.2</v>
      </c>
      <c r="G21" s="6"/>
      <c r="H21" s="6"/>
      <c r="I21" s="6"/>
      <c r="J21" s="6"/>
      <c r="K21" s="6"/>
    </row>
    <row r="22" spans="2:11" x14ac:dyDescent="0.45">
      <c r="B22" s="6">
        <v>2485</v>
      </c>
      <c r="C22" s="10">
        <v>44002</v>
      </c>
      <c r="D22" s="11">
        <v>84.63</v>
      </c>
      <c r="E22" s="12">
        <f t="shared" si="0"/>
        <v>157</v>
      </c>
      <c r="F22" s="47">
        <f t="shared" si="1"/>
        <v>0.2</v>
      </c>
      <c r="G22" s="6"/>
      <c r="H22" s="6"/>
      <c r="I22" s="6"/>
      <c r="J22" s="6"/>
      <c r="K22" s="6"/>
    </row>
    <row r="23" spans="2:11" x14ac:dyDescent="0.45">
      <c r="B23" s="6">
        <v>2922</v>
      </c>
      <c r="C23" s="10">
        <v>43993</v>
      </c>
      <c r="D23" s="11">
        <v>862.78</v>
      </c>
      <c r="E23" s="12">
        <f t="shared" si="0"/>
        <v>148</v>
      </c>
      <c r="F23" s="47">
        <f t="shared" si="1"/>
        <v>0.2</v>
      </c>
      <c r="G23" s="6"/>
      <c r="H23" s="6"/>
      <c r="I23" s="6"/>
      <c r="J23" s="6"/>
      <c r="K23" s="6"/>
    </row>
    <row r="24" spans="2:11" x14ac:dyDescent="0.45">
      <c r="B24" s="6">
        <v>3530</v>
      </c>
      <c r="C24" s="10">
        <v>44020</v>
      </c>
      <c r="D24" s="11">
        <v>655.83</v>
      </c>
      <c r="E24" s="12">
        <f t="shared" si="0"/>
        <v>175</v>
      </c>
      <c r="F24" s="47">
        <f t="shared" si="1"/>
        <v>0.2</v>
      </c>
      <c r="G24" s="6"/>
      <c r="H24" s="6"/>
      <c r="I24" s="6"/>
      <c r="J24" s="6"/>
      <c r="K24" s="6"/>
    </row>
    <row r="25" spans="2:11" x14ac:dyDescent="0.45">
      <c r="B25" s="6">
        <v>4046</v>
      </c>
      <c r="C25" s="10">
        <v>43978</v>
      </c>
      <c r="D25" s="11">
        <v>514.75</v>
      </c>
      <c r="E25" s="12">
        <f t="shared" si="0"/>
        <v>133</v>
      </c>
      <c r="F25" s="47">
        <f t="shared" si="1"/>
        <v>0.2</v>
      </c>
      <c r="G25" s="6"/>
      <c r="H25" s="6"/>
      <c r="I25" s="6"/>
      <c r="J25" s="6"/>
      <c r="K25" s="6"/>
    </row>
    <row r="26" spans="2:11" x14ac:dyDescent="0.45">
      <c r="B26" s="6">
        <v>4859</v>
      </c>
      <c r="C26" s="10">
        <v>44009</v>
      </c>
      <c r="D26" s="11">
        <v>144.22</v>
      </c>
      <c r="E26" s="12">
        <f t="shared" si="0"/>
        <v>164</v>
      </c>
      <c r="F26" s="47">
        <f t="shared" si="1"/>
        <v>0.2</v>
      </c>
      <c r="G26" s="6"/>
      <c r="H26" s="6"/>
      <c r="I26" s="6"/>
      <c r="J26" s="6"/>
      <c r="K26" s="6"/>
    </row>
    <row r="27" spans="2:11" x14ac:dyDescent="0.45">
      <c r="B27" s="6">
        <v>5750</v>
      </c>
      <c r="C27" s="10">
        <v>43949</v>
      </c>
      <c r="D27" s="11">
        <v>156.22999999999999</v>
      </c>
      <c r="E27" s="12">
        <f t="shared" si="0"/>
        <v>104</v>
      </c>
      <c r="F27" s="47">
        <f t="shared" si="1"/>
        <v>0.2</v>
      </c>
      <c r="G27" s="6"/>
      <c r="H27" s="6"/>
      <c r="I27" s="6"/>
      <c r="J27" s="6"/>
      <c r="K27" s="6"/>
    </row>
    <row r="28" spans="2:11" x14ac:dyDescent="0.45">
      <c r="B28" s="6">
        <v>5987</v>
      </c>
      <c r="C28" s="10">
        <v>43976</v>
      </c>
      <c r="D28" s="11">
        <v>96.91</v>
      </c>
      <c r="E28" s="12">
        <f t="shared" si="0"/>
        <v>131</v>
      </c>
      <c r="F28" s="47">
        <f t="shared" si="1"/>
        <v>0.2</v>
      </c>
      <c r="G28" s="6"/>
      <c r="H28" s="6"/>
      <c r="I28" s="6"/>
      <c r="J28" s="6"/>
      <c r="K28" s="6"/>
    </row>
    <row r="29" spans="2:11" x14ac:dyDescent="0.45">
      <c r="B29" s="6">
        <v>6391</v>
      </c>
      <c r="C29" s="10">
        <v>43985</v>
      </c>
      <c r="D29" s="11">
        <v>453.73</v>
      </c>
      <c r="E29" s="12">
        <f t="shared" si="0"/>
        <v>140</v>
      </c>
      <c r="F29" s="47">
        <f t="shared" si="1"/>
        <v>0.2</v>
      </c>
      <c r="G29" s="6"/>
      <c r="H29" s="6"/>
      <c r="I29" s="6"/>
      <c r="J29" s="6"/>
      <c r="K29" s="6"/>
    </row>
    <row r="30" spans="2:11" x14ac:dyDescent="0.45">
      <c r="B30" s="6">
        <v>6739</v>
      </c>
      <c r="C30" s="10">
        <v>43964</v>
      </c>
      <c r="D30" s="11">
        <v>87.79</v>
      </c>
      <c r="E30" s="12">
        <f t="shared" si="0"/>
        <v>119</v>
      </c>
      <c r="F30" s="47">
        <f t="shared" si="1"/>
        <v>0.2</v>
      </c>
      <c r="G30" s="6"/>
      <c r="H30" s="6"/>
      <c r="I30" s="6"/>
      <c r="J30" s="6"/>
      <c r="K30" s="6"/>
    </row>
    <row r="31" spans="2:11" x14ac:dyDescent="0.45">
      <c r="B31" s="6">
        <v>7302</v>
      </c>
      <c r="C31" s="10">
        <v>43937</v>
      </c>
      <c r="D31" s="11">
        <v>120.82</v>
      </c>
      <c r="E31" s="12">
        <f t="shared" si="0"/>
        <v>92</v>
      </c>
      <c r="F31" s="47">
        <f t="shared" si="1"/>
        <v>0.2</v>
      </c>
      <c r="G31" s="6"/>
      <c r="H31" s="6"/>
      <c r="I31" s="10"/>
      <c r="J31" s="6"/>
      <c r="K31" s="6"/>
    </row>
    <row r="32" spans="2:11" x14ac:dyDescent="0.45">
      <c r="B32" s="6">
        <v>7700</v>
      </c>
      <c r="C32" s="10">
        <v>43987</v>
      </c>
      <c r="D32" s="11">
        <v>505.72</v>
      </c>
      <c r="E32" s="12">
        <f t="shared" si="0"/>
        <v>142</v>
      </c>
      <c r="F32" s="47">
        <f t="shared" si="1"/>
        <v>0.2</v>
      </c>
      <c r="G32" s="6"/>
      <c r="H32" s="6"/>
      <c r="I32" s="6"/>
      <c r="J32" s="6"/>
      <c r="K32" s="6"/>
    </row>
    <row r="33" spans="2:11" x14ac:dyDescent="0.45">
      <c r="B33" s="6">
        <v>7978</v>
      </c>
      <c r="C33" s="10">
        <v>43997</v>
      </c>
      <c r="D33" s="11">
        <v>926.4</v>
      </c>
      <c r="E33" s="12">
        <f t="shared" si="0"/>
        <v>152</v>
      </c>
      <c r="F33" s="47">
        <f t="shared" si="1"/>
        <v>0.2</v>
      </c>
      <c r="G33" s="6"/>
      <c r="H33" s="6"/>
      <c r="I33" s="6"/>
      <c r="J33" s="6"/>
      <c r="K33" s="6"/>
    </row>
    <row r="34" spans="2:11" x14ac:dyDescent="0.45">
      <c r="B34" s="6">
        <v>9017</v>
      </c>
      <c r="C34" s="10">
        <v>43977</v>
      </c>
      <c r="D34" s="11">
        <v>157.49</v>
      </c>
      <c r="E34" s="12">
        <f t="shared" si="0"/>
        <v>132</v>
      </c>
      <c r="F34" s="47">
        <f t="shared" si="1"/>
        <v>0.2</v>
      </c>
      <c r="G34" s="6"/>
      <c r="H34" s="6"/>
      <c r="I34" s="6"/>
      <c r="J34" s="6"/>
      <c r="K34" s="6"/>
    </row>
    <row r="35" spans="2:11" x14ac:dyDescent="0.45">
      <c r="B35" s="6">
        <v>9974</v>
      </c>
      <c r="C35" s="10">
        <v>43935</v>
      </c>
      <c r="D35" s="11">
        <v>532.39</v>
      </c>
      <c r="E35" s="12">
        <f t="shared" si="0"/>
        <v>90</v>
      </c>
      <c r="F35" s="47">
        <f t="shared" si="1"/>
        <v>0.1</v>
      </c>
      <c r="G35" s="6"/>
      <c r="H35" s="6"/>
      <c r="I35" s="6"/>
      <c r="J35" s="6"/>
      <c r="K35" s="6"/>
    </row>
    <row r="36" spans="2:11" x14ac:dyDescent="0.45">
      <c r="B36" s="6">
        <v>9992</v>
      </c>
      <c r="C36" s="10">
        <v>43973</v>
      </c>
      <c r="D36" s="11">
        <v>79.180000000000007</v>
      </c>
      <c r="E36" s="12">
        <f t="shared" si="0"/>
        <v>128</v>
      </c>
      <c r="F36" s="47">
        <f t="shared" si="1"/>
        <v>0.2</v>
      </c>
      <c r="G36" s="6"/>
      <c r="H36" s="6"/>
      <c r="I36" s="6"/>
      <c r="J36" s="6"/>
      <c r="K36" s="6"/>
    </row>
    <row r="37" spans="2:11" x14ac:dyDescent="0.4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 x14ac:dyDescent="0.45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 x14ac:dyDescent="0.45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 x14ac:dyDescent="0.45">
      <c r="B40" s="2" t="s">
        <v>15</v>
      </c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45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 x14ac:dyDescent="0.45">
      <c r="B42" s="15" t="s">
        <v>16</v>
      </c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45">
      <c r="B43" s="13"/>
      <c r="C43" s="6"/>
      <c r="D43" s="6"/>
      <c r="E43" s="6"/>
      <c r="F43" s="6"/>
      <c r="G43" s="6"/>
      <c r="H43" s="6"/>
      <c r="I43" s="6"/>
      <c r="J43" s="6"/>
      <c r="K43" s="6"/>
    </row>
    <row r="44" spans="2:11" x14ac:dyDescent="0.45">
      <c r="B44" s="16"/>
      <c r="C44" s="17"/>
      <c r="D44" s="17"/>
      <c r="E44" s="17"/>
      <c r="F44" s="18"/>
      <c r="G44" s="6"/>
      <c r="H44" s="6"/>
      <c r="I44" s="6"/>
      <c r="J44" s="6"/>
      <c r="K44" s="6"/>
    </row>
    <row r="45" spans="2:11" x14ac:dyDescent="0.45">
      <c r="B45" s="19" t="s">
        <v>17</v>
      </c>
      <c r="C45" s="20">
        <v>100</v>
      </c>
      <c r="D45" s="21" t="s">
        <v>18</v>
      </c>
      <c r="E45" s="48" t="s">
        <v>19</v>
      </c>
      <c r="F45" s="22" t="s">
        <v>20</v>
      </c>
      <c r="G45" s="6"/>
      <c r="H45" s="6"/>
      <c r="I45" s="6"/>
      <c r="J45" s="6"/>
      <c r="K45" s="6"/>
    </row>
    <row r="46" spans="2:11" x14ac:dyDescent="0.45">
      <c r="B46" s="23"/>
      <c r="C46" s="6"/>
      <c r="D46" s="24"/>
      <c r="E46" s="6"/>
      <c r="F46" s="25"/>
      <c r="G46" s="6"/>
      <c r="H46" s="6"/>
      <c r="I46" s="6"/>
      <c r="J46" s="6"/>
      <c r="K46" s="6"/>
    </row>
    <row r="47" spans="2:11" x14ac:dyDescent="0.45">
      <c r="B47" s="19" t="s">
        <v>21</v>
      </c>
      <c r="C47" s="26">
        <f>C45*VLOOKUP(E45,D52:E67,2,0)/VLOOKUP(E47,D52:E67,2,0)</f>
        <v>81.839776083171586</v>
      </c>
      <c r="D47" s="21" t="s">
        <v>18</v>
      </c>
      <c r="E47" s="20" t="s">
        <v>22</v>
      </c>
      <c r="F47" s="22" t="s">
        <v>20</v>
      </c>
      <c r="G47" s="6"/>
      <c r="H47" s="6"/>
      <c r="I47" s="6"/>
      <c r="J47" s="6"/>
      <c r="K47" s="6"/>
    </row>
    <row r="48" spans="2:11" x14ac:dyDescent="0.45">
      <c r="B48" s="27"/>
      <c r="C48" s="28"/>
      <c r="D48" s="28"/>
      <c r="E48" s="28"/>
      <c r="F48" s="29"/>
      <c r="G48" s="6"/>
      <c r="H48" s="6"/>
      <c r="I48" s="6"/>
      <c r="J48" s="6"/>
      <c r="K48" s="6"/>
    </row>
    <row r="49" spans="2:11" x14ac:dyDescent="0.45">
      <c r="B49" s="13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4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x14ac:dyDescent="0.45">
      <c r="B51" s="8" t="s">
        <v>23</v>
      </c>
      <c r="C51" s="8" t="s">
        <v>24</v>
      </c>
      <c r="D51" s="8" t="s">
        <v>25</v>
      </c>
      <c r="E51" s="8" t="s">
        <v>26</v>
      </c>
      <c r="F51" s="6"/>
      <c r="G51" s="6"/>
      <c r="H51" s="6"/>
      <c r="I51" s="6"/>
      <c r="J51" s="6"/>
      <c r="K51" s="6"/>
    </row>
    <row r="52" spans="2:11" x14ac:dyDescent="0.45">
      <c r="B52" s="24" t="s">
        <v>27</v>
      </c>
      <c r="C52" s="30">
        <v>975</v>
      </c>
      <c r="D52" s="30" t="s">
        <v>28</v>
      </c>
      <c r="E52" s="31">
        <v>47.026000000000003</v>
      </c>
      <c r="F52" s="6"/>
      <c r="G52" s="6"/>
      <c r="H52" s="6"/>
      <c r="I52" s="6"/>
      <c r="J52" s="6"/>
      <c r="K52" s="6"/>
    </row>
    <row r="53" spans="2:11" x14ac:dyDescent="0.45">
      <c r="B53" s="24" t="s">
        <v>29</v>
      </c>
      <c r="C53" s="30">
        <v>826</v>
      </c>
      <c r="D53" s="30" t="s">
        <v>30</v>
      </c>
      <c r="E53" s="31">
        <v>101.20229999999999</v>
      </c>
      <c r="F53" s="6"/>
      <c r="G53" s="6"/>
      <c r="H53" s="6"/>
      <c r="I53" s="6"/>
      <c r="J53" s="6"/>
      <c r="K53" s="6"/>
    </row>
    <row r="54" spans="2:11" x14ac:dyDescent="0.45">
      <c r="B54" s="24" t="s">
        <v>31</v>
      </c>
      <c r="C54" s="30">
        <v>840</v>
      </c>
      <c r="D54" s="30" t="s">
        <v>19</v>
      </c>
      <c r="E54" s="31">
        <v>75.349800000000002</v>
      </c>
      <c r="F54" s="6"/>
      <c r="G54" s="6"/>
      <c r="H54" s="6"/>
      <c r="I54" s="6"/>
      <c r="J54" s="6"/>
      <c r="K54" s="6"/>
    </row>
    <row r="55" spans="2:11" x14ac:dyDescent="0.45">
      <c r="B55" s="24" t="s">
        <v>32</v>
      </c>
      <c r="C55" s="30">
        <v>978</v>
      </c>
      <c r="D55" s="30" t="s">
        <v>22</v>
      </c>
      <c r="E55" s="31">
        <v>92.069900000000004</v>
      </c>
      <c r="F55" s="6"/>
      <c r="G55" s="6"/>
      <c r="H55" s="6"/>
      <c r="I55" s="6"/>
      <c r="J55" s="6"/>
      <c r="K55" s="6"/>
    </row>
    <row r="56" spans="2:11" x14ac:dyDescent="0.45">
      <c r="B56" s="24" t="s">
        <v>33</v>
      </c>
      <c r="C56" s="30">
        <v>356</v>
      </c>
      <c r="D56" s="30" t="s">
        <v>34</v>
      </c>
      <c r="E56" s="31">
        <v>1.0194800000000002</v>
      </c>
      <c r="F56" s="6"/>
      <c r="G56" s="6"/>
      <c r="H56" s="6"/>
      <c r="I56" s="6"/>
      <c r="J56" s="6"/>
      <c r="K56" s="6"/>
    </row>
    <row r="57" spans="2:11" x14ac:dyDescent="0.45">
      <c r="B57" s="24" t="s">
        <v>35</v>
      </c>
      <c r="C57" s="30">
        <v>398</v>
      </c>
      <c r="D57" s="30" t="s">
        <v>36</v>
      </c>
      <c r="E57" s="31">
        <v>0.179089</v>
      </c>
      <c r="F57" s="6"/>
      <c r="G57" s="6"/>
      <c r="H57" s="6"/>
      <c r="I57" s="6"/>
      <c r="J57" s="6"/>
      <c r="K57" s="6"/>
    </row>
    <row r="58" spans="2:11" x14ac:dyDescent="0.45">
      <c r="B58" s="24" t="s">
        <v>37</v>
      </c>
      <c r="C58" s="30">
        <v>124</v>
      </c>
      <c r="D58" s="30" t="s">
        <v>38</v>
      </c>
      <c r="E58" s="31">
        <v>58.515000000000001</v>
      </c>
      <c r="F58" s="6"/>
      <c r="G58" s="6"/>
      <c r="H58" s="6"/>
      <c r="I58" s="6"/>
      <c r="J58" s="6"/>
      <c r="K58" s="6"/>
    </row>
    <row r="59" spans="2:11" x14ac:dyDescent="0.45">
      <c r="B59" s="24" t="s">
        <v>39</v>
      </c>
      <c r="C59" s="30">
        <v>156</v>
      </c>
      <c r="D59" s="30" t="s">
        <v>40</v>
      </c>
      <c r="E59" s="31">
        <v>11.5075</v>
      </c>
      <c r="F59" s="6"/>
      <c r="G59" s="6"/>
      <c r="H59" s="6"/>
      <c r="I59" s="6"/>
      <c r="J59" s="6"/>
      <c r="K59" s="6"/>
    </row>
    <row r="60" spans="2:11" x14ac:dyDescent="0.45">
      <c r="B60" s="24" t="s">
        <v>41</v>
      </c>
      <c r="C60" s="30">
        <v>498</v>
      </c>
      <c r="D60" s="30" t="s">
        <v>42</v>
      </c>
      <c r="E60" s="31">
        <v>4.3757099999999998</v>
      </c>
      <c r="F60" s="6"/>
      <c r="G60" s="6"/>
      <c r="H60" s="6"/>
      <c r="I60" s="6"/>
      <c r="J60" s="6"/>
      <c r="K60" s="6"/>
    </row>
    <row r="61" spans="2:11" x14ac:dyDescent="0.45">
      <c r="B61" s="24" t="s">
        <v>43</v>
      </c>
      <c r="C61" s="30">
        <v>985</v>
      </c>
      <c r="D61" s="30" t="s">
        <v>44</v>
      </c>
      <c r="E61" s="31">
        <v>20.4084</v>
      </c>
      <c r="F61" s="6"/>
      <c r="G61" s="6"/>
      <c r="H61" s="6"/>
      <c r="I61" s="6"/>
      <c r="J61" s="6"/>
      <c r="K61" s="6"/>
    </row>
    <row r="62" spans="2:11" x14ac:dyDescent="0.45">
      <c r="B62" s="24" t="s">
        <v>45</v>
      </c>
      <c r="C62" s="30">
        <v>702</v>
      </c>
      <c r="D62" s="30" t="s">
        <v>46</v>
      </c>
      <c r="E62" s="31">
        <v>56.433300000000003</v>
      </c>
      <c r="F62" s="6"/>
      <c r="G62" s="6"/>
      <c r="H62" s="6"/>
      <c r="I62" s="6"/>
      <c r="J62" s="6"/>
      <c r="K62" s="6"/>
    </row>
    <row r="63" spans="2:11" x14ac:dyDescent="0.45">
      <c r="B63" s="24" t="s">
        <v>47</v>
      </c>
      <c r="C63" s="30">
        <v>972</v>
      </c>
      <c r="D63" s="30" t="s">
        <v>48</v>
      </c>
      <c r="E63" s="31">
        <v>6.6534000000000004</v>
      </c>
      <c r="F63" s="6"/>
      <c r="G63" s="6"/>
      <c r="H63" s="6"/>
      <c r="I63" s="6"/>
      <c r="J63" s="6"/>
      <c r="K63" s="6"/>
    </row>
    <row r="64" spans="2:11" x14ac:dyDescent="0.45">
      <c r="B64" s="24" t="s">
        <v>49</v>
      </c>
      <c r="C64" s="30">
        <v>949</v>
      </c>
      <c r="D64" s="30" t="s">
        <v>50</v>
      </c>
      <c r="E64" s="31">
        <v>9.8271699999999989</v>
      </c>
      <c r="F64" s="6"/>
      <c r="G64" s="6"/>
      <c r="H64" s="6"/>
      <c r="I64" s="6"/>
      <c r="J64" s="6"/>
      <c r="K64" s="6"/>
    </row>
    <row r="65" spans="2:11" x14ac:dyDescent="0.45">
      <c r="B65" s="24" t="s">
        <v>51</v>
      </c>
      <c r="C65" s="30">
        <v>980</v>
      </c>
      <c r="D65" s="30" t="s">
        <v>52</v>
      </c>
      <c r="E65" s="31">
        <v>2.67117</v>
      </c>
      <c r="F65" s="6"/>
      <c r="G65" s="6"/>
      <c r="H65" s="6"/>
      <c r="I65" s="6"/>
      <c r="J65" s="6"/>
      <c r="K65" s="6"/>
    </row>
    <row r="66" spans="2:11" x14ac:dyDescent="0.45">
      <c r="B66" s="24" t="s">
        <v>53</v>
      </c>
      <c r="C66" s="30">
        <v>756</v>
      </c>
      <c r="D66" s="30" t="s">
        <v>54</v>
      </c>
      <c r="E66" s="31">
        <v>84.862899999999996</v>
      </c>
      <c r="F66" s="6"/>
      <c r="G66" s="6"/>
      <c r="H66" s="6"/>
      <c r="I66" s="6"/>
      <c r="J66" s="6"/>
      <c r="K66" s="6"/>
    </row>
    <row r="67" spans="2:11" x14ac:dyDescent="0.45">
      <c r="B67" s="24" t="s">
        <v>55</v>
      </c>
      <c r="C67" s="30">
        <v>392</v>
      </c>
      <c r="D67" s="30" t="s">
        <v>56</v>
      </c>
      <c r="E67" s="31">
        <v>0.728792</v>
      </c>
      <c r="F67" s="6"/>
      <c r="G67" s="6"/>
      <c r="H67" s="6"/>
      <c r="I67" s="6"/>
      <c r="J67" s="6"/>
      <c r="K67" s="6"/>
    </row>
    <row r="68" spans="2:11" x14ac:dyDescent="0.4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4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45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45">
      <c r="B71" s="2" t="s">
        <v>57</v>
      </c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45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45">
      <c r="B73" s="15" t="s">
        <v>58</v>
      </c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45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45">
      <c r="B75" s="6" t="s">
        <v>59</v>
      </c>
      <c r="C75" s="6"/>
      <c r="D75" s="6"/>
      <c r="E75" s="6"/>
      <c r="F75" s="3"/>
      <c r="G75" s="3"/>
      <c r="H75" s="3"/>
      <c r="I75" s="3"/>
      <c r="J75" s="3"/>
      <c r="K75" s="3"/>
    </row>
    <row r="76" spans="2:11" x14ac:dyDescent="0.45">
      <c r="B76" s="20">
        <v>31</v>
      </c>
      <c r="C76" s="6"/>
      <c r="D76" s="6"/>
      <c r="E76" s="6"/>
      <c r="F76" s="3"/>
      <c r="G76" s="3"/>
      <c r="H76" s="3"/>
      <c r="I76" s="3"/>
      <c r="J76" s="3"/>
      <c r="K76" s="3"/>
    </row>
    <row r="77" spans="2:11" x14ac:dyDescent="0.45">
      <c r="B77" s="6"/>
      <c r="C77" s="6"/>
      <c r="D77" s="6"/>
      <c r="E77" s="6"/>
      <c r="F77" s="3"/>
      <c r="G77" s="3"/>
      <c r="H77" s="3"/>
      <c r="I77" s="3"/>
      <c r="J77" s="3"/>
      <c r="K77" s="3"/>
    </row>
    <row r="78" spans="2:11" x14ac:dyDescent="0.45">
      <c r="B78" s="32" t="s">
        <v>60</v>
      </c>
      <c r="C78" s="32" t="s">
        <v>61</v>
      </c>
      <c r="D78" s="32"/>
      <c r="E78" s="6"/>
      <c r="F78" s="3"/>
      <c r="G78" s="3"/>
      <c r="H78" s="3"/>
      <c r="I78" s="3"/>
      <c r="J78" s="3"/>
      <c r="K78" s="3"/>
    </row>
    <row r="79" spans="2:11" x14ac:dyDescent="0.45">
      <c r="B79" s="6" t="s">
        <v>62</v>
      </c>
      <c r="C79" s="20">
        <v>8</v>
      </c>
      <c r="D79" s="6"/>
      <c r="E79" s="6"/>
      <c r="F79" s="3"/>
      <c r="G79" s="3"/>
      <c r="H79" s="3"/>
      <c r="I79" s="3"/>
      <c r="J79" s="3"/>
      <c r="K79" s="3"/>
    </row>
    <row r="80" spans="2:11" x14ac:dyDescent="0.45">
      <c r="B80" s="6" t="s">
        <v>63</v>
      </c>
      <c r="C80" s="20">
        <v>5</v>
      </c>
      <c r="D80" s="6"/>
      <c r="E80" s="6"/>
      <c r="F80" s="3"/>
      <c r="G80" s="3"/>
      <c r="H80" s="3"/>
      <c r="I80" s="3"/>
      <c r="J80" s="3"/>
      <c r="K80" s="3"/>
    </row>
    <row r="81" spans="2:11" x14ac:dyDescent="0.45">
      <c r="B81" s="6" t="s">
        <v>64</v>
      </c>
      <c r="C81" s="20">
        <v>16</v>
      </c>
      <c r="D81" s="6"/>
      <c r="E81" s="6"/>
      <c r="F81" s="3"/>
      <c r="G81" s="3"/>
      <c r="H81" s="3"/>
      <c r="I81" s="3"/>
      <c r="J81" s="3"/>
      <c r="K81" s="3"/>
    </row>
    <row r="82" spans="2:11" x14ac:dyDescent="0.45">
      <c r="B82" s="6" t="s">
        <v>65</v>
      </c>
      <c r="C82" s="20">
        <v>23</v>
      </c>
      <c r="D82" s="6"/>
      <c r="E82" s="6"/>
      <c r="F82" s="3"/>
      <c r="G82" s="3"/>
      <c r="H82" s="3"/>
      <c r="I82" s="3"/>
      <c r="J82" s="3"/>
      <c r="K82" s="3"/>
    </row>
    <row r="83" spans="2:11" x14ac:dyDescent="0.45">
      <c r="B83" s="6" t="s">
        <v>66</v>
      </c>
      <c r="C83" s="20">
        <v>15</v>
      </c>
      <c r="D83" s="6"/>
      <c r="E83" s="6"/>
      <c r="F83" s="3"/>
      <c r="G83" s="3"/>
      <c r="H83" s="3"/>
      <c r="I83" s="3"/>
      <c r="J83" s="3"/>
      <c r="K83" s="3"/>
    </row>
    <row r="84" spans="2:11" x14ac:dyDescent="0.45">
      <c r="B84" s="6" t="s">
        <v>67</v>
      </c>
      <c r="C84" s="20">
        <v>28</v>
      </c>
      <c r="D84" s="6"/>
      <c r="E84" s="6"/>
      <c r="F84" s="3"/>
      <c r="G84" s="3"/>
      <c r="H84" s="3"/>
      <c r="I84" s="3"/>
      <c r="J84" s="3"/>
      <c r="K84" s="3"/>
    </row>
    <row r="85" spans="2:11" x14ac:dyDescent="0.45">
      <c r="B85" s="6" t="s">
        <v>68</v>
      </c>
      <c r="C85" s="20">
        <v>21</v>
      </c>
      <c r="D85" s="6"/>
      <c r="E85" s="6"/>
      <c r="F85" s="3"/>
      <c r="G85" s="3"/>
      <c r="H85" s="3"/>
      <c r="I85" s="3"/>
      <c r="J85" s="3"/>
      <c r="K85" s="3"/>
    </row>
    <row r="86" spans="2:11" x14ac:dyDescent="0.45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2:11" x14ac:dyDescent="0.45">
      <c r="B87" s="32" t="s">
        <v>60</v>
      </c>
      <c r="C87" s="32" t="s">
        <v>69</v>
      </c>
      <c r="D87" s="6"/>
      <c r="E87" s="6"/>
      <c r="F87" s="6"/>
      <c r="G87" s="6"/>
      <c r="H87" s="6"/>
      <c r="I87" s="6"/>
      <c r="J87" s="6"/>
      <c r="K87" s="6"/>
    </row>
    <row r="88" spans="2:11" x14ac:dyDescent="0.45">
      <c r="B88" s="6" t="s">
        <v>70</v>
      </c>
      <c r="C88" s="33" cm="1">
        <f t="array" ref="C88">$B$76-VLOOKUP(B88,LEFT($B$79:$C$85,FIND(" ",$B$79:$B$85)-1),2,0)</f>
        <v>23</v>
      </c>
      <c r="D88" s="6"/>
      <c r="E88" s="6"/>
      <c r="F88" s="6"/>
      <c r="G88" s="6"/>
      <c r="H88" s="6"/>
      <c r="I88" s="6"/>
      <c r="J88" s="6"/>
      <c r="K88" s="6"/>
    </row>
    <row r="89" spans="2:11" x14ac:dyDescent="0.45">
      <c r="B89" s="6" t="s">
        <v>71</v>
      </c>
      <c r="C89" s="33" cm="1">
        <f t="array" ref="C89">$B$76-VLOOKUP(B89,LEFT($B$79:$C$85,FIND(" ",$B$79:$B$85)-1),2,0)</f>
        <v>8</v>
      </c>
      <c r="D89" s="6"/>
      <c r="E89" s="6"/>
      <c r="F89" s="6"/>
      <c r="G89" s="6"/>
      <c r="H89" s="6"/>
      <c r="I89" s="6"/>
      <c r="J89" s="6"/>
      <c r="K89" s="6"/>
    </row>
    <row r="90" spans="2:11" x14ac:dyDescent="0.45">
      <c r="B90" s="6" t="s">
        <v>72</v>
      </c>
      <c r="C90" s="33" cm="1">
        <f t="array" ref="C90">$B$76-VLOOKUP(B90,LEFT($B$79:$C$85,FIND(" ",$B$79:$B$85)-1),2,0)</f>
        <v>26</v>
      </c>
      <c r="D90" s="6"/>
      <c r="E90" s="6"/>
      <c r="F90" s="6"/>
      <c r="G90" s="6"/>
      <c r="H90" s="6"/>
      <c r="I90" s="6"/>
      <c r="J90" s="6"/>
      <c r="K90" s="6"/>
    </row>
    <row r="91" spans="2:11" x14ac:dyDescent="0.45">
      <c r="B91" s="6" t="s">
        <v>73</v>
      </c>
      <c r="C91" s="33" cm="1">
        <f t="array" ref="C91">$B$76-VLOOKUP(B91,LEFT($B$79:$C$85,FIND(" ",$B$79:$B$85)-1),2,0)</f>
        <v>3</v>
      </c>
      <c r="D91" s="6"/>
      <c r="E91" s="6"/>
      <c r="F91" s="6"/>
      <c r="G91" s="6"/>
      <c r="H91" s="6"/>
      <c r="I91" s="6"/>
      <c r="J91" s="6"/>
      <c r="K91" s="6"/>
    </row>
    <row r="92" spans="2:11" x14ac:dyDescent="0.45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2:11" x14ac:dyDescent="0.45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2:11" x14ac:dyDescent="0.45">
      <c r="B94" s="2" t="s">
        <v>74</v>
      </c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4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2:11" x14ac:dyDescent="0.45">
      <c r="B96" s="4" t="s">
        <v>75</v>
      </c>
      <c r="C96" s="4"/>
      <c r="D96" s="4"/>
      <c r="E96" s="4"/>
      <c r="F96" s="4"/>
      <c r="G96" s="4"/>
      <c r="H96" s="4"/>
      <c r="I96" s="4"/>
      <c r="J96" s="4"/>
      <c r="K96" s="4"/>
    </row>
    <row r="97" spans="2:11" x14ac:dyDescent="0.45">
      <c r="B97" s="34" t="s">
        <v>76</v>
      </c>
      <c r="C97" s="4"/>
      <c r="D97" s="4"/>
      <c r="E97" s="4"/>
      <c r="F97" s="4"/>
      <c r="G97" s="4"/>
      <c r="H97" s="4"/>
      <c r="I97" s="4"/>
      <c r="J97" s="4"/>
      <c r="K97" s="4"/>
    </row>
    <row r="98" spans="2:11" x14ac:dyDescent="0.45">
      <c r="B98" s="34" t="s">
        <v>77</v>
      </c>
      <c r="C98" s="4"/>
      <c r="D98" s="4"/>
      <c r="E98" s="4"/>
      <c r="F98" s="4"/>
      <c r="G98" s="4"/>
      <c r="H98" s="4"/>
      <c r="I98" s="4"/>
      <c r="J98" s="4"/>
      <c r="K98" s="4"/>
    </row>
    <row r="99" spans="2:11" x14ac:dyDescent="0.45">
      <c r="B99" s="34" t="s">
        <v>78</v>
      </c>
      <c r="C99" s="4"/>
      <c r="D99" s="4"/>
      <c r="E99" s="4"/>
      <c r="F99" s="4"/>
      <c r="G99" s="4"/>
      <c r="H99" s="4"/>
      <c r="I99" s="4"/>
      <c r="J99" s="4"/>
      <c r="K99" s="4"/>
    </row>
    <row r="100" spans="2:11" x14ac:dyDescent="0.45">
      <c r="B100" s="34"/>
      <c r="C100" s="4"/>
      <c r="D100" s="4"/>
      <c r="E100" s="4"/>
      <c r="F100" s="4"/>
      <c r="G100" s="4"/>
      <c r="H100" s="4"/>
      <c r="I100" s="4"/>
      <c r="J100" s="4"/>
      <c r="K100" s="4"/>
    </row>
    <row r="101" spans="2:11" x14ac:dyDescent="0.45">
      <c r="B101" s="4" t="s">
        <v>79</v>
      </c>
      <c r="C101" s="4"/>
      <c r="D101" s="4"/>
      <c r="E101" s="4"/>
      <c r="F101" s="4"/>
      <c r="G101" s="4"/>
      <c r="H101" s="4"/>
      <c r="I101" s="4"/>
      <c r="J101" s="4"/>
      <c r="K101" s="4"/>
    </row>
    <row r="102" spans="2:11" x14ac:dyDescent="0.45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2:11" x14ac:dyDescent="0.45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2:11" x14ac:dyDescent="0.45">
      <c r="B104" s="6"/>
      <c r="C104" s="9" t="s">
        <v>80</v>
      </c>
      <c r="D104" s="6"/>
      <c r="E104" s="6"/>
      <c r="F104" s="6"/>
      <c r="G104" s="6"/>
      <c r="H104" s="6"/>
      <c r="I104" s="6"/>
      <c r="J104" s="6"/>
      <c r="K104" s="6"/>
    </row>
    <row r="105" spans="2:11" x14ac:dyDescent="0.45">
      <c r="B105" s="35">
        <v>0</v>
      </c>
      <c r="C105" s="36"/>
      <c r="D105" s="6"/>
      <c r="E105" s="6"/>
      <c r="F105" s="6"/>
      <c r="G105" s="6"/>
      <c r="H105" s="6"/>
      <c r="I105" s="6"/>
      <c r="J105" s="6"/>
      <c r="K105" s="6"/>
    </row>
    <row r="106" spans="2:11" x14ac:dyDescent="0.45">
      <c r="B106" s="35">
        <v>1000</v>
      </c>
      <c r="C106" s="37">
        <v>0.03</v>
      </c>
      <c r="D106" s="6"/>
      <c r="E106" s="6"/>
      <c r="F106" s="6"/>
      <c r="G106" s="6"/>
      <c r="H106" s="6"/>
      <c r="I106" s="6"/>
      <c r="J106" s="6"/>
      <c r="K106" s="6"/>
    </row>
    <row r="107" spans="2:11" x14ac:dyDescent="0.45">
      <c r="B107" s="35">
        <v>10000</v>
      </c>
      <c r="C107" s="37">
        <v>3.7499999999999999E-2</v>
      </c>
      <c r="D107" s="6"/>
      <c r="E107" s="6"/>
      <c r="F107" s="6"/>
      <c r="G107" s="6"/>
      <c r="H107" s="6"/>
      <c r="I107" s="6"/>
      <c r="J107" s="6"/>
      <c r="K107" s="6"/>
    </row>
    <row r="108" spans="2:11" x14ac:dyDescent="0.45">
      <c r="B108" s="35">
        <v>100000</v>
      </c>
      <c r="C108" s="37">
        <v>0.04</v>
      </c>
      <c r="D108" s="6"/>
      <c r="E108" s="6"/>
      <c r="F108" s="6"/>
      <c r="G108" s="6"/>
      <c r="H108" s="6"/>
      <c r="I108" s="6"/>
      <c r="J108" s="6"/>
      <c r="K108" s="6"/>
    </row>
    <row r="109" spans="2:11" x14ac:dyDescent="0.45">
      <c r="B109" s="35">
        <v>500000</v>
      </c>
      <c r="C109" s="37">
        <v>4.2500000000000003E-2</v>
      </c>
      <c r="D109" s="6"/>
      <c r="E109" s="6"/>
      <c r="F109" s="6"/>
      <c r="G109" s="6"/>
      <c r="H109" s="6"/>
      <c r="I109" s="6"/>
      <c r="J109" s="6"/>
      <c r="K109" s="6"/>
    </row>
    <row r="110" spans="2:11" x14ac:dyDescent="0.45">
      <c r="B110" s="35"/>
      <c r="C110" s="38"/>
      <c r="D110" s="6"/>
      <c r="E110" s="6"/>
      <c r="F110" s="6"/>
      <c r="G110" s="6"/>
      <c r="H110" s="6"/>
      <c r="I110" s="6"/>
      <c r="J110" s="6"/>
      <c r="K110" s="6"/>
    </row>
    <row r="111" spans="2:11" x14ac:dyDescent="0.45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2:11" x14ac:dyDescent="0.45">
      <c r="B112" s="32" t="s">
        <v>81</v>
      </c>
      <c r="C112" s="32" t="s">
        <v>82</v>
      </c>
      <c r="D112" s="32" t="s">
        <v>80</v>
      </c>
      <c r="E112" s="32" t="s">
        <v>83</v>
      </c>
      <c r="F112" s="6"/>
      <c r="G112" s="6"/>
      <c r="H112" s="6"/>
      <c r="I112" s="6"/>
      <c r="J112" s="6"/>
      <c r="K112" s="6"/>
    </row>
    <row r="113" spans="2:11" x14ac:dyDescent="0.45">
      <c r="B113" s="6" t="s">
        <v>84</v>
      </c>
      <c r="C113" s="39">
        <v>5500</v>
      </c>
      <c r="D113" s="40">
        <f>IF(C113&lt;$B$107,$C$106,(IF(C113&lt;$B$108,$C$107,(IF(C113&lt;$B$109,$C$108,$C$109)))))</f>
        <v>0.03</v>
      </c>
      <c r="E113" s="41">
        <f>C113*POWER(1+D113/12, 12)</f>
        <v>5667.2877630242874</v>
      </c>
      <c r="F113" s="6"/>
      <c r="G113" s="6"/>
      <c r="H113" s="6"/>
      <c r="I113" s="6"/>
      <c r="J113" s="6"/>
      <c r="K113" s="6"/>
    </row>
    <row r="114" spans="2:11" x14ac:dyDescent="0.45">
      <c r="B114" s="6" t="s">
        <v>85</v>
      </c>
      <c r="C114" s="39">
        <v>150000</v>
      </c>
      <c r="D114" s="40">
        <f t="shared" ref="D114:D117" si="2">IF(C114&lt;$B$107,$C$106,(IF(C114&lt;$B$108,$C$107,(IF(C114&lt;$B$109,$C$108,$C$109)))))</f>
        <v>0.04</v>
      </c>
      <c r="E114" s="41">
        <f t="shared" ref="E114:E117" si="3">C114*POWER(1+D114/12, 12)</f>
        <v>156111.23143796861</v>
      </c>
      <c r="F114" s="6"/>
      <c r="G114" s="6"/>
      <c r="H114" s="6"/>
      <c r="I114" s="6"/>
      <c r="J114" s="6"/>
      <c r="K114" s="6"/>
    </row>
    <row r="115" spans="2:11" x14ac:dyDescent="0.45">
      <c r="B115" s="6" t="s">
        <v>86</v>
      </c>
      <c r="C115" s="39">
        <v>12300</v>
      </c>
      <c r="D115" s="40">
        <f t="shared" si="2"/>
        <v>3.7499999999999999E-2</v>
      </c>
      <c r="E115" s="41">
        <f t="shared" si="3"/>
        <v>12769.260898499857</v>
      </c>
      <c r="F115" s="6"/>
      <c r="G115" s="6"/>
      <c r="H115" s="6"/>
      <c r="I115" s="6"/>
      <c r="J115" s="6"/>
      <c r="K115" s="6"/>
    </row>
    <row r="116" spans="2:11" x14ac:dyDescent="0.45">
      <c r="B116" s="6" t="s">
        <v>87</v>
      </c>
      <c r="C116" s="39">
        <v>10000</v>
      </c>
      <c r="D116" s="40">
        <f t="shared" si="2"/>
        <v>3.7499999999999999E-2</v>
      </c>
      <c r="E116" s="41">
        <f t="shared" si="3"/>
        <v>10381.512925609639</v>
      </c>
      <c r="F116" s="6"/>
      <c r="G116" s="6"/>
      <c r="H116" s="6"/>
      <c r="I116" s="6"/>
      <c r="J116" s="6"/>
      <c r="K116" s="6"/>
    </row>
    <row r="117" spans="2:11" x14ac:dyDescent="0.45">
      <c r="B117" s="6" t="s">
        <v>88</v>
      </c>
      <c r="C117" s="39">
        <v>1000000</v>
      </c>
      <c r="D117" s="40">
        <f t="shared" si="2"/>
        <v>4.2500000000000003E-2</v>
      </c>
      <c r="E117" s="41">
        <f t="shared" si="3"/>
        <v>1043337.7163096169</v>
      </c>
      <c r="F117" s="6"/>
      <c r="G117" s="6"/>
      <c r="H117" s="6"/>
      <c r="I117" s="6"/>
      <c r="J117" s="6"/>
      <c r="K117" s="6"/>
    </row>
    <row r="118" spans="2:11" x14ac:dyDescent="0.45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2:11" x14ac:dyDescent="0.45">
      <c r="B119" s="6"/>
      <c r="C119" s="6"/>
      <c r="D119" s="42"/>
      <c r="E119" s="6"/>
      <c r="F119" s="6"/>
      <c r="G119" s="6"/>
      <c r="H119" s="6"/>
      <c r="I119" s="6"/>
      <c r="J119" s="6"/>
      <c r="K119" s="6"/>
    </row>
    <row r="120" spans="2:11" x14ac:dyDescent="0.45">
      <c r="B120" s="2" t="s">
        <v>89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45">
      <c r="B121" s="6"/>
      <c r="C121" s="6"/>
      <c r="D121" s="42"/>
      <c r="E121" s="6"/>
      <c r="F121" s="6"/>
      <c r="G121" s="6"/>
      <c r="H121" s="6"/>
      <c r="I121" s="6"/>
      <c r="J121" s="6"/>
      <c r="K121" s="6"/>
    </row>
    <row r="122" spans="2:11" x14ac:dyDescent="0.45">
      <c r="B122" s="4" t="s">
        <v>90</v>
      </c>
      <c r="C122" s="4"/>
      <c r="D122" s="43"/>
      <c r="E122" s="4"/>
      <c r="F122" s="4"/>
      <c r="G122" s="4"/>
      <c r="H122" s="4"/>
      <c r="I122" s="4"/>
      <c r="J122" s="4"/>
      <c r="K122" s="4"/>
    </row>
    <row r="123" spans="2:11" x14ac:dyDescent="0.45">
      <c r="B123" s="4" t="s">
        <v>91</v>
      </c>
      <c r="C123" s="4"/>
      <c r="D123" s="4"/>
      <c r="E123" s="4"/>
      <c r="F123" s="4"/>
      <c r="G123" s="4"/>
      <c r="H123" s="4"/>
      <c r="I123" s="4"/>
      <c r="J123" s="4"/>
      <c r="K123" s="4"/>
    </row>
    <row r="124" spans="2:11" x14ac:dyDescent="0.45">
      <c r="B124" s="4" t="s">
        <v>92</v>
      </c>
      <c r="C124" s="4"/>
      <c r="D124" s="4"/>
      <c r="E124" s="4"/>
      <c r="F124" s="4"/>
      <c r="G124" s="4"/>
      <c r="H124" s="4"/>
      <c r="I124" s="4"/>
      <c r="J124" s="4"/>
      <c r="K124" s="4"/>
    </row>
    <row r="125" spans="2:11" x14ac:dyDescent="0.4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2:11" x14ac:dyDescent="0.45">
      <c r="B126" s="32" t="s">
        <v>93</v>
      </c>
      <c r="C126" s="6"/>
      <c r="D126" s="6"/>
      <c r="E126" s="6"/>
      <c r="F126" s="6"/>
      <c r="G126" s="6"/>
      <c r="H126" s="6"/>
      <c r="I126" s="6"/>
      <c r="J126" s="6"/>
      <c r="K126" s="6"/>
    </row>
    <row r="127" spans="2:11" x14ac:dyDescent="0.45">
      <c r="B127" s="44" t="s">
        <v>94</v>
      </c>
      <c r="C127" s="20">
        <v>890</v>
      </c>
      <c r="D127" s="6"/>
      <c r="E127" s="6"/>
      <c r="F127" s="6"/>
      <c r="G127" s="6"/>
      <c r="H127" s="6"/>
      <c r="I127" s="6"/>
      <c r="J127" s="6"/>
      <c r="K127" s="6"/>
    </row>
    <row r="128" spans="2:11" x14ac:dyDescent="0.45">
      <c r="B128" s="44" t="s">
        <v>95</v>
      </c>
      <c r="C128" s="20">
        <v>3050</v>
      </c>
      <c r="D128" s="6"/>
      <c r="E128" s="6"/>
      <c r="F128" s="6"/>
      <c r="G128" s="6"/>
      <c r="H128" s="6"/>
      <c r="I128" s="6"/>
      <c r="J128" s="6"/>
      <c r="K128" s="6"/>
    </row>
    <row r="129" spans="2:11" x14ac:dyDescent="0.45">
      <c r="B129" s="44" t="s">
        <v>96</v>
      </c>
      <c r="C129" s="20">
        <v>6500</v>
      </c>
      <c r="D129" s="6"/>
      <c r="E129" s="6"/>
      <c r="F129" s="6"/>
      <c r="G129" s="6"/>
      <c r="H129" s="6"/>
      <c r="I129" s="6"/>
      <c r="J129" s="6"/>
      <c r="K129" s="6"/>
    </row>
    <row r="130" spans="2:11" x14ac:dyDescent="0.45">
      <c r="B130" s="44" t="s">
        <v>97</v>
      </c>
      <c r="C130" s="20">
        <v>1800</v>
      </c>
      <c r="D130" s="6"/>
      <c r="E130" s="6"/>
      <c r="F130" s="6"/>
      <c r="G130" s="6"/>
      <c r="H130" s="6"/>
      <c r="I130" s="6"/>
      <c r="J130" s="6"/>
      <c r="K130" s="6"/>
    </row>
    <row r="131" spans="2:11" x14ac:dyDescent="0.45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2:11" x14ac:dyDescent="0.45">
      <c r="B132" s="32" t="s">
        <v>98</v>
      </c>
      <c r="C132" s="32" t="s">
        <v>99</v>
      </c>
      <c r="D132" s="6"/>
      <c r="E132" s="6"/>
      <c r="F132" s="6"/>
      <c r="G132" s="6"/>
      <c r="H132" s="6"/>
      <c r="I132" s="6"/>
      <c r="J132" s="6"/>
      <c r="K132" s="6"/>
    </row>
    <row r="133" spans="2:11" x14ac:dyDescent="0.45">
      <c r="B133" s="20" t="s">
        <v>100</v>
      </c>
      <c r="C133" s="20" t="s">
        <v>101</v>
      </c>
      <c r="D133" s="6"/>
      <c r="E133" s="6"/>
      <c r="F133" s="6"/>
      <c r="G133" s="6"/>
      <c r="H133" s="6"/>
      <c r="I133" s="6"/>
      <c r="J133" s="6"/>
      <c r="K133" s="6"/>
    </row>
    <row r="134" spans="2:11" x14ac:dyDescent="0.45">
      <c r="B134" s="20" t="s">
        <v>102</v>
      </c>
      <c r="C134" s="20" t="s">
        <v>103</v>
      </c>
      <c r="D134" s="6"/>
      <c r="E134" s="6"/>
      <c r="F134" s="6"/>
      <c r="G134" s="6"/>
      <c r="H134" s="6"/>
      <c r="I134" s="6"/>
      <c r="J134" s="6"/>
      <c r="K134" s="6"/>
    </row>
    <row r="135" spans="2:11" x14ac:dyDescent="0.45">
      <c r="B135" s="20" t="s">
        <v>104</v>
      </c>
      <c r="C135" s="20" t="s">
        <v>105</v>
      </c>
      <c r="D135" s="6"/>
      <c r="E135" s="6"/>
      <c r="F135" s="6"/>
      <c r="G135" s="6"/>
      <c r="H135" s="6"/>
      <c r="I135" s="6"/>
      <c r="J135" s="6"/>
      <c r="K135" s="6"/>
    </row>
    <row r="136" spans="2:11" x14ac:dyDescent="0.45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2:11" x14ac:dyDescent="0.45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2:11" x14ac:dyDescent="0.45">
      <c r="B138" s="32" t="s">
        <v>106</v>
      </c>
      <c r="C138" s="32" t="s">
        <v>107</v>
      </c>
      <c r="D138" s="32" t="s">
        <v>108</v>
      </c>
      <c r="E138" s="32" t="s">
        <v>109</v>
      </c>
      <c r="F138" s="6"/>
      <c r="G138" s="6"/>
      <c r="H138" s="6"/>
      <c r="I138" s="6"/>
      <c r="J138" s="6"/>
      <c r="K138" s="6"/>
    </row>
    <row r="139" spans="2:11" x14ac:dyDescent="0.45">
      <c r="B139" s="6" t="s">
        <v>97</v>
      </c>
      <c r="C139" s="45">
        <v>3000</v>
      </c>
      <c r="D139" s="46">
        <f>IFERROR(C139-VLOOKUP(B139,$B$127:$C$130,2,0), "Отсутствует счет")</f>
        <v>1200</v>
      </c>
      <c r="E139" s="33" t="str">
        <f>IFERROR(VLOOKUP((RIGHT(LEFT(B139,FIND("-", B139,3)-1),3)),$B$133:$C$135,2,0),"Нет в списке операторов")</f>
        <v>МТС</v>
      </c>
      <c r="F139" s="6"/>
      <c r="G139" s="6"/>
      <c r="H139" s="6"/>
      <c r="I139" s="6"/>
      <c r="J139" s="6"/>
      <c r="K139" s="6"/>
    </row>
    <row r="140" spans="2:11" x14ac:dyDescent="0.45">
      <c r="B140" s="6" t="s">
        <v>94</v>
      </c>
      <c r="C140" s="45">
        <v>1000</v>
      </c>
      <c r="D140" s="46">
        <f t="shared" ref="D140:D146" si="4">IFERROR(C140-VLOOKUP(B140,$B$127:$C$130,2,0), "Отсутствует счет")</f>
        <v>110</v>
      </c>
      <c r="E140" s="33" t="str">
        <f t="shared" ref="E140:E146" si="5">IFERROR(VLOOKUP((RIGHT(LEFT(B140,FIND("-", B140,3)-1),3)),$B$133:$C$135,2,0),"Нет в списке операторов")</f>
        <v>МТС</v>
      </c>
      <c r="F140" s="6"/>
      <c r="G140" s="6"/>
      <c r="H140" s="6"/>
      <c r="I140" s="6"/>
      <c r="J140" s="6"/>
      <c r="K140" s="6"/>
    </row>
    <row r="141" spans="2:11" x14ac:dyDescent="0.45">
      <c r="B141" s="6" t="s">
        <v>96</v>
      </c>
      <c r="C141" s="45">
        <v>3000</v>
      </c>
      <c r="D141" s="46">
        <f t="shared" si="4"/>
        <v>-3500</v>
      </c>
      <c r="E141" s="33" t="str">
        <f t="shared" si="5"/>
        <v>Мегафон</v>
      </c>
      <c r="F141" s="6"/>
      <c r="G141" s="6"/>
      <c r="H141" s="6"/>
      <c r="I141" s="6"/>
      <c r="J141" s="6"/>
      <c r="K141" s="6"/>
    </row>
    <row r="142" spans="2:11" x14ac:dyDescent="0.45">
      <c r="B142" s="6" t="s">
        <v>110</v>
      </c>
      <c r="C142" s="45">
        <v>2000</v>
      </c>
      <c r="D142" s="46" t="str">
        <f t="shared" si="4"/>
        <v>Отсутствует счет</v>
      </c>
      <c r="E142" s="33" t="str">
        <f t="shared" si="5"/>
        <v>Нет в списке операторов</v>
      </c>
      <c r="F142" s="6"/>
      <c r="G142" s="6"/>
      <c r="H142" s="6"/>
      <c r="I142" s="6"/>
      <c r="J142" s="6"/>
      <c r="K142" s="6"/>
    </row>
    <row r="143" spans="2:11" x14ac:dyDescent="0.45">
      <c r="B143" s="6" t="s">
        <v>111</v>
      </c>
      <c r="C143" s="45">
        <v>2500</v>
      </c>
      <c r="D143" s="46" t="str">
        <f t="shared" si="4"/>
        <v>Отсутствует счет</v>
      </c>
      <c r="E143" s="33" t="str">
        <f t="shared" si="5"/>
        <v>Мегафон</v>
      </c>
      <c r="F143" s="6"/>
      <c r="G143" s="6"/>
      <c r="H143" s="6"/>
      <c r="I143" s="6"/>
      <c r="J143" s="6"/>
      <c r="K143" s="6"/>
    </row>
    <row r="144" spans="2:11" x14ac:dyDescent="0.45">
      <c r="B144" s="6" t="s">
        <v>112</v>
      </c>
      <c r="C144" s="45">
        <v>1000</v>
      </c>
      <c r="D144" s="46" t="str">
        <f t="shared" si="4"/>
        <v>Отсутствует счет</v>
      </c>
      <c r="E144" s="33" t="str">
        <f t="shared" si="5"/>
        <v>МТС</v>
      </c>
      <c r="F144" s="6"/>
      <c r="G144" s="6"/>
      <c r="H144" s="6"/>
      <c r="I144" s="6"/>
      <c r="J144" s="6"/>
      <c r="K144" s="6"/>
    </row>
    <row r="145" spans="2:11" x14ac:dyDescent="0.45">
      <c r="B145" s="6" t="s">
        <v>95</v>
      </c>
      <c r="C145" s="45">
        <v>3000</v>
      </c>
      <c r="D145" s="46">
        <f t="shared" si="4"/>
        <v>-50</v>
      </c>
      <c r="E145" s="33" t="str">
        <f t="shared" si="5"/>
        <v>МТС</v>
      </c>
      <c r="F145" s="6"/>
      <c r="G145" s="6"/>
      <c r="H145" s="6"/>
      <c r="I145" s="6"/>
      <c r="J145" s="6"/>
      <c r="K145" s="6"/>
    </row>
    <row r="146" spans="2:11" x14ac:dyDescent="0.45">
      <c r="B146" s="6" t="s">
        <v>113</v>
      </c>
      <c r="C146" s="45">
        <v>5000</v>
      </c>
      <c r="D146" s="46" t="str">
        <f t="shared" si="4"/>
        <v>Отсутствует счет</v>
      </c>
      <c r="E146" s="33" t="str">
        <f t="shared" si="5"/>
        <v>МТС</v>
      </c>
      <c r="F146" s="6"/>
      <c r="G146" s="6"/>
      <c r="H146" s="6"/>
      <c r="I146" s="6"/>
      <c r="J146" s="6"/>
      <c r="K146" s="6"/>
    </row>
    <row r="147" spans="2:11" x14ac:dyDescent="0.45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2:11" x14ac:dyDescent="0.45">
      <c r="B148" s="6"/>
      <c r="C148" s="6"/>
      <c r="D148" s="6"/>
      <c r="E148" s="6"/>
      <c r="F148" s="6"/>
      <c r="G148" s="6"/>
      <c r="H148" s="6"/>
      <c r="I148" s="6"/>
      <c r="J148" s="6"/>
      <c r="K148" s="6"/>
    </row>
  </sheetData>
  <sheetProtection algorithmName="SHA-512" hashValue="aFo2ackul/a/eB6XdEf9sPKy5xz2u11pfXW7EaX10V8Mp7n2UoW7ubc7RjYPeoihqGcEis1yK/NlQm4UKCoOaA==" saltValue="EFt9wdIYKuhiFCFBqB7WOg==" spinCount="100000" sheet="1" objects="1" scenarios="1" autoFilter="0"/>
  <protectedRanges>
    <protectedRange sqref="C47 E12:F36 C88:C91 D113:E117 D139:E146" name="Диапазон1_1"/>
  </protectedRanges>
  <dataValidations count="1">
    <dataValidation type="list" allowBlank="1" showInputMessage="1" showErrorMessage="1" sqref="E47 E45" xr:uid="{416FEE34-46D8-426F-A74C-1515FFCD2B11}">
      <formula1>$D$52:$D$67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FSK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Верещагин Филипп Игоревич</dc:creator>
  <cp:lastModifiedBy>artem</cp:lastModifiedBy>
  <dcterms:created xsi:type="dcterms:W3CDTF">2023-03-27T10:12:14Z</dcterms:created>
  <dcterms:modified xsi:type="dcterms:W3CDTF">2023-04-18T22:30:00Z</dcterms:modified>
</cp:coreProperties>
</file>