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<sst xmlns="http://schemas.openxmlformats.org/spreadsheetml/2006/main" count="759" uniqueCount="385">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</sst>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0.176715895533562</c:v>
                </c:pt>
                <c:pt idx="1">
                  <c:v>0.762996673583984</c:v>
                </c:pt>
                <c:pt idx="2">
                  <c:v>2.83404564857483</c:v>
                </c:pt>
                <c:pt idx="3">
                  <c:v>6.63140916824341</c:v>
                </c:pt>
                <c:pt idx="4">
                  <c:v>12.2552423477173</c:v>
                </c:pt>
                <c:pt idx="5">
                  <c:v>19.8982791900635</c:v>
                </c:pt>
                <c:pt idx="6">
                  <c:v>29.6107063293457</c:v>
                </c:pt>
                <c:pt idx="7">
                  <c:v>41.4058074951172</c:v>
                </c:pt>
                <c:pt idx="8">
                  <c:v>55.4834136962891</c:v>
                </c:pt>
                <c:pt idx="9">
                  <c:v>72.1519393920898</c:v>
                </c:pt>
                <c:pt idx="10">
                  <c:v>91.0764312744141</c:v>
                </c:pt>
                <c:pt idx="11">
                  <c:v>112.768997192383</c:v>
                </c:pt>
                <c:pt idx="12">
                  <c:v>136.696823120117</c:v>
                </c:pt>
                <c:pt idx="13">
                  <c:v>163.264114379883</c:v>
                </c:pt>
                <c:pt idx="14">
                  <c:v>191.803604125977</c:v>
                </c:pt>
                <c:pt idx="15">
                  <c:v>223.315872192383</c:v>
                </c:pt>
                <c:pt idx="16">
                  <c:v>251.199615478516</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0.155152380466461</c:v>
                </c:pt>
                <c:pt idx="1">
                  <c:v>0.300511717796326</c:v>
                </c:pt>
                <c:pt idx="2">
                  <c:v>0.64472895860672</c:v>
                </c:pt>
                <c:pt idx="3">
                  <c:v>0.155152380466461</c:v>
                </c:pt>
              </c:numCache>
            </c:numRef>
          </c:xVal>
          <c:yVal>
            <c:numRef>
              <c:f>sRGB_DeltaE!$F$434:$F$437</c:f>
              <c:numCache>
                <c:formatCode>0.00</c:formatCode>
                <c:ptCount val="4"/>
                <c:pt idx="0">
                  <c:v>0.0621551088988781</c:v>
                </c:pt>
                <c:pt idx="1">
                  <c:v>0.600607693195343</c:v>
                </c:pt>
                <c:pt idx="2">
                  <c:v>0.327784955501556</c:v>
                </c:pt>
                <c:pt idx="3">
                  <c:v>0.0621551088988781</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2.13544487285759</c:v>
                </c:pt>
                <c:pt idx="1">
                  <c:v>16.97853848513</c:v>
                </c:pt>
                <c:pt idx="2">
                  <c:v>30.7883943285256</c:v>
                </c:pt>
                <c:pt idx="3">
                  <c:v>0.593198811433192</c:v>
                </c:pt>
                <c:pt idx="4">
                  <c:v>1.02281272700556</c:v>
                </c:pt>
                <c:pt idx="5">
                  <c:v>1.3914677671084</c:v>
                </c:pt>
                <c:pt idx="6">
                  <c:v>1.2617374913221</c:v>
                </c:pt>
                <c:pt idx="7">
                  <c:v>0</c:v>
                </c:pt>
                <c:pt idx="8">
                  <c:v>2.67998637860277</c:v>
                </c:pt>
                <c:pt idx="9">
                  <c:v>2.49180169032153</c:v>
                </c:pt>
                <c:pt idx="10">
                  <c:v>4.00920020871156</c:v>
                </c:pt>
                <c:pt idx="11">
                  <c:v>2.53644919985764</c:v>
                </c:pt>
                <c:pt idx="12">
                  <c:v>2.79882951908488</c:v>
                </c:pt>
                <c:pt idx="13">
                  <c:v>3.68363938542586</c:v>
                </c:pt>
                <c:pt idx="14">
                  <c:v>2.93134469207039</c:v>
                </c:pt>
                <c:pt idx="15">
                  <c:v>2.30827830667628</c:v>
                </c:pt>
                <c:pt idx="16">
                  <c:v>1.73372137704421</c:v>
                </c:pt>
                <c:pt idx="17">
                  <c:v>2.54537611248524</c:v>
                </c:pt>
                <c:pt idx="18">
                  <c:v>1.70071326469565</c:v>
                </c:pt>
                <c:pt idx="19">
                  <c:v>1.90725168178599</c:v>
                </c:pt>
                <c:pt idx="20">
                  <c:v>2.6396279269134</c:v>
                </c:pt>
                <c:pt idx="21">
                  <c:v>3.18901025538093</c:v>
                </c:pt>
                <c:pt idx="22">
                  <c:v>1.90428073975593</c:v>
                </c:pt>
                <c:pt idx="23">
                  <c:v>1.50859234451653</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0.352678704976391</v>
      </c>
      <c r="F10" s="102">
        <f>C10/$C$16</f>
        <v>0.234473204956831</v>
      </c>
      <c r="G10" s="102">
        <f>D10/$C$16</f>
        <v>0.139238650808559</v>
      </c>
      <c r="H10" s="102">
        <f>IF((E10/Reference!L$18)&lt;=0.008856,(7.787*(E10/Reference!L$18))+16/116,(E10/Reference!L$18)^(1/3))</f>
        <v>0.718580959565774</v>
      </c>
      <c r="I10" s="102">
        <f>IF((F10/Reference!M$18)&lt;=0.008856,(7.787*(F10/Reference!M$18))+16/116,(F10/Reference!M$18)^(1/3))</f>
        <v>0.616639120069222</v>
      </c>
      <c r="J10" s="102">
        <f>IF((G10/Reference!N$18)&lt;=0.008856,(7.787*(G10/Reference!N$18))+16/116,(G10/Reference!N$18)^(1/3))</f>
        <v>0.503783542041651</v>
      </c>
      <c r="K10" s="102">
        <f t="shared" ref="K10:K16" si="0">100*IF(F10&lt;=0.008856,9.033*F10,(1.16*(F10^(1/3)))-0.16)</f>
        <v>55.5301379280297</v>
      </c>
      <c r="L10" s="102">
        <f t="shared" ref="L10:L16" si="1">500*(H10-I10)</f>
        <v>50.9709197482762</v>
      </c>
      <c r="M10" s="102">
        <f t="shared" ref="M10:M16" si="2">200*(I10-J10)</f>
        <v>22.5711156055142</v>
      </c>
      <c r="N10" s="103" t="str">
        <f>A10</f>
        <v>1-(192,80,80)</v>
      </c>
      <c r="O10" s="120">
        <f>K10-Reference!B12</f>
        <v>6.61779573653926</v>
      </c>
      <c r="P10" s="120">
        <f>L10-Reference!C12</f>
        <v>5.96586895741979</v>
      </c>
      <c r="Q10" s="120">
        <f>M10-Reference!D12</f>
        <v>-0.340360647460422</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about the same</v>
      </c>
      <c r="U10" s="120">
        <f t="shared" ref="U10:U16" si="6">(O10^2+P10^2+Q10^2)^(1/2)</f>
        <v>8.91642631315944</v>
      </c>
      <c r="V10" s="120">
        <f t="shared" ref="V10:V16" si="7">(AC10)^2</f>
        <v>49.0214618292677</v>
      </c>
      <c r="W10" s="102">
        <f t="shared" ref="W10:W16" si="8">SQRT((L10*L10)+(M10*M10))</f>
        <v>55.744864513807</v>
      </c>
      <c r="X10" s="102">
        <f>W10-Reference!E12</f>
        <v>5.24347502026747</v>
      </c>
      <c r="Y10" s="102">
        <f t="shared" ref="Y10:Y16" si="9">IF(((U10*U10)-(O10*O10)-(X10*X10))&lt;0,0,SQRT((U10*U10)-(O10*O10)-(X10*X10)))</f>
        <v>2.86590430741779</v>
      </c>
      <c r="Z10" s="102">
        <f t="shared" ref="Z10:Z16" si="10">O10</f>
        <v>6.61779573653926</v>
      </c>
      <c r="AA10" s="102">
        <f>X10/(1+0.045*ABS(Reference!E12))</f>
        <v>1.60225357855543</v>
      </c>
      <c r="AB10" s="102">
        <f>Y10/(1+0.015*ABS(Reference!E12))</f>
        <v>1.63065167608435</v>
      </c>
      <c r="AC10" s="102">
        <f t="shared" ref="AC10:AC16" si="11">SQRT(Z10*Z10+AA10*AA10+AB10*AB10)</f>
        <v>7.00153281998075</v>
      </c>
      <c r="AD10" s="103" t="str">
        <f>A10</f>
        <v>1-(192,80,80)</v>
      </c>
    </row>
    <row r="11" spans="1:107">
      <c r="A11" s="103" t="s">
        <v>41</v>
      </c>
      <c r="B11" s="31">
        <f>sRGB_Data!B1032</f>
        <v>148</v>
      </c>
      <c r="C11" s="31">
        <f>sRGB_Data!C1032</f>
        <v>177.13</v>
      </c>
      <c r="D11" s="31">
        <f>sRGB_Data!D1032</f>
        <v>52.76</v>
      </c>
      <c r="E11" s="102">
        <f t="shared" ref="E11:E16" si="12">B11/$C$16</f>
        <v>0.597486817038758</v>
      </c>
      <c r="F11" s="102">
        <f t="shared" ref="F11:F16" si="13">C11/$C$16</f>
        <v>0.715086756095102</v>
      </c>
      <c r="G11" s="102">
        <f t="shared" ref="G11:G16" si="14">D11/$C$16</f>
        <v>0.212995976128141</v>
      </c>
      <c r="H11" s="102">
        <f>IF((E11/Reference!L$18)&lt;=0.008856,(7.787*(E11/Reference!L$18))+16/116,(E11/Reference!L$18)^(1/3))</f>
        <v>0.856627611376399</v>
      </c>
      <c r="I11" s="102">
        <f>IF((F11/Reference!M$18)&lt;=0.008856,(7.787*(F11/Reference!M$18))+16/116,(F11/Reference!M$18)^(1/3))</f>
        <v>0.894237568841751</v>
      </c>
      <c r="J11" s="102">
        <f>IF((G11/Reference!N$18)&lt;=0.008856,(7.787*(G11/Reference!N$18))+16/116,(G11/Reference!N$18)^(1/3))</f>
        <v>0.58047186282398</v>
      </c>
      <c r="K11" s="102">
        <f t="shared" si="0"/>
        <v>87.7315579856431</v>
      </c>
      <c r="L11" s="102">
        <f t="shared" si="1"/>
        <v>-18.8049787326764</v>
      </c>
      <c r="M11" s="102">
        <f t="shared" si="2"/>
        <v>62.7531412035542</v>
      </c>
      <c r="N11" s="103" t="str">
        <f t="shared" ref="N11:N16" si="15">A11</f>
        <v>2-(192,192,80)</v>
      </c>
      <c r="O11" s="120">
        <f>K11-Reference!B13</f>
        <v>11.9795371911012</v>
      </c>
      <c r="P11" s="120">
        <f>L11-Reference!C13</f>
        <v>-4.26441446305931</v>
      </c>
      <c r="Q11" s="120">
        <f>M11-Reference!D13</f>
        <v>7.67687490451625</v>
      </c>
      <c r="R11" s="120" t="str">
        <f t="shared" si="3"/>
        <v>lighter</v>
      </c>
      <c r="S11" s="120" t="str">
        <f t="shared" si="4"/>
        <v>greener</v>
      </c>
      <c r="T11" s="120" t="str">
        <f t="shared" si="5"/>
        <v>yellower</v>
      </c>
      <c r="U11" s="120">
        <f t="shared" si="6"/>
        <v>14.8535837536037</v>
      </c>
      <c r="V11" s="120">
        <f t="shared" si="7"/>
        <v>150.446158555074</v>
      </c>
      <c r="W11" s="102">
        <f t="shared" si="8"/>
        <v>65.5101820791977</v>
      </c>
      <c r="X11" s="102">
        <f>W11-Reference!E13</f>
        <v>8.54683317201512</v>
      </c>
      <c r="Y11" s="102">
        <f t="shared" si="9"/>
        <v>2.01774174315812</v>
      </c>
      <c r="Z11" s="102">
        <f t="shared" si="10"/>
        <v>11.9795371911012</v>
      </c>
      <c r="AA11" s="102">
        <f>X11/(1+0.045*ABS(Reference!E13))</f>
        <v>2.3985383111577</v>
      </c>
      <c r="AB11" s="102">
        <f>Y11/(1+0.015*ABS(Reference!E13))</f>
        <v>1.08805386447751</v>
      </c>
      <c r="AC11" s="102">
        <f t="shared" si="11"/>
        <v>12.2656495366154</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0.379121533703444</v>
      </c>
      <c r="F12" s="102">
        <f t="shared" si="13"/>
        <v>0.605843558331124</v>
      </c>
      <c r="G12" s="102">
        <f t="shared" si="14"/>
        <v>0.256152287439927</v>
      </c>
      <c r="H12" s="102">
        <f>IF((E12/Reference!L$18)&lt;=0.008856,(7.787*(E12/Reference!L$18))+16/116,(E12/Reference!L$18)^(1/3))</f>
        <v>0.736108970882092</v>
      </c>
      <c r="I12" s="102">
        <f>IF((F12/Reference!M$18)&lt;=0.008856,(7.787*(F12/Reference!M$18))+16/116,(F12/Reference!M$18)^(1/3))</f>
        <v>0.846161961705057</v>
      </c>
      <c r="J12" s="102">
        <f>IF((G12/Reference!N$18)&lt;=0.008856,(7.787*(G12/Reference!N$18))+16/116,(G12/Reference!N$18)^(1/3))</f>
        <v>0.617291248031817</v>
      </c>
      <c r="K12" s="102">
        <f t="shared" si="0"/>
        <v>82.1547875577866</v>
      </c>
      <c r="L12" s="102">
        <f t="shared" si="1"/>
        <v>-55.0264954114824</v>
      </c>
      <c r="M12" s="102">
        <f t="shared" si="2"/>
        <v>45.774142734648</v>
      </c>
      <c r="N12" s="103" t="str">
        <f t="shared" si="15"/>
        <v>3-(96,192,96)</v>
      </c>
      <c r="O12" s="120">
        <f>K12-Reference!B14</f>
        <v>11.9574325549799</v>
      </c>
      <c r="P12" s="120">
        <f>L12-Reference!C14</f>
        <v>-7.15984475224884</v>
      </c>
      <c r="Q12" s="120">
        <f>M12-Reference!D14</f>
        <v>6.15480921186367</v>
      </c>
      <c r="R12" s="120" t="str">
        <f t="shared" si="3"/>
        <v>lighter</v>
      </c>
      <c r="S12" s="120" t="str">
        <f t="shared" si="4"/>
        <v>greener</v>
      </c>
      <c r="T12" s="120" t="str">
        <f t="shared" si="5"/>
        <v>yellower</v>
      </c>
      <c r="U12" s="120">
        <f t="shared" si="6"/>
        <v>15.2356570786311</v>
      </c>
      <c r="V12" s="120">
        <f t="shared" si="7"/>
        <v>149.171613355011</v>
      </c>
      <c r="W12" s="102">
        <f t="shared" si="8"/>
        <v>71.5764440326691</v>
      </c>
      <c r="X12" s="102">
        <f>W12-Reference!E14</f>
        <v>9.44024014055224</v>
      </c>
      <c r="Y12" s="102">
        <f t="shared" si="9"/>
        <v>0.16407132428748</v>
      </c>
      <c r="Z12" s="102">
        <f t="shared" si="10"/>
        <v>11.9574325549799</v>
      </c>
      <c r="AA12" s="102">
        <f>X12/(1+0.045*ABS(Reference!E14))</f>
        <v>2.48680687747961</v>
      </c>
      <c r="AB12" s="102">
        <f>Y12/(1+0.015*ABS(Reference!E14))</f>
        <v>0.0849211530642096</v>
      </c>
      <c r="AC12" s="102">
        <f t="shared" si="11"/>
        <v>12.2135831497154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0.490665863127639</v>
      </c>
      <c r="F13" s="102">
        <f t="shared" si="13"/>
        <v>0.645931694095954</v>
      </c>
      <c r="G13" s="102">
        <f t="shared" si="14"/>
        <v>0.825904412363439</v>
      </c>
      <c r="H13" s="102">
        <f>IF((E13/Reference!L$18)&lt;=0.008856,(7.787*(E13/Reference!L$18))+16/116,(E13/Reference!L$18)^(1/3))</f>
        <v>0.802191226114359</v>
      </c>
      <c r="I13" s="102">
        <f>IF((F13/Reference!M$18)&lt;=0.008856,(7.787*(F13/Reference!M$18))+16/116,(F13/Reference!M$18)^(1/3))</f>
        <v>0.864428077771352</v>
      </c>
      <c r="J13" s="102">
        <f>IF((G13/Reference!N$18)&lt;=0.008856,(7.787*(G13/Reference!N$18))+16/116,(G13/Reference!N$18)^(1/3))</f>
        <v>0.911942177106667</v>
      </c>
      <c r="K13" s="102">
        <f t="shared" si="0"/>
        <v>84.2736570214768</v>
      </c>
      <c r="L13" s="102">
        <f t="shared" si="1"/>
        <v>-31.1184258284963</v>
      </c>
      <c r="M13" s="102">
        <f t="shared" si="2"/>
        <v>-9.50281986706301</v>
      </c>
      <c r="N13" s="103" t="str">
        <f t="shared" si="15"/>
        <v>4-(96,192,192)</v>
      </c>
      <c r="O13" s="120">
        <f>K13-Reference!B15</f>
        <v>12.0506134620089</v>
      </c>
      <c r="P13" s="120">
        <f>L13-Reference!C15</f>
        <v>-2.93048562806664</v>
      </c>
      <c r="Q13" s="120">
        <f>M13-Reference!D15</f>
        <v>-0.79833614924636</v>
      </c>
      <c r="R13" s="120" t="str">
        <f t="shared" si="3"/>
        <v>lighter</v>
      </c>
      <c r="S13" s="120" t="str">
        <f t="shared" si="4"/>
        <v>about the same</v>
      </c>
      <c r="T13" s="120" t="str">
        <f t="shared" si="5"/>
        <v>about the same</v>
      </c>
      <c r="U13" s="120">
        <f t="shared" si="6"/>
        <v>12.4274845175622</v>
      </c>
      <c r="V13" s="120">
        <f t="shared" si="7"/>
        <v>146.922889593453</v>
      </c>
      <c r="W13" s="102">
        <f t="shared" si="8"/>
        <v>32.5370559742192</v>
      </c>
      <c r="X13" s="102">
        <f>W13-Reference!E15</f>
        <v>3.03573380831054</v>
      </c>
      <c r="Y13" s="102">
        <f t="shared" si="9"/>
        <v>0.0969890126715626</v>
      </c>
      <c r="Z13" s="102">
        <f t="shared" si="10"/>
        <v>12.0506134620089</v>
      </c>
      <c r="AA13" s="102">
        <f>X13/(1+0.045*ABS(Reference!E15))</f>
        <v>1.30425615827035</v>
      </c>
      <c r="AB13" s="102">
        <f>Y13/(1+0.015*ABS(Reference!E15))</f>
        <v>0.0672358261475251</v>
      </c>
      <c r="AC13" s="102">
        <f t="shared" si="11"/>
        <v>12.1211752562799</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0.379848206859302</v>
      </c>
      <c r="F14" s="102">
        <f t="shared" si="13"/>
        <v>0.342787875910547</v>
      </c>
      <c r="G14" s="102">
        <f t="shared" si="14"/>
        <v>0.776046559725408</v>
      </c>
      <c r="H14" s="102">
        <f>IF((E14/Reference!L$18)&lt;=0.008856,(7.787*(E14/Reference!L$18))+16/116,(E14/Reference!L$18)^(1/3))</f>
        <v>0.736578977801887</v>
      </c>
      <c r="I14" s="102">
        <f>IF((F14/Reference!M$18)&lt;=0.008856,(7.787*(F14/Reference!M$18))+16/116,(F14/Reference!M$18)^(1/3))</f>
        <v>0.699855668140826</v>
      </c>
      <c r="J14" s="102">
        <f>IF((G14/Reference!N$18)&lt;=0.008856,(7.787*(G14/Reference!N$18))+16/116,(G14/Reference!N$18)^(1/3))</f>
        <v>0.893209429903052</v>
      </c>
      <c r="K14" s="102">
        <f t="shared" si="0"/>
        <v>65.1832575043358</v>
      </c>
      <c r="L14" s="102">
        <f t="shared" si="1"/>
        <v>18.3616548305307</v>
      </c>
      <c r="M14" s="102">
        <f t="shared" si="2"/>
        <v>-38.6707523524452</v>
      </c>
      <c r="N14" s="103" t="str">
        <f t="shared" si="15"/>
        <v>5-(128,128,192)</v>
      </c>
      <c r="O14" s="120">
        <f>K14-Reference!B16</f>
        <v>9.26274610191108</v>
      </c>
      <c r="P14" s="120">
        <f>L14-Reference!C16</f>
        <v>3.22870042242085</v>
      </c>
      <c r="Q14" s="120">
        <f>M14-Reference!D16</f>
        <v>-5.26236935532713</v>
      </c>
      <c r="R14" s="120" t="str">
        <f t="shared" si="3"/>
        <v>lighter</v>
      </c>
      <c r="S14" s="120" t="str">
        <f t="shared" si="4"/>
        <v>redder</v>
      </c>
      <c r="T14" s="120" t="str">
        <f t="shared" si="5"/>
        <v>bluer</v>
      </c>
      <c r="U14" s="120">
        <f t="shared" si="6"/>
        <v>11.1317340517143</v>
      </c>
      <c r="V14" s="120">
        <f t="shared" si="7"/>
        <v>91.3635908034392</v>
      </c>
      <c r="W14" s="102">
        <f t="shared" si="8"/>
        <v>42.808614268856</v>
      </c>
      <c r="X14" s="102">
        <f>W14-Reference!E16</f>
        <v>6.13264988344328</v>
      </c>
      <c r="Y14" s="102">
        <f t="shared" si="9"/>
        <v>0.712490741504616</v>
      </c>
      <c r="Z14" s="102">
        <f t="shared" si="10"/>
        <v>9.26274610191108</v>
      </c>
      <c r="AA14" s="102">
        <f>X14/(1+0.045*ABS(Reference!E16))</f>
        <v>2.3138421803855</v>
      </c>
      <c r="AB14" s="102">
        <f>Y14/(1+0.015*ABS(Reference!E16))</f>
        <v>0.459630089571042</v>
      </c>
      <c r="AC14" s="102">
        <f t="shared" si="11"/>
        <v>9.55843035249194</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0.549243793635966</v>
      </c>
      <c r="F15" s="102">
        <f t="shared" si="13"/>
        <v>0.428414196109142</v>
      </c>
      <c r="G15" s="102">
        <f t="shared" si="14"/>
        <v>0.785897018060371</v>
      </c>
      <c r="H15" s="102">
        <f>IF((E15/Reference!L$18)&lt;=0.008856,(7.787*(E15/Reference!L$18))+16/116,(E15/Reference!L$18)^(1/3))</f>
        <v>0.832922023746348</v>
      </c>
      <c r="I15" s="102">
        <f>IF((F15/Reference!M$18)&lt;=0.008856,(7.787*(F15/Reference!M$18))+16/116,(F15/Reference!M$18)^(1/3))</f>
        <v>0.753855228174866</v>
      </c>
      <c r="J15" s="102">
        <f>IF((G15/Reference!N$18)&lt;=0.008856,(7.787*(G15/Reference!N$18))+16/116,(G15/Reference!N$18)^(1/3))</f>
        <v>0.896972758943129</v>
      </c>
      <c r="K15" s="102">
        <f t="shared" si="0"/>
        <v>71.4472064682844</v>
      </c>
      <c r="L15" s="102">
        <f t="shared" si="1"/>
        <v>39.533397785741</v>
      </c>
      <c r="M15" s="102">
        <f t="shared" si="2"/>
        <v>-28.6235061536526</v>
      </c>
      <c r="N15" s="103" t="str">
        <f t="shared" si="15"/>
        <v>6-(192,128,192)</v>
      </c>
      <c r="O15" s="120">
        <f>K15-Reference!B17</f>
        <v>9.40614149928021</v>
      </c>
      <c r="P15" s="120">
        <f>L15-Reference!C17</f>
        <v>4.4651394701442</v>
      </c>
      <c r="Q15" s="120">
        <f>M15-Reference!D17</f>
        <v>-5.17634553038313</v>
      </c>
      <c r="R15" s="120" t="str">
        <f t="shared" si="3"/>
        <v>lighter</v>
      </c>
      <c r="S15" s="120" t="str">
        <f t="shared" si="4"/>
        <v>redder</v>
      </c>
      <c r="T15" s="120" t="str">
        <f t="shared" si="5"/>
        <v>bluer</v>
      </c>
      <c r="U15" s="120">
        <f t="shared" si="6"/>
        <v>11.6278769103495</v>
      </c>
      <c r="V15" s="120">
        <f t="shared" si="7"/>
        <v>94.7730555752936</v>
      </c>
      <c r="W15" s="102">
        <f t="shared" si="8"/>
        <v>48.8077314061391</v>
      </c>
      <c r="X15" s="102">
        <f>W15-Reference!E17</f>
        <v>6.62299385115578</v>
      </c>
      <c r="Y15" s="102">
        <f t="shared" si="9"/>
        <v>1.69350996020391</v>
      </c>
      <c r="Z15" s="102">
        <f t="shared" si="10"/>
        <v>9.40614149928021</v>
      </c>
      <c r="AA15" s="102">
        <f>X15/(1+0.045*ABS(Reference!E17))</f>
        <v>2.28512014300795</v>
      </c>
      <c r="AB15" s="102">
        <f>Y15/(1+0.015*ABS(Reference!E17))</f>
        <v>1.0371998856689</v>
      </c>
      <c r="AC15" s="102">
        <f t="shared" si="11"/>
        <v>9.73514538028547</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229.57234</v>
      </c>
      <c r="C16" s="31">
        <f t="shared" ref="C16:D16" si="17">C35</f>
        <v>247.70421</v>
      </c>
      <c r="D16" s="31">
        <f t="shared" si="17"/>
        <v>225.24943</v>
      </c>
      <c r="E16" s="102">
        <f t="shared" si="12"/>
        <v>0.926800315586077</v>
      </c>
      <c r="F16" s="102">
        <f t="shared" si="13"/>
        <v>1</v>
      </c>
      <c r="G16" s="102">
        <f t="shared" si="14"/>
        <v>0.9093484119628</v>
      </c>
      <c r="H16" s="102">
        <f>IF((E16/Reference!L$18)&lt;=0.008856,(7.787*(E16/Reference!L$18))+16/116,(E16/Reference!L$18)^(1/3))</f>
        <v>0.991618644768826</v>
      </c>
      <c r="I16" s="102">
        <f>IF((F16/Reference!M$18)&lt;=0.008856,(7.787*(F16/Reference!M$18))+16/116,(F16/Reference!M$18)^(1/3))</f>
        <v>1</v>
      </c>
      <c r="J16" s="102">
        <f>IF((G16/Reference!N$18)&lt;=0.008856,(7.787*(G16/Reference!N$18))+16/116,(G16/Reference!N$18)^(1/3))</f>
        <v>0.941674501838158</v>
      </c>
      <c r="K16" s="102">
        <f t="shared" si="0"/>
        <v>100</v>
      </c>
      <c r="L16" s="102">
        <f t="shared" si="1"/>
        <v>-4.19067761558684</v>
      </c>
      <c r="M16" s="102">
        <f t="shared" si="2"/>
        <v>11.6650996323683</v>
      </c>
      <c r="N16" s="103" t="str">
        <f t="shared" si="15"/>
        <v>7-(255, 255, 255)</v>
      </c>
      <c r="O16" s="120">
        <f>K16-Reference!B18</f>
        <v>0</v>
      </c>
      <c r="P16" s="120">
        <f>L16-Reference!C18</f>
        <v>-4.19067761558684</v>
      </c>
      <c r="Q16" s="120">
        <f>M16-Reference!D18</f>
        <v>11.6650996323683</v>
      </c>
      <c r="R16" s="120" t="str">
        <f t="shared" si="3"/>
        <v>about the same</v>
      </c>
      <c r="S16" s="120" t="str">
        <f t="shared" si="4"/>
        <v>greener</v>
      </c>
      <c r="T16" s="120" t="str">
        <f t="shared" si="5"/>
        <v>yellower</v>
      </c>
      <c r="U16" s="120">
        <f t="shared" si="6"/>
        <v>12.3950122352041</v>
      </c>
      <c r="V16" s="120">
        <f t="shared" si="7"/>
        <v>153.63632831086</v>
      </c>
      <c r="W16" s="102">
        <f t="shared" si="8"/>
        <v>12.3950122352041</v>
      </c>
      <c r="X16" s="102">
        <f>W16-Reference!E18</f>
        <v>12.3950122352041</v>
      </c>
      <c r="Y16" s="102">
        <f t="shared" si="9"/>
        <v>0</v>
      </c>
      <c r="Z16" s="102">
        <f t="shared" si="10"/>
        <v>0</v>
      </c>
      <c r="AA16" s="102">
        <f>X16/(1+0.045*ABS(Reference!E18))</f>
        <v>12.3950122352041</v>
      </c>
      <c r="AB16" s="102">
        <f>Y16/(1+0.015*ABS(Reference!E18))</f>
        <v>0</v>
      </c>
      <c r="AC16" s="102">
        <f t="shared" si="11"/>
        <v>12.3950122352041</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10.7557898186533</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12.3950122352041</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3.0186081</v>
      </c>
      <c r="C28" s="31">
        <f>Test_Data!Q4</f>
        <v>3.2186174</v>
      </c>
      <c r="D28" s="31">
        <f>Test_Data!R4</f>
        <v>3.2840446</v>
      </c>
      <c r="E28" s="117">
        <f>B28/$C$16</f>
        <v>0.0121863415240298</v>
      </c>
      <c r="F28" s="117">
        <f>C28/$C$16</f>
        <v>0.0129937936864295</v>
      </c>
      <c r="G28" s="117">
        <f>D28/$C$16</f>
        <v>0.0132579280747792</v>
      </c>
      <c r="H28" s="117">
        <f>IF((E28/E$16)&lt;=0.008856,(7.787*(E28/E$16))+16/116,(E28/E$16)^(1/3))</f>
        <v>0.236027382793636</v>
      </c>
      <c r="I28" s="117">
        <f>IF((F28/F$16)&lt;=0.008856,(7.787*(F28/F$16))+16/116,(F28/F$16)^(1/3))</f>
        <v>0.235096044558507</v>
      </c>
      <c r="J28" s="117">
        <f>IF((G28/G$16)&lt;=0.008856,(7.787*(G28/G$16))+16/116,(G28/G$16)^(1/3))</f>
        <v>0.244295302049369</v>
      </c>
      <c r="K28" s="117">
        <f>100*IF(F28&lt;=0.008856,9.033*F28,(1.16*(F28^(1/3)))-0.16)</f>
        <v>11.2711411687868</v>
      </c>
      <c r="L28" s="117">
        <f>500*(H28-I28)</f>
        <v>0.465669117564474</v>
      </c>
      <c r="M28" s="117">
        <f>200*(I28-J28)</f>
        <v>-1.83985149817247</v>
      </c>
      <c r="N28" s="123" t="str">
        <f>A28</f>
        <v>1-Gray1 (32, 32, 32)</v>
      </c>
      <c r="O28" s="124">
        <f>K28-[1]Reference!B35</f>
        <v>-0.978888932735993</v>
      </c>
      <c r="P28" s="124">
        <f>L28-[1]Reference!C35</f>
        <v>0.465669117564474</v>
      </c>
      <c r="Q28" s="124">
        <f>M28-[1]Reference!D35</f>
        <v>-1.83985149817247</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2.13544487285759</v>
      </c>
      <c r="V28" s="124">
        <f>(AC28)^2</f>
        <v>4.56012480501376</v>
      </c>
      <c r="W28" s="117">
        <f t="shared" ref="W28:W59" si="19">SQRT((L28*L28)+(M28*M28))</f>
        <v>1.89786755659628</v>
      </c>
      <c r="X28" s="117">
        <f>W28-[1]Reference!E35</f>
        <v>1.89786755659628</v>
      </c>
      <c r="Y28" s="117">
        <f t="shared" ref="Y28:Y59" si="20">IF(((U28*U28)-(O28*O28)-(X28*X28))&lt;0,0,SQRT((U28*U28)-(O28*O28)-(X28*X28)))</f>
        <v>0</v>
      </c>
      <c r="Z28" s="117">
        <f t="shared" ref="Z28:Z59" si="21">O28</f>
        <v>-0.978888932735993</v>
      </c>
      <c r="AA28" s="117">
        <f>X28/(1+0.045*ABS([1]Reference!E35))</f>
        <v>1.89786755659628</v>
      </c>
      <c r="AB28" s="117">
        <f>Y28/(1+0.015*ABS([1]Reference!E35))</f>
        <v>0</v>
      </c>
      <c r="AC28" s="117">
        <f>SQRT(Z28*Z28+AA28*AA28+AB28*AB28)</f>
        <v>2.13544487285759</v>
      </c>
      <c r="AD28" s="123" t="str">
        <f t="shared" ref="AD28:AD59" si="22">A28</f>
        <v>1-Gray1 (32, 32, 32)</v>
      </c>
    </row>
    <row r="29" s="31" customFormat="1" spans="1:30">
      <c r="A29" s="3" t="s">
        <v>51</v>
      </c>
      <c r="B29" s="31">
        <f>Test_Data!P5</f>
        <v>2.6515442</v>
      </c>
      <c r="C29" s="31">
        <f>Test_Data!Q5</f>
        <v>2.8416398</v>
      </c>
      <c r="D29" s="31">
        <f>Test_Data!R5</f>
        <v>2.8025594</v>
      </c>
      <c r="E29" s="117">
        <f t="shared" ref="E29:G59" si="23">B29/$C$16</f>
        <v>0.0107044777317269</v>
      </c>
      <c r="F29" s="117">
        <f t="shared" si="23"/>
        <v>0.0114719075626531</v>
      </c>
      <c r="G29" s="117">
        <f t="shared" si="23"/>
        <v>0.0113141371315409</v>
      </c>
      <c r="H29" s="117">
        <f t="shared" ref="H29:J59" si="24">IF((E29/E$16)&lt;=0.008856,(7.787*(E29/E$16))+16/116,(E29/E$16)^(1/3))</f>
        <v>0.226044062210544</v>
      </c>
      <c r="I29" s="117">
        <f t="shared" si="24"/>
        <v>0.225533925818056</v>
      </c>
      <c r="J29" s="117">
        <f t="shared" si="24"/>
        <v>0.231720100674513</v>
      </c>
      <c r="K29" s="117">
        <f t="shared" ref="K29:K59" si="25">100*IF(F29&lt;=0.008856,9.033*F29,(1.16*(F29^(1/3)))-0.16)</f>
        <v>10.1619353948945</v>
      </c>
      <c r="L29" s="117">
        <f t="shared" ref="L29:L59" si="26">500*(H29-I29)</f>
        <v>0.255068196243796</v>
      </c>
      <c r="M29" s="117">
        <f t="shared" ref="M29:M59" si="27">200*(I29-J29)</f>
        <v>-1.23723497129139</v>
      </c>
      <c r="N29" s="123" t="str">
        <f t="shared" ref="N29:N59" si="28">A29</f>
        <v>2-Gray2 (64, 64, 64)</v>
      </c>
      <c r="O29" s="124">
        <f>K29-[1]Reference!B36</f>
        <v>-16.9314783445546</v>
      </c>
      <c r="P29" s="124">
        <f>L29-[1]Reference!C36</f>
        <v>0.255068196243796</v>
      </c>
      <c r="Q29" s="124">
        <f>M29-[1]Reference!D36</f>
        <v>-1.23723497129139</v>
      </c>
      <c r="R29" s="124" t="str">
        <f t="shared" ref="R29:R59" si="29">IF(O29&gt;$T$8,"lighter",IF(O29&lt;-$T$8,"darker","about the same"))</f>
        <v>darker</v>
      </c>
      <c r="S29" s="124" t="str">
        <f t="shared" ref="S29:S59" si="30">IF(P29&gt;$T$8,"redder",IF(P29&lt;-$T$8,"greener","about the same"))</f>
        <v>about the same</v>
      </c>
      <c r="T29" s="124" t="str">
        <f t="shared" ref="T29:T59" si="31">IF(Q29&gt;$T$8,"yellower",IF(Q29&lt;-$T$8,"bluer","about the same"))</f>
        <v>about the same</v>
      </c>
      <c r="U29" s="124">
        <f t="shared" si="18"/>
        <v>16.97853848513</v>
      </c>
      <c r="V29" s="124">
        <f t="shared" ref="V29:V59" si="32">(AC29)^2</f>
        <v>288.270769091041</v>
      </c>
      <c r="W29" s="117">
        <f t="shared" si="19"/>
        <v>1.26325379830083</v>
      </c>
      <c r="X29" s="117">
        <f>W29-[1]Reference!E36</f>
        <v>1.26325379830083</v>
      </c>
      <c r="Y29" s="117">
        <f t="shared" si="20"/>
        <v>0</v>
      </c>
      <c r="Z29" s="117">
        <f t="shared" si="21"/>
        <v>-16.9314783445546</v>
      </c>
      <c r="AA29" s="117">
        <f>X29/(1+0.045*ABS([1]Reference!E36))</f>
        <v>1.26325379830083</v>
      </c>
      <c r="AB29" s="117">
        <f>Y29/(1+0.015*ABS([1]Reference!E36))</f>
        <v>0</v>
      </c>
      <c r="AC29" s="117">
        <f t="shared" ref="AC29:AC59" si="33">SQRT(Z29*Z29+AA29*AA29+AB29*AB29)</f>
        <v>16.97853848513</v>
      </c>
      <c r="AD29" s="123" t="str">
        <f t="shared" si="22"/>
        <v>2-Gray2 (64, 64, 64)</v>
      </c>
    </row>
    <row r="30" s="31" customFormat="1" spans="1:30">
      <c r="A30" s="3" t="s">
        <v>52</v>
      </c>
      <c r="B30" s="31">
        <f>Test_Data!P6</f>
        <v>2.5808067</v>
      </c>
      <c r="C30" s="31">
        <f>Test_Data!Q6</f>
        <v>2.7793713</v>
      </c>
      <c r="D30" s="31">
        <f>Test_Data!R6</f>
        <v>2.7528889</v>
      </c>
      <c r="E30" s="117">
        <f t="shared" si="23"/>
        <v>0.0104189052741574</v>
      </c>
      <c r="F30" s="117">
        <f t="shared" si="23"/>
        <v>0.0112205250770667</v>
      </c>
      <c r="G30" s="117">
        <f t="shared" si="23"/>
        <v>0.0111136136927184</v>
      </c>
      <c r="H30" s="117">
        <f t="shared" si="24"/>
        <v>0.224015793979627</v>
      </c>
      <c r="I30" s="117">
        <f t="shared" si="24"/>
        <v>0.223874378683092</v>
      </c>
      <c r="J30" s="117">
        <f t="shared" si="24"/>
        <v>0.230342987193746</v>
      </c>
      <c r="K30" s="117">
        <f t="shared" si="25"/>
        <v>9.96942792723866</v>
      </c>
      <c r="L30" s="117">
        <f t="shared" si="26"/>
        <v>0.0707076482675262</v>
      </c>
      <c r="M30" s="117">
        <f t="shared" si="27"/>
        <v>-1.2937217021309</v>
      </c>
      <c r="N30" s="123" t="str">
        <f t="shared" si="28"/>
        <v>3-Grey3 (96, 96, 96)</v>
      </c>
      <c r="O30" s="124">
        <f>K30-[1]Reference!B37</f>
        <v>-30.7611201017567</v>
      </c>
      <c r="P30" s="124">
        <f>L30-[1]Reference!C37</f>
        <v>0.0707076482675262</v>
      </c>
      <c r="Q30" s="124">
        <f>M30-[1]Reference!D37</f>
        <v>-1.2937217021309</v>
      </c>
      <c r="R30" s="124" t="str">
        <f t="shared" si="29"/>
        <v>darker</v>
      </c>
      <c r="S30" s="124" t="str">
        <f t="shared" si="30"/>
        <v>about the same</v>
      </c>
      <c r="T30" s="124" t="str">
        <f t="shared" si="31"/>
        <v>about the same</v>
      </c>
      <c r="U30" s="124">
        <f t="shared" si="18"/>
        <v>30.7883943285256</v>
      </c>
      <c r="V30" s="124">
        <f t="shared" si="32"/>
        <v>947.925225328788</v>
      </c>
      <c r="W30" s="117">
        <f t="shared" si="19"/>
        <v>1.2956525051448</v>
      </c>
      <c r="X30" s="117">
        <f>W30-[1]Reference!E37</f>
        <v>1.2956525051448</v>
      </c>
      <c r="Y30" s="117">
        <f t="shared" si="20"/>
        <v>0</v>
      </c>
      <c r="Z30" s="117">
        <f t="shared" si="21"/>
        <v>-30.7611201017567</v>
      </c>
      <c r="AA30" s="117">
        <f>X30/(1+0.045*ABS([1]Reference!E37))</f>
        <v>1.2956525051448</v>
      </c>
      <c r="AB30" s="117">
        <f>Y30/(1+0.015*ABS([1]Reference!E37))</f>
        <v>0</v>
      </c>
      <c r="AC30" s="117">
        <f t="shared" si="33"/>
        <v>30.7883943285256</v>
      </c>
      <c r="AD30" s="123" t="str">
        <f t="shared" si="22"/>
        <v>3-Grey3 (96, 96, 96)</v>
      </c>
    </row>
    <row r="31" s="31" customFormat="1" spans="1:30">
      <c r="A31" s="3" t="s">
        <v>53</v>
      </c>
      <c r="B31" s="31">
        <f>Test_Data!P7</f>
        <v>49.801382</v>
      </c>
      <c r="C31" s="31">
        <f>Test_Data!Q7</f>
        <v>53.600704</v>
      </c>
      <c r="D31" s="31">
        <f>Test_Data!R7</f>
        <v>49.396056</v>
      </c>
      <c r="E31" s="117">
        <f t="shared" si="23"/>
        <v>0.201051819022373</v>
      </c>
      <c r="F31" s="117">
        <f t="shared" si="23"/>
        <v>0.216389959621599</v>
      </c>
      <c r="G31" s="117">
        <f t="shared" si="23"/>
        <v>0.199415488335866</v>
      </c>
      <c r="H31" s="117">
        <f t="shared" si="24"/>
        <v>0.600860900863598</v>
      </c>
      <c r="I31" s="117">
        <f t="shared" si="24"/>
        <v>0.600360856650989</v>
      </c>
      <c r="J31" s="117">
        <f t="shared" si="24"/>
        <v>0.603035470257188</v>
      </c>
      <c r="K31" s="117">
        <f t="shared" si="25"/>
        <v>53.6418593715147</v>
      </c>
      <c r="L31" s="117">
        <f t="shared" si="26"/>
        <v>0.250022106304648</v>
      </c>
      <c r="M31" s="117">
        <f t="shared" si="27"/>
        <v>-0.534922721239717</v>
      </c>
      <c r="N31" s="123" t="str">
        <f t="shared" si="28"/>
        <v>4-Gray4 (128, 128, 128)</v>
      </c>
      <c r="O31" s="124">
        <f>K31-[1]Reference!B38</f>
        <v>0.0568459193457187</v>
      </c>
      <c r="P31" s="124">
        <f>L31-[1]Reference!C38</f>
        <v>0.250022106304648</v>
      </c>
      <c r="Q31" s="124">
        <f>M31-[1]Reference!D38</f>
        <v>-0.534922721239695</v>
      </c>
      <c r="R31" s="124" t="str">
        <f t="shared" si="29"/>
        <v>about the same</v>
      </c>
      <c r="S31" s="124" t="str">
        <f t="shared" si="30"/>
        <v>about the same</v>
      </c>
      <c r="T31" s="124" t="str">
        <f t="shared" si="31"/>
        <v>about the same</v>
      </c>
      <c r="U31" s="124">
        <f t="shared" si="18"/>
        <v>0.593198811433193</v>
      </c>
      <c r="V31" s="124">
        <f t="shared" si="32"/>
        <v>0.351884829885752</v>
      </c>
      <c r="W31" s="117">
        <f t="shared" si="19"/>
        <v>0.590468772535446</v>
      </c>
      <c r="X31" s="117">
        <f>W31-[1]Reference!E38</f>
        <v>0.590468772535424</v>
      </c>
      <c r="Y31" s="117">
        <f t="shared" si="20"/>
        <v>4.99800140596879e-8</v>
      </c>
      <c r="Z31" s="117">
        <f t="shared" si="21"/>
        <v>0.0568459193457187</v>
      </c>
      <c r="AA31" s="117">
        <f>X31/(1+0.045*ABS([1]Reference!E38))</f>
        <v>0.590468772535423</v>
      </c>
      <c r="AB31" s="117">
        <f>Y31/(1+0.015*ABS([1]Reference!E38))</f>
        <v>4.99800140596879e-8</v>
      </c>
      <c r="AC31" s="117">
        <f t="shared" si="33"/>
        <v>0.593198811433192</v>
      </c>
      <c r="AD31" s="123" t="str">
        <f t="shared" si="22"/>
        <v>4-Gray4 (128, 128, 128)</v>
      </c>
    </row>
    <row r="32" s="31" customFormat="1" spans="1:30">
      <c r="A32" s="3" t="s">
        <v>54</v>
      </c>
      <c r="B32" s="31">
        <f>Test_Data!P8</f>
        <v>83.249182</v>
      </c>
      <c r="C32" s="31">
        <f>Test_Data!Q8</f>
        <v>90.084298</v>
      </c>
      <c r="D32" s="31">
        <f>Test_Data!R8</f>
        <v>82.337598</v>
      </c>
      <c r="E32" s="117">
        <f t="shared" si="23"/>
        <v>0.336083032258515</v>
      </c>
      <c r="F32" s="117">
        <f t="shared" si="23"/>
        <v>0.363676895116155</v>
      </c>
      <c r="G32" s="117">
        <f t="shared" si="23"/>
        <v>0.332402901024573</v>
      </c>
      <c r="H32" s="117">
        <f t="shared" si="24"/>
        <v>0.713104983166176</v>
      </c>
      <c r="I32" s="117">
        <f t="shared" si="24"/>
        <v>0.713792373672533</v>
      </c>
      <c r="J32" s="117">
        <f t="shared" si="24"/>
        <v>0.715008982146215</v>
      </c>
      <c r="K32" s="117">
        <f t="shared" si="25"/>
        <v>66.7999153460138</v>
      </c>
      <c r="L32" s="117">
        <f t="shared" si="26"/>
        <v>-0.343695253178233</v>
      </c>
      <c r="M32" s="117">
        <f t="shared" si="27"/>
        <v>-0.24332169473642</v>
      </c>
      <c r="N32" s="123" t="str">
        <f t="shared" si="28"/>
        <v>5-Gray5 (160, 160, 160)</v>
      </c>
      <c r="O32" s="124">
        <f>K32-[1]Reference!B39</f>
        <v>0.932101925938326</v>
      </c>
      <c r="P32" s="124">
        <f>L32-[1]Reference!C39</f>
        <v>-0.343695253178178</v>
      </c>
      <c r="Q32" s="124">
        <f>M32-[1]Reference!D39</f>
        <v>-0.24332169473642</v>
      </c>
      <c r="R32" s="124" t="str">
        <f t="shared" si="29"/>
        <v>about the same</v>
      </c>
      <c r="S32" s="124" t="str">
        <f t="shared" si="30"/>
        <v>about the same</v>
      </c>
      <c r="T32" s="124" t="str">
        <f t="shared" si="31"/>
        <v>about the same</v>
      </c>
      <c r="U32" s="124">
        <f t="shared" si="18"/>
        <v>1.02281272700556</v>
      </c>
      <c r="V32" s="124">
        <f t="shared" si="32"/>
        <v>1.04614587452455</v>
      </c>
      <c r="W32" s="117">
        <f t="shared" si="19"/>
        <v>0.421107912757115</v>
      </c>
      <c r="X32" s="117">
        <f>W32-[1]Reference!E39</f>
        <v>0.421107912757059</v>
      </c>
      <c r="Y32" s="117">
        <f t="shared" si="20"/>
        <v>9.18569267238524e-8</v>
      </c>
      <c r="Z32" s="117">
        <f t="shared" si="21"/>
        <v>0.932101925938326</v>
      </c>
      <c r="AA32" s="117">
        <f>X32/(1+0.045*ABS([1]Reference!E39))</f>
        <v>0.421107912757058</v>
      </c>
      <c r="AB32" s="117">
        <f>Y32/(1+0.015*ABS([1]Reference!E39))</f>
        <v>9.18569267238523e-8</v>
      </c>
      <c r="AC32" s="117">
        <f t="shared" si="33"/>
        <v>1.02281272700556</v>
      </c>
      <c r="AD32" s="123" t="str">
        <f t="shared" si="22"/>
        <v>5-Gray5 (160, 160, 160)</v>
      </c>
    </row>
    <row r="33" s="31" customFormat="1" spans="1:30">
      <c r="A33" s="3" t="s">
        <v>55</v>
      </c>
      <c r="B33" s="31">
        <f>Test_Data!P9</f>
        <v>125.45725</v>
      </c>
      <c r="C33" s="31">
        <f>Test_Data!Q9</f>
        <v>135.83006</v>
      </c>
      <c r="D33" s="31">
        <f>Test_Data!R9</f>
        <v>124.46793</v>
      </c>
      <c r="E33" s="117">
        <f t="shared" si="23"/>
        <v>0.506480087681998</v>
      </c>
      <c r="F33" s="117">
        <f t="shared" si="23"/>
        <v>0.548355879780969</v>
      </c>
      <c r="G33" s="117">
        <f t="shared" si="23"/>
        <v>0.502486130534479</v>
      </c>
      <c r="H33" s="117">
        <f t="shared" si="24"/>
        <v>0.817570854410721</v>
      </c>
      <c r="I33" s="117">
        <f t="shared" si="24"/>
        <v>0.818504054138304</v>
      </c>
      <c r="J33" s="117">
        <f t="shared" si="24"/>
        <v>0.820599514018879</v>
      </c>
      <c r="K33" s="117">
        <f t="shared" si="25"/>
        <v>78.9464702800432</v>
      </c>
      <c r="L33" s="117">
        <f t="shared" si="26"/>
        <v>-0.466599863791273</v>
      </c>
      <c r="M33" s="117">
        <f t="shared" si="27"/>
        <v>-0.419091976115071</v>
      </c>
      <c r="N33" s="123" t="str">
        <f t="shared" si="28"/>
        <v>6-Gray6 (192, 192, 192)</v>
      </c>
      <c r="O33" s="124">
        <f>K33-[1]Reference!B40</f>
        <v>1.24210669009049</v>
      </c>
      <c r="P33" s="124">
        <f>L33-[1]Reference!C40</f>
        <v>-0.466599863791273</v>
      </c>
      <c r="Q33" s="124">
        <f>M33-[1]Reference!D40</f>
        <v>-0.419091976115071</v>
      </c>
      <c r="R33" s="124" t="str">
        <f t="shared" si="29"/>
        <v>about the same</v>
      </c>
      <c r="S33" s="124" t="str">
        <f t="shared" si="30"/>
        <v>about the same</v>
      </c>
      <c r="T33" s="124" t="str">
        <f t="shared" si="31"/>
        <v>about the same</v>
      </c>
      <c r="U33" s="124">
        <f t="shared" si="18"/>
        <v>1.3914677671084</v>
      </c>
      <c r="V33" s="124">
        <f t="shared" si="32"/>
        <v>1.93618254690163</v>
      </c>
      <c r="W33" s="117">
        <f t="shared" si="19"/>
        <v>0.627179015380832</v>
      </c>
      <c r="X33" s="117">
        <f>W33-[1]Reference!E40</f>
        <v>0.627179015380832</v>
      </c>
      <c r="Y33" s="117">
        <f t="shared" si="20"/>
        <v>0</v>
      </c>
      <c r="Z33" s="117">
        <f t="shared" si="21"/>
        <v>1.24210669009049</v>
      </c>
      <c r="AA33" s="117">
        <f>X33/(1+0.045*ABS([1]Reference!E40))</f>
        <v>0.627179015380832</v>
      </c>
      <c r="AB33" s="117">
        <f>Y33/(1+0.015*ABS([1]Reference!E40))</f>
        <v>0</v>
      </c>
      <c r="AC33" s="117">
        <f t="shared" si="33"/>
        <v>1.3914677671084</v>
      </c>
      <c r="AD33" s="123" t="str">
        <f t="shared" si="22"/>
        <v>6-Gray6 (192, 192, 192)</v>
      </c>
    </row>
    <row r="34" s="31" customFormat="1" spans="1:30">
      <c r="A34" s="3" t="s">
        <v>56</v>
      </c>
      <c r="B34" s="31">
        <f>Test_Data!P10</f>
        <v>173.10575</v>
      </c>
      <c r="C34" s="31">
        <f>Test_Data!Q10</f>
        <v>187.8613</v>
      </c>
      <c r="D34" s="31">
        <f>Test_Data!R10</f>
        <v>172.72478</v>
      </c>
      <c r="E34" s="117">
        <f t="shared" si="23"/>
        <v>0.698840564720317</v>
      </c>
      <c r="F34" s="117">
        <f t="shared" si="23"/>
        <v>0.758409798525427</v>
      </c>
      <c r="G34" s="117">
        <f t="shared" si="23"/>
        <v>0.697302560985944</v>
      </c>
      <c r="H34" s="117">
        <f t="shared" si="24"/>
        <v>0.910187033631169</v>
      </c>
      <c r="I34" s="117">
        <f t="shared" si="24"/>
        <v>0.911943597157147</v>
      </c>
      <c r="J34" s="117">
        <f t="shared" si="24"/>
        <v>0.915300393726657</v>
      </c>
      <c r="K34" s="117">
        <f t="shared" si="25"/>
        <v>89.785457270229</v>
      </c>
      <c r="L34" s="117">
        <f t="shared" si="26"/>
        <v>-0.878281762989208</v>
      </c>
      <c r="M34" s="117">
        <f t="shared" si="27"/>
        <v>-0.671359313902009</v>
      </c>
      <c r="N34" s="123" t="str">
        <f t="shared" si="28"/>
        <v>7-Gray7 (224, 224, 224)</v>
      </c>
      <c r="O34" s="124">
        <f>K34-[1]Reference!B41</f>
        <v>0.60817704120214</v>
      </c>
      <c r="P34" s="124">
        <f>L34-[1]Reference!C41</f>
        <v>-0.878281762989208</v>
      </c>
      <c r="Q34" s="124">
        <f>M34-[1]Reference!D41</f>
        <v>-0.671359313902009</v>
      </c>
      <c r="R34" s="124" t="str">
        <f t="shared" si="29"/>
        <v>about the same</v>
      </c>
      <c r="S34" s="124" t="str">
        <f t="shared" si="30"/>
        <v>about the same</v>
      </c>
      <c r="T34" s="124" t="str">
        <f t="shared" si="31"/>
        <v>about the same</v>
      </c>
      <c r="U34" s="124">
        <f t="shared" si="18"/>
        <v>1.2617374913221</v>
      </c>
      <c r="V34" s="124">
        <f t="shared" si="32"/>
        <v>1.5919814970078</v>
      </c>
      <c r="W34" s="117">
        <f t="shared" si="19"/>
        <v>1.10548730592549</v>
      </c>
      <c r="X34" s="117">
        <f>W34-[1]Reference!E41</f>
        <v>1.10548730592549</v>
      </c>
      <c r="Y34" s="117">
        <f t="shared" si="20"/>
        <v>0</v>
      </c>
      <c r="Z34" s="117">
        <f t="shared" si="21"/>
        <v>0.60817704120214</v>
      </c>
      <c r="AA34" s="117">
        <f>X34/(1+0.045*ABS([1]Reference!E41))</f>
        <v>1.10548730592549</v>
      </c>
      <c r="AB34" s="117">
        <f>Y34/(1+0.015*ABS([1]Reference!E41))</f>
        <v>0</v>
      </c>
      <c r="AC34" s="117">
        <f t="shared" si="33"/>
        <v>1.2617374913221</v>
      </c>
      <c r="AD34" s="123" t="str">
        <f t="shared" si="22"/>
        <v>7-Gray7 (224, 224, 224)</v>
      </c>
    </row>
    <row r="35" s="31" customFormat="1" spans="1:30">
      <c r="A35" s="3" t="s">
        <v>57</v>
      </c>
      <c r="B35" s="31">
        <f>Test_Data!P11</f>
        <v>229.57234</v>
      </c>
      <c r="C35" s="31">
        <f>Test_Data!Q11</f>
        <v>247.70421</v>
      </c>
      <c r="D35" s="31">
        <f>Test_Data!R11</f>
        <v>225.24943</v>
      </c>
      <c r="E35" s="117">
        <f t="shared" si="23"/>
        <v>0.926800315586077</v>
      </c>
      <c r="F35" s="117">
        <f t="shared" si="23"/>
        <v>1</v>
      </c>
      <c r="G35" s="117">
        <f t="shared" si="23"/>
        <v>0.9093484119628</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25.544722</v>
      </c>
      <c r="C36" s="31">
        <f>Test_Data!Q12</f>
        <v>12.721451</v>
      </c>
      <c r="D36" s="31">
        <f>Test_Data!R12</f>
        <v>1.0137236</v>
      </c>
      <c r="E36" s="117">
        <f t="shared" si="23"/>
        <v>0.103125909729189</v>
      </c>
      <c r="F36" s="117">
        <f t="shared" si="23"/>
        <v>0.0513574274736792</v>
      </c>
      <c r="G36" s="117">
        <f t="shared" si="23"/>
        <v>0.00409247626433156</v>
      </c>
      <c r="H36" s="117">
        <f t="shared" si="24"/>
        <v>0.480980208827118</v>
      </c>
      <c r="I36" s="117">
        <f t="shared" si="24"/>
        <v>0.371707297292548</v>
      </c>
      <c r="J36" s="117">
        <f t="shared" si="24"/>
        <v>0.172976031813939</v>
      </c>
      <c r="K36" s="117">
        <f t="shared" si="25"/>
        <v>27.1180464859356</v>
      </c>
      <c r="L36" s="117">
        <f t="shared" si="26"/>
        <v>54.636455767285</v>
      </c>
      <c r="M36" s="117">
        <f t="shared" si="27"/>
        <v>39.7462530957218</v>
      </c>
      <c r="N36" s="123" t="str">
        <f t="shared" si="28"/>
        <v>9-Red1 (128, 0, 0)</v>
      </c>
      <c r="O36" s="124">
        <f>K36-[1]Reference!B43</f>
        <v>1.58726191351944</v>
      </c>
      <c r="P36" s="124">
        <f>L36-[1]Reference!C43</f>
        <v>6.58360867106009</v>
      </c>
      <c r="Q36" s="124">
        <f>M36-[1]Reference!D43</f>
        <v>1.68569027948458</v>
      </c>
      <c r="R36" s="124" t="str">
        <f t="shared" si="29"/>
        <v>about the same</v>
      </c>
      <c r="S36" s="124" t="str">
        <f t="shared" si="30"/>
        <v>redder</v>
      </c>
      <c r="T36" s="124" t="str">
        <f t="shared" si="31"/>
        <v>about the same</v>
      </c>
      <c r="U36" s="124">
        <f t="shared" si="18"/>
        <v>6.97888638925408</v>
      </c>
      <c r="V36" s="124">
        <f t="shared" si="32"/>
        <v>7.1823269894964</v>
      </c>
      <c r="W36" s="117">
        <f t="shared" si="19"/>
        <v>67.564095005851</v>
      </c>
      <c r="X36" s="117">
        <f>W36-[1]Reference!E43</f>
        <v>6.26415572413633</v>
      </c>
      <c r="Y36" s="117">
        <f t="shared" si="20"/>
        <v>2.6354900712726</v>
      </c>
      <c r="Z36" s="117">
        <f t="shared" si="21"/>
        <v>1.58726191351944</v>
      </c>
      <c r="AA36" s="117">
        <f>X36/(1+0.045*ABS([1]Reference!E43))</f>
        <v>1.6666649668759</v>
      </c>
      <c r="AB36" s="117">
        <f>Y36/(1+0.015*ABS([1]Reference!E43))</f>
        <v>1.37300928459189</v>
      </c>
      <c r="AC36" s="117">
        <f t="shared" si="33"/>
        <v>2.67998637860277</v>
      </c>
      <c r="AD36" s="123" t="str">
        <f t="shared" si="22"/>
        <v>9-Red1 (128, 0, 0)</v>
      </c>
    </row>
    <row r="37" s="31" customFormat="1" spans="1:30">
      <c r="A37" s="3" t="s">
        <v>59</v>
      </c>
      <c r="B37" s="31">
        <f>Test_Data!P13</f>
        <v>66.225798</v>
      </c>
      <c r="C37" s="31">
        <f>Test_Data!Q13</f>
        <v>39.870418</v>
      </c>
      <c r="D37" s="31">
        <f>Test_Data!R13</f>
        <v>12.781417</v>
      </c>
      <c r="E37" s="117">
        <f t="shared" si="23"/>
        <v>0.267358386843728</v>
      </c>
      <c r="F37" s="117">
        <f t="shared" si="23"/>
        <v>0.160959791519086</v>
      </c>
      <c r="G37" s="117">
        <f t="shared" si="23"/>
        <v>0.0515995145984802</v>
      </c>
      <c r="H37" s="117">
        <f t="shared" si="24"/>
        <v>0.660748034184429</v>
      </c>
      <c r="I37" s="117">
        <f t="shared" si="24"/>
        <v>0.543966891186084</v>
      </c>
      <c r="J37" s="117">
        <f t="shared" si="24"/>
        <v>0.384271729042347</v>
      </c>
      <c r="K37" s="117">
        <f t="shared" si="25"/>
        <v>47.1001593775857</v>
      </c>
      <c r="L37" s="117">
        <f t="shared" si="26"/>
        <v>58.3905714991723</v>
      </c>
      <c r="M37" s="117">
        <f t="shared" si="27"/>
        <v>31.9390324287473</v>
      </c>
      <c r="N37" s="123" t="str">
        <f t="shared" si="28"/>
        <v>10-Red2 (192, 64, 64)</v>
      </c>
      <c r="O37" s="124">
        <f>K37-[1]Reference!B44</f>
        <v>1.13434343209917</v>
      </c>
      <c r="P37" s="124">
        <f>L37-[1]Reference!C44</f>
        <v>7.29170535360679</v>
      </c>
      <c r="Q37" s="124">
        <f>M37-[1]Reference!D44</f>
        <v>3.2692447556299</v>
      </c>
      <c r="R37" s="124" t="str">
        <f t="shared" si="29"/>
        <v>about the same</v>
      </c>
      <c r="S37" s="124" t="str">
        <f t="shared" si="30"/>
        <v>redder</v>
      </c>
      <c r="T37" s="124" t="str">
        <f t="shared" si="31"/>
        <v>yellower</v>
      </c>
      <c r="U37" s="124">
        <f t="shared" si="18"/>
        <v>8.07116244775052</v>
      </c>
      <c r="V37" s="124">
        <f t="shared" si="32"/>
        <v>6.20907566388924</v>
      </c>
      <c r="W37" s="117">
        <f t="shared" si="19"/>
        <v>66.5549444630864</v>
      </c>
      <c r="X37" s="117">
        <f>W37-[1]Reference!E44</f>
        <v>7.96270225830261</v>
      </c>
      <c r="Y37" s="117">
        <f t="shared" si="20"/>
        <v>0.67253325691312</v>
      </c>
      <c r="Z37" s="117">
        <f t="shared" si="21"/>
        <v>1.13434343209917</v>
      </c>
      <c r="AA37" s="117">
        <f>X37/(1+0.045*ABS([1]Reference!E44))</f>
        <v>2.18957015093773</v>
      </c>
      <c r="AB37" s="117">
        <f>Y37/(1+0.015*ABS([1]Reference!E44))</f>
        <v>0.357943006727674</v>
      </c>
      <c r="AC37" s="117">
        <f t="shared" si="33"/>
        <v>2.49180169032153</v>
      </c>
      <c r="AD37" s="123" t="str">
        <f t="shared" si="22"/>
        <v>10-Red2 (192, 64, 64)</v>
      </c>
    </row>
    <row r="38" s="31" customFormat="1" spans="1:30">
      <c r="A38" s="3" t="s">
        <v>60</v>
      </c>
      <c r="B38" s="31">
        <f>Test_Data!P14</f>
        <v>119.14981</v>
      </c>
      <c r="C38" s="31">
        <f>Test_Data!Q14</f>
        <v>60.576643</v>
      </c>
      <c r="D38" s="31">
        <f>Test_Data!R14</f>
        <v>5.0795943</v>
      </c>
      <c r="E38" s="117">
        <f t="shared" si="23"/>
        <v>0.481016491403194</v>
      </c>
      <c r="F38" s="117">
        <f t="shared" si="23"/>
        <v>0.244552335222724</v>
      </c>
      <c r="G38" s="117">
        <f t="shared" si="23"/>
        <v>0.0205066934469947</v>
      </c>
      <c r="H38" s="117">
        <f t="shared" si="24"/>
        <v>0.803633312651787</v>
      </c>
      <c r="I38" s="117">
        <f t="shared" si="24"/>
        <v>0.62535112875354</v>
      </c>
      <c r="J38" s="117">
        <f t="shared" si="24"/>
        <v>0.28252384545836</v>
      </c>
      <c r="K38" s="117">
        <f t="shared" si="25"/>
        <v>56.5407309354107</v>
      </c>
      <c r="L38" s="117">
        <f t="shared" si="26"/>
        <v>89.1410919491236</v>
      </c>
      <c r="M38" s="117">
        <f t="shared" si="27"/>
        <v>68.5654566590361</v>
      </c>
      <c r="N38" s="123" t="str">
        <f t="shared" si="28"/>
        <v>11-Red3 (255, 0, 0)</v>
      </c>
      <c r="O38" s="124">
        <f>K38-[1]Reference!B45</f>
        <v>3.30784914956821</v>
      </c>
      <c r="P38" s="124">
        <f>L38-[1]Reference!C45</f>
        <v>9.03576485892177</v>
      </c>
      <c r="Q38" s="124">
        <f>M38-[1]Reference!D45</f>
        <v>1.34267471359989</v>
      </c>
      <c r="R38" s="124" t="str">
        <f t="shared" si="29"/>
        <v>lighter</v>
      </c>
      <c r="S38" s="124" t="str">
        <f t="shared" si="30"/>
        <v>redder</v>
      </c>
      <c r="T38" s="124" t="str">
        <f t="shared" si="31"/>
        <v>about the same</v>
      </c>
      <c r="U38" s="124">
        <f t="shared" si="18"/>
        <v>9.71543555218011</v>
      </c>
      <c r="V38" s="124">
        <f t="shared" si="32"/>
        <v>16.0736863135328</v>
      </c>
      <c r="W38" s="117">
        <f t="shared" si="19"/>
        <v>112.460464700908</v>
      </c>
      <c r="X38" s="117">
        <f>W38-[1]Reference!E45</f>
        <v>7.88625257998497</v>
      </c>
      <c r="Y38" s="117">
        <f t="shared" si="20"/>
        <v>4.61029741089948</v>
      </c>
      <c r="Z38" s="117">
        <f t="shared" si="21"/>
        <v>3.30784914956821</v>
      </c>
      <c r="AA38" s="117">
        <f>X38/(1+0.045*ABS([1]Reference!E45))</f>
        <v>1.38213711009195</v>
      </c>
      <c r="AB38" s="117">
        <f>Y38/(1+0.015*ABS([1]Reference!E45))</f>
        <v>1.79485858109779</v>
      </c>
      <c r="AC38" s="117">
        <f t="shared" si="33"/>
        <v>4.00920020871156</v>
      </c>
      <c r="AD38" s="123" t="str">
        <f t="shared" si="22"/>
        <v>11-Red3 (255, 0, 0)</v>
      </c>
    </row>
    <row r="39" s="31" customFormat="1" spans="1:30">
      <c r="A39" s="3" t="s">
        <v>61</v>
      </c>
      <c r="B39" s="31">
        <f>Test_Data!P15</f>
        <v>140.27604</v>
      </c>
      <c r="C39" s="31">
        <f>Test_Data!Q15</f>
        <v>100.22312</v>
      </c>
      <c r="D39" s="31">
        <f>Test_Data!R15</f>
        <v>52.935724</v>
      </c>
      <c r="E39" s="117">
        <f t="shared" si="23"/>
        <v>0.566304625989199</v>
      </c>
      <c r="F39" s="117">
        <f t="shared" si="23"/>
        <v>0.404608060557388</v>
      </c>
      <c r="G39" s="117">
        <f t="shared" si="23"/>
        <v>0.213705386759474</v>
      </c>
      <c r="H39" s="117">
        <f t="shared" si="24"/>
        <v>0.848570595799404</v>
      </c>
      <c r="I39" s="117">
        <f t="shared" si="24"/>
        <v>0.739624877171982</v>
      </c>
      <c r="J39" s="117">
        <f t="shared" si="24"/>
        <v>0.617108770669055</v>
      </c>
      <c r="K39" s="117">
        <f t="shared" si="25"/>
        <v>69.7964857519499</v>
      </c>
      <c r="L39" s="117">
        <f t="shared" si="26"/>
        <v>54.4728593137108</v>
      </c>
      <c r="M39" s="117">
        <f t="shared" si="27"/>
        <v>24.5032213005854</v>
      </c>
      <c r="N39" s="123" t="str">
        <f t="shared" si="28"/>
        <v>12-Red4 (255, 128, 128)</v>
      </c>
      <c r="O39" s="124">
        <f>K39-[1]Reference!B46</f>
        <v>1.58698734820679</v>
      </c>
      <c r="P39" s="124">
        <f>L39-[1]Reference!C46</f>
        <v>6.28006264234393</v>
      </c>
      <c r="Q39" s="124">
        <f>M39-[1]Reference!D46</f>
        <v>1.80987294306227</v>
      </c>
      <c r="R39" s="124" t="str">
        <f t="shared" si="29"/>
        <v>about the same</v>
      </c>
      <c r="S39" s="124" t="str">
        <f t="shared" si="30"/>
        <v>redder</v>
      </c>
      <c r="T39" s="124" t="str">
        <f t="shared" si="31"/>
        <v>about the same</v>
      </c>
      <c r="U39" s="124">
        <f t="shared" si="18"/>
        <v>6.72557474905759</v>
      </c>
      <c r="V39" s="124">
        <f t="shared" si="32"/>
        <v>6.43357454345847</v>
      </c>
      <c r="W39" s="117">
        <f t="shared" si="19"/>
        <v>59.7302289960183</v>
      </c>
      <c r="X39" s="117">
        <f>W39-[1]Reference!E46</f>
        <v>6.46172319114705</v>
      </c>
      <c r="Y39" s="117">
        <f t="shared" si="20"/>
        <v>0.980285806683475</v>
      </c>
      <c r="Z39" s="117">
        <f t="shared" si="21"/>
        <v>1.58698734820679</v>
      </c>
      <c r="AA39" s="117">
        <f>X39/(1+0.045*ABS([1]Reference!E46))</f>
        <v>1.90213887777875</v>
      </c>
      <c r="AB39" s="117">
        <f>Y39/(1+0.015*ABS([1]Reference!E46))</f>
        <v>0.544897595638515</v>
      </c>
      <c r="AC39" s="117">
        <f t="shared" si="33"/>
        <v>2.53644919985764</v>
      </c>
      <c r="AD39" s="123" t="str">
        <f t="shared" si="22"/>
        <v>12-Red4 (255, 128, 128)</v>
      </c>
    </row>
    <row r="40" s="31" customFormat="1" spans="1:30">
      <c r="A40" s="3" t="s">
        <v>62</v>
      </c>
      <c r="B40" s="31">
        <f>Test_Data!P16</f>
        <v>20.548232</v>
      </c>
      <c r="C40" s="31">
        <f>Test_Data!Q16</f>
        <v>43.096611</v>
      </c>
      <c r="D40" s="31">
        <f>Test_Data!R16</f>
        <v>6.2982031</v>
      </c>
      <c r="E40" s="117">
        <f t="shared" si="23"/>
        <v>0.0829547144152293</v>
      </c>
      <c r="F40" s="117">
        <f t="shared" si="23"/>
        <v>0.173984168456402</v>
      </c>
      <c r="G40" s="117">
        <f t="shared" si="23"/>
        <v>0.0254263062383962</v>
      </c>
      <c r="H40" s="117">
        <f t="shared" si="24"/>
        <v>0.447319983126984</v>
      </c>
      <c r="I40" s="117">
        <f t="shared" si="24"/>
        <v>0.558260084876558</v>
      </c>
      <c r="J40" s="117">
        <f t="shared" si="24"/>
        <v>0.303517908037532</v>
      </c>
      <c r="K40" s="117">
        <f t="shared" si="25"/>
        <v>48.7581698456807</v>
      </c>
      <c r="L40" s="117">
        <f t="shared" si="26"/>
        <v>-55.4700508747866</v>
      </c>
      <c r="M40" s="117">
        <f t="shared" si="27"/>
        <v>50.9484353678051</v>
      </c>
      <c r="N40" s="123" t="str">
        <f t="shared" si="28"/>
        <v>13-Green1 (0, 128, 0)</v>
      </c>
      <c r="O40" s="124">
        <f>K40-[1]Reference!B47</f>
        <v>2.52935200305412</v>
      </c>
      <c r="P40" s="124">
        <f>L40-[1]Reference!C47</f>
        <v>-3.7681254794358</v>
      </c>
      <c r="Q40" s="124">
        <f>M40-[1]Reference!D47</f>
        <v>1.04749642284433</v>
      </c>
      <c r="R40" s="124" t="str">
        <f t="shared" si="29"/>
        <v>about the same</v>
      </c>
      <c r="S40" s="124" t="str">
        <f t="shared" si="30"/>
        <v>greener</v>
      </c>
      <c r="T40" s="124" t="str">
        <f t="shared" si="31"/>
        <v>about the same</v>
      </c>
      <c r="U40" s="124">
        <f t="shared" si="18"/>
        <v>4.65764317439613</v>
      </c>
      <c r="V40" s="124">
        <f t="shared" si="32"/>
        <v>7.8334466769009</v>
      </c>
      <c r="W40" s="117">
        <f t="shared" si="19"/>
        <v>75.3171269398855</v>
      </c>
      <c r="X40" s="117">
        <f>W40-[1]Reference!E47</f>
        <v>3.46176668628215</v>
      </c>
      <c r="Y40" s="117">
        <f t="shared" si="20"/>
        <v>1.8199422502904</v>
      </c>
      <c r="Z40" s="117">
        <f t="shared" si="21"/>
        <v>2.52935200305412</v>
      </c>
      <c r="AA40" s="117">
        <f>X40/(1+0.045*ABS([1]Reference!E47))</f>
        <v>0.817709666421492</v>
      </c>
      <c r="AB40" s="117">
        <f>Y40/(1+0.015*ABS([1]Reference!E47))</f>
        <v>0.875885850432494</v>
      </c>
      <c r="AC40" s="117">
        <f t="shared" si="33"/>
        <v>2.79882951908488</v>
      </c>
      <c r="AD40" s="123" t="str">
        <f t="shared" si="22"/>
        <v>13-Green1 (0, 128, 0)</v>
      </c>
    </row>
    <row r="41" s="31" customFormat="1" spans="1:30">
      <c r="A41" s="3" t="s">
        <v>63</v>
      </c>
      <c r="B41" s="31">
        <f>Test_Data!P17</f>
        <v>59.106433</v>
      </c>
      <c r="C41" s="31">
        <f>Test_Data!Q17</f>
        <v>109.68071</v>
      </c>
      <c r="D41" s="31">
        <f>Test_Data!R17</f>
        <v>26.298853</v>
      </c>
      <c r="E41" s="117">
        <f t="shared" si="23"/>
        <v>0.238616989997869</v>
      </c>
      <c r="F41" s="117">
        <f t="shared" si="23"/>
        <v>0.442789042624669</v>
      </c>
      <c r="G41" s="117">
        <f t="shared" si="23"/>
        <v>0.10617039169419</v>
      </c>
      <c r="H41" s="117">
        <f t="shared" si="24"/>
        <v>0.636167868489707</v>
      </c>
      <c r="I41" s="117">
        <f t="shared" si="24"/>
        <v>0.762194168562193</v>
      </c>
      <c r="J41" s="117">
        <f t="shared" si="24"/>
        <v>0.488754800061671</v>
      </c>
      <c r="K41" s="117">
        <f t="shared" si="25"/>
        <v>72.4145235532144</v>
      </c>
      <c r="L41" s="117">
        <f t="shared" si="26"/>
        <v>-63.0131500362432</v>
      </c>
      <c r="M41" s="117">
        <f t="shared" si="27"/>
        <v>54.6878737001045</v>
      </c>
      <c r="N41" s="123" t="str">
        <f t="shared" si="28"/>
        <v>14-Green2 (64, 192, 64)</v>
      </c>
      <c r="O41" s="124">
        <f>K41-[1]Reference!B48</f>
        <v>3.54793029943629</v>
      </c>
      <c r="P41" s="124">
        <f>L41-[1]Reference!C48</f>
        <v>-3.68543287743594</v>
      </c>
      <c r="Q41" s="124">
        <f>M41-[1]Reference!D48</f>
        <v>2.22461041285874</v>
      </c>
      <c r="R41" s="124" t="str">
        <f t="shared" si="29"/>
        <v>lighter</v>
      </c>
      <c r="S41" s="124" t="str">
        <f t="shared" si="30"/>
        <v>greener</v>
      </c>
      <c r="T41" s="124" t="str">
        <f t="shared" si="31"/>
        <v>about the same</v>
      </c>
      <c r="U41" s="124">
        <f t="shared" si="18"/>
        <v>5.57845107469299</v>
      </c>
      <c r="V41" s="124">
        <f t="shared" si="32"/>
        <v>13.5691991218606</v>
      </c>
      <c r="W41" s="117">
        <f t="shared" si="19"/>
        <v>83.4351281375458</v>
      </c>
      <c r="X41" s="117">
        <f>W41-[1]Reference!E48</f>
        <v>4.2380826243304</v>
      </c>
      <c r="Y41" s="117">
        <f t="shared" si="20"/>
        <v>0.754958709092124</v>
      </c>
      <c r="Z41" s="117">
        <f t="shared" si="21"/>
        <v>3.54793029943629</v>
      </c>
      <c r="AA41" s="117">
        <f>X41/(1+0.045*ABS([1]Reference!E48))</f>
        <v>0.928616583188965</v>
      </c>
      <c r="AB41" s="117">
        <f>Y41/(1+0.015*ABS([1]Reference!E48))</f>
        <v>0.345052102774355</v>
      </c>
      <c r="AC41" s="117">
        <f t="shared" si="33"/>
        <v>3.68363938542586</v>
      </c>
      <c r="AD41" s="123" t="str">
        <f t="shared" si="22"/>
        <v>14-Green2 (64, 192, 64)</v>
      </c>
    </row>
    <row r="42" s="31" customFormat="1" spans="1:30">
      <c r="A42" s="3" t="s">
        <v>64</v>
      </c>
      <c r="B42" s="31">
        <f>Test_Data!P18</f>
        <v>96.058025</v>
      </c>
      <c r="C42" s="31">
        <f>Test_Data!Q18</f>
        <v>191.98316</v>
      </c>
      <c r="D42" s="31">
        <f>Test_Data!R18</f>
        <v>31.607002</v>
      </c>
      <c r="E42" s="117">
        <f t="shared" si="23"/>
        <v>0.38779326762351</v>
      </c>
      <c r="F42" s="117">
        <f t="shared" si="23"/>
        <v>0.775050048604341</v>
      </c>
      <c r="G42" s="117">
        <f t="shared" si="23"/>
        <v>0.127599777169714</v>
      </c>
      <c r="H42" s="117">
        <f t="shared" si="24"/>
        <v>0.747947929088555</v>
      </c>
      <c r="I42" s="117">
        <f t="shared" si="24"/>
        <v>0.918565047445596</v>
      </c>
      <c r="J42" s="117">
        <f t="shared" si="24"/>
        <v>0.519644738605919</v>
      </c>
      <c r="K42" s="117">
        <f t="shared" si="25"/>
        <v>90.5535455036891</v>
      </c>
      <c r="L42" s="117">
        <f t="shared" si="26"/>
        <v>-85.3085591785204</v>
      </c>
      <c r="M42" s="117">
        <f t="shared" si="27"/>
        <v>79.7840617679354</v>
      </c>
      <c r="N42" s="123" t="str">
        <f t="shared" si="28"/>
        <v>15-Green3 (0, 255, 0)</v>
      </c>
      <c r="O42" s="124">
        <f>K42-[1]Reference!B49</f>
        <v>2.81651203014485</v>
      </c>
      <c r="P42" s="124">
        <f>L42-[1]Reference!C49</f>
        <v>0.879874915599274</v>
      </c>
      <c r="Q42" s="124">
        <f>M42-[1]Reference!D49</f>
        <v>-3.40208177710146</v>
      </c>
      <c r="R42" s="124" t="str">
        <f t="shared" si="29"/>
        <v>about the same</v>
      </c>
      <c r="S42" s="124" t="str">
        <f t="shared" si="30"/>
        <v>about the same</v>
      </c>
      <c r="T42" s="124" t="str">
        <f t="shared" si="31"/>
        <v>bluer</v>
      </c>
      <c r="U42" s="124">
        <f t="shared" si="18"/>
        <v>4.50345204272648</v>
      </c>
      <c r="V42" s="124">
        <f t="shared" si="32"/>
        <v>8.59278170372923</v>
      </c>
      <c r="W42" s="117">
        <f t="shared" si="19"/>
        <v>116.803453636033</v>
      </c>
      <c r="X42" s="117">
        <f>W42-[1]Reference!E49</f>
        <v>-2.98127264195267</v>
      </c>
      <c r="Y42" s="117">
        <f t="shared" si="20"/>
        <v>1.86020260174293</v>
      </c>
      <c r="Z42" s="117">
        <f t="shared" si="21"/>
        <v>2.81651203014485</v>
      </c>
      <c r="AA42" s="117">
        <f>X42/(1+0.045*ABS([1]Reference!E49))</f>
        <v>-0.466530010356549</v>
      </c>
      <c r="AB42" s="117">
        <f>Y42/(1+0.015*ABS([1]Reference!E49))</f>
        <v>0.665125128990994</v>
      </c>
      <c r="AC42" s="117">
        <f t="shared" si="33"/>
        <v>2.93134469207039</v>
      </c>
      <c r="AD42" s="123" t="str">
        <f t="shared" si="22"/>
        <v>15-Green3 (0, 255, 0)</v>
      </c>
    </row>
    <row r="43" s="31" customFormat="1" spans="1:30">
      <c r="A43" s="3" t="s">
        <v>65</v>
      </c>
      <c r="B43" s="31">
        <f>Test_Data!P19</f>
        <v>126.02682</v>
      </c>
      <c r="C43" s="31">
        <f>Test_Data!Q19</f>
        <v>205.10053</v>
      </c>
      <c r="D43" s="31">
        <f>Test_Data!R19</f>
        <v>74.810391</v>
      </c>
      <c r="E43" s="117">
        <f t="shared" si="23"/>
        <v>0.508779483400787</v>
      </c>
      <c r="F43" s="117">
        <f t="shared" si="23"/>
        <v>0.828005830017988</v>
      </c>
      <c r="G43" s="117">
        <f t="shared" si="23"/>
        <v>0.302015016216317</v>
      </c>
      <c r="H43" s="117">
        <f t="shared" si="24"/>
        <v>0.818806231152705</v>
      </c>
      <c r="I43" s="117">
        <f t="shared" si="24"/>
        <v>0.939026391211408</v>
      </c>
      <c r="J43" s="117">
        <f t="shared" si="24"/>
        <v>0.692520671258767</v>
      </c>
      <c r="K43" s="117">
        <f t="shared" si="25"/>
        <v>92.9270613805233</v>
      </c>
      <c r="L43" s="117">
        <f t="shared" si="26"/>
        <v>-60.1100800293515</v>
      </c>
      <c r="M43" s="117">
        <f t="shared" si="27"/>
        <v>49.3011439905282</v>
      </c>
      <c r="N43" s="123" t="str">
        <f t="shared" si="28"/>
        <v>16-Green4 (128, 255, 128)</v>
      </c>
      <c r="O43" s="124">
        <f>K43-[1]Reference!B50</f>
        <v>2.29900723745962</v>
      </c>
      <c r="P43" s="124">
        <f>L43-[1]Reference!C50</f>
        <v>-0.212392473395774</v>
      </c>
      <c r="Q43" s="124">
        <f>M43-[1]Reference!D50</f>
        <v>-0.402649895424759</v>
      </c>
      <c r="R43" s="124" t="str">
        <f t="shared" si="29"/>
        <v>about the same</v>
      </c>
      <c r="S43" s="124" t="str">
        <f t="shared" si="30"/>
        <v>about the same</v>
      </c>
      <c r="T43" s="124" t="str">
        <f t="shared" si="31"/>
        <v>about the same</v>
      </c>
      <c r="U43" s="124">
        <f t="shared" si="18"/>
        <v>2.34364497715257</v>
      </c>
      <c r="V43" s="124">
        <f t="shared" si="32"/>
        <v>5.3281487410723</v>
      </c>
      <c r="W43" s="117">
        <f t="shared" si="19"/>
        <v>77.7420383056029</v>
      </c>
      <c r="X43" s="117">
        <f>W43-[1]Reference!E50</f>
        <v>-0.0924020226231335</v>
      </c>
      <c r="Y43" s="117">
        <f t="shared" si="20"/>
        <v>0.44575707202006</v>
      </c>
      <c r="Z43" s="117">
        <f t="shared" si="21"/>
        <v>2.29900723745962</v>
      </c>
      <c r="AA43" s="117">
        <f>X43/(1+0.045*ABS([1]Reference!E50))</f>
        <v>-0.0205221544290343</v>
      </c>
      <c r="AB43" s="117">
        <f>Y43/(1+0.015*ABS([1]Reference!E50))</f>
        <v>0.205653359705549</v>
      </c>
      <c r="AC43" s="117">
        <f t="shared" si="33"/>
        <v>2.30827830667628</v>
      </c>
      <c r="AD43" s="123" t="str">
        <f t="shared" si="22"/>
        <v>16-Green4 (128, 255, 128)</v>
      </c>
    </row>
    <row r="44" s="31" customFormat="1" spans="1:30">
      <c r="A44" s="3" t="s">
        <v>66</v>
      </c>
      <c r="B44" s="31">
        <f>Test_Data!P20</f>
        <v>9.5848608</v>
      </c>
      <c r="C44" s="31">
        <f>Test_Data!Q20</f>
        <v>3.6077274</v>
      </c>
      <c r="D44" s="31">
        <f>Test_Data!R20</f>
        <v>48.405983</v>
      </c>
      <c r="E44" s="117">
        <f t="shared" si="23"/>
        <v>0.0386947835888619</v>
      </c>
      <c r="F44" s="117">
        <f t="shared" si="23"/>
        <v>0.01456465919574</v>
      </c>
      <c r="G44" s="117">
        <f t="shared" si="23"/>
        <v>0.195418491272312</v>
      </c>
      <c r="H44" s="117">
        <f t="shared" si="24"/>
        <v>0.3469142049109</v>
      </c>
      <c r="I44" s="117">
        <f t="shared" si="24"/>
        <v>0.244211873636278</v>
      </c>
      <c r="J44" s="117">
        <f t="shared" si="24"/>
        <v>0.598979254677454</v>
      </c>
      <c r="K44" s="117">
        <f t="shared" si="25"/>
        <v>12.3285773418083</v>
      </c>
      <c r="L44" s="117">
        <f t="shared" si="26"/>
        <v>51.3511656373108</v>
      </c>
      <c r="M44" s="117">
        <f t="shared" si="27"/>
        <v>-70.953476208235</v>
      </c>
      <c r="N44" s="123" t="str">
        <f t="shared" si="28"/>
        <v>17-Blue1 (0, 0, 128)</v>
      </c>
      <c r="O44" s="124">
        <f>K44-[1]Reference!B51</f>
        <v>-0.646734235908214</v>
      </c>
      <c r="P44" s="124">
        <f>L44-[1]Reference!C51</f>
        <v>3.84521414267571</v>
      </c>
      <c r="Q44" s="124">
        <f>M44-[1]Reference!D51</f>
        <v>-6.25516975293453</v>
      </c>
      <c r="R44" s="124" t="str">
        <f t="shared" si="29"/>
        <v>about the same</v>
      </c>
      <c r="S44" s="124" t="str">
        <f t="shared" si="30"/>
        <v>redder</v>
      </c>
      <c r="T44" s="124" t="str">
        <f t="shared" si="31"/>
        <v>bluer</v>
      </c>
      <c r="U44" s="124">
        <f t="shared" si="18"/>
        <v>7.37096232611158</v>
      </c>
      <c r="V44" s="124">
        <f t="shared" si="32"/>
        <v>3.00578981322008</v>
      </c>
      <c r="W44" s="117">
        <f t="shared" si="19"/>
        <v>87.5861746986538</v>
      </c>
      <c r="X44" s="117">
        <f>W44-[1]Reference!E51</f>
        <v>7.31982878958304</v>
      </c>
      <c r="Y44" s="117">
        <f t="shared" si="20"/>
        <v>0.576998208187589</v>
      </c>
      <c r="Z44" s="117">
        <f t="shared" si="21"/>
        <v>-0.646734235908214</v>
      </c>
      <c r="AA44" s="117">
        <f>X44/(1+0.045*ABS([1]Reference!E51))</f>
        <v>1.58713176461159</v>
      </c>
      <c r="AB44" s="117">
        <f>Y44/(1+0.015*ABS([1]Reference!E51))</f>
        <v>0.261796491735839</v>
      </c>
      <c r="AC44" s="117">
        <f t="shared" si="33"/>
        <v>1.73372137704421</v>
      </c>
      <c r="AD44" s="123" t="str">
        <f t="shared" si="22"/>
        <v>17-Blue1 (0, 0, 128)</v>
      </c>
    </row>
    <row r="45" s="31" customFormat="1" spans="1:30">
      <c r="A45" s="3" t="s">
        <v>67</v>
      </c>
      <c r="B45" s="31">
        <f>Test_Data!P21</f>
        <v>30.879642</v>
      </c>
      <c r="C45" s="31">
        <f>Test_Data!Q21</f>
        <v>19.481612</v>
      </c>
      <c r="D45" s="31">
        <f>Test_Data!R21</f>
        <v>116.97148</v>
      </c>
      <c r="E45" s="117">
        <f t="shared" si="23"/>
        <v>0.124663371688354</v>
      </c>
      <c r="F45" s="117">
        <f t="shared" si="23"/>
        <v>0.0786486915180004</v>
      </c>
      <c r="G45" s="117">
        <f t="shared" si="23"/>
        <v>0.472222413983194</v>
      </c>
      <c r="H45" s="117">
        <f t="shared" si="24"/>
        <v>0.512370635521753</v>
      </c>
      <c r="I45" s="117">
        <f t="shared" si="24"/>
        <v>0.428447060159607</v>
      </c>
      <c r="J45" s="117">
        <f t="shared" si="24"/>
        <v>0.803782897819645</v>
      </c>
      <c r="K45" s="117">
        <f t="shared" si="25"/>
        <v>33.6998589785144</v>
      </c>
      <c r="L45" s="117">
        <f t="shared" si="26"/>
        <v>41.9617876810732</v>
      </c>
      <c r="M45" s="117">
        <f t="shared" si="27"/>
        <v>-75.0671675320076</v>
      </c>
      <c r="N45" s="123" t="str">
        <f t="shared" si="28"/>
        <v>18-Blue2 (64, 64, 192)</v>
      </c>
      <c r="O45" s="124">
        <f>K45-[1]Reference!B52</f>
        <v>-1.4281705895359</v>
      </c>
      <c r="P45" s="124">
        <f>L45-[1]Reference!C52</f>
        <v>1.71123469046059</v>
      </c>
      <c r="Q45" s="124">
        <f>M45-[1]Reference!D52</f>
        <v>-8.09558384016489</v>
      </c>
      <c r="R45" s="124" t="str">
        <f t="shared" si="29"/>
        <v>about the same</v>
      </c>
      <c r="S45" s="124" t="str">
        <f t="shared" si="30"/>
        <v>about the same</v>
      </c>
      <c r="T45" s="124" t="str">
        <f t="shared" si="31"/>
        <v>bluer</v>
      </c>
      <c r="U45" s="124">
        <f t="shared" si="18"/>
        <v>8.39681327122319</v>
      </c>
      <c r="V45" s="124">
        <f t="shared" si="32"/>
        <v>6.47893955401048</v>
      </c>
      <c r="W45" s="117">
        <f t="shared" si="19"/>
        <v>85.9992515471499</v>
      </c>
      <c r="X45" s="117">
        <f>W45-[1]Reference!E52</f>
        <v>7.86283213696954</v>
      </c>
      <c r="Y45" s="117">
        <f t="shared" si="20"/>
        <v>2.57733829072041</v>
      </c>
      <c r="Z45" s="117">
        <f t="shared" si="21"/>
        <v>-1.4281705895359</v>
      </c>
      <c r="AA45" s="117">
        <f>X45/(1+0.045*ABS([1]Reference!E52))</f>
        <v>1.74105189350583</v>
      </c>
      <c r="AB45" s="117">
        <f>Y45/(1+0.015*ABS([1]Reference!E52))</f>
        <v>1.18659454967353</v>
      </c>
      <c r="AC45" s="117">
        <f t="shared" si="33"/>
        <v>2.54537611248524</v>
      </c>
      <c r="AD45" s="123" t="str">
        <f t="shared" si="22"/>
        <v>18-Blue2 (64, 64, 192)</v>
      </c>
    </row>
    <row r="46" s="31" customFormat="1" spans="1:30">
      <c r="A46" s="3" t="s">
        <v>68</v>
      </c>
      <c r="B46" s="31">
        <f>Test_Data!P22</f>
        <v>41.766862</v>
      </c>
      <c r="C46" s="31">
        <f>Test_Data!Q22</f>
        <v>16.732092</v>
      </c>
      <c r="D46" s="31">
        <f>Test_Data!R22</f>
        <v>210.70003</v>
      </c>
      <c r="E46" s="117">
        <f t="shared" si="23"/>
        <v>0.168615874554575</v>
      </c>
      <c r="F46" s="117">
        <f t="shared" si="23"/>
        <v>0.0675486783208085</v>
      </c>
      <c r="G46" s="117">
        <f t="shared" si="23"/>
        <v>0.850611420774802</v>
      </c>
      <c r="H46" s="117">
        <f t="shared" si="24"/>
        <v>0.566635911859012</v>
      </c>
      <c r="I46" s="117">
        <f t="shared" si="24"/>
        <v>0.407260495482698</v>
      </c>
      <c r="J46" s="117">
        <f t="shared" si="24"/>
        <v>0.977988239317867</v>
      </c>
      <c r="K46" s="117">
        <f t="shared" si="25"/>
        <v>31.2422174759929</v>
      </c>
      <c r="L46" s="117">
        <f t="shared" si="26"/>
        <v>79.6877081881573</v>
      </c>
      <c r="M46" s="117">
        <f t="shared" si="27"/>
        <v>-114.145548767034</v>
      </c>
      <c r="N46" s="123" t="str">
        <f t="shared" si="28"/>
        <v>19-Blue3 (0, 0, 255)</v>
      </c>
      <c r="O46" s="124">
        <f>K46-[1]Reference!B53</f>
        <v>-1.06036919125654</v>
      </c>
      <c r="P46" s="124">
        <f>L46-[1]Reference!C53</f>
        <v>0.494070075755772</v>
      </c>
      <c r="Q46" s="124">
        <f>M46-[1]Reference!D53</f>
        <v>-6.2918145147065</v>
      </c>
      <c r="R46" s="124" t="str">
        <f t="shared" si="29"/>
        <v>about the same</v>
      </c>
      <c r="S46" s="124" t="str">
        <f t="shared" si="30"/>
        <v>about the same</v>
      </c>
      <c r="T46" s="124" t="str">
        <f t="shared" si="31"/>
        <v>bluer</v>
      </c>
      <c r="U46" s="124">
        <f t="shared" si="18"/>
        <v>6.39964201725337</v>
      </c>
      <c r="V46" s="124">
        <f t="shared" si="32"/>
        <v>2.89242560871173</v>
      </c>
      <c r="W46" s="117">
        <f t="shared" si="19"/>
        <v>139.209687664358</v>
      </c>
      <c r="X46" s="117">
        <f>W46-[1]Reference!E53</f>
        <v>5.40363283256212</v>
      </c>
      <c r="Y46" s="117">
        <f t="shared" si="20"/>
        <v>3.26064216651956</v>
      </c>
      <c r="Z46" s="117">
        <f t="shared" si="21"/>
        <v>-1.06036919125654</v>
      </c>
      <c r="AA46" s="117">
        <f>X46/(1+0.045*ABS([1]Reference!E53))</f>
        <v>0.769608765024808</v>
      </c>
      <c r="AB46" s="117">
        <f>Y46/(1+0.015*ABS([1]Reference!E53))</f>
        <v>1.08431782044872</v>
      </c>
      <c r="AC46" s="117">
        <f t="shared" si="33"/>
        <v>1.70071326469565</v>
      </c>
      <c r="AD46" s="123" t="str">
        <f t="shared" si="22"/>
        <v>19-Blue3 (0, 0, 255)</v>
      </c>
    </row>
    <row r="47" s="31" customFormat="1" spans="1:30">
      <c r="A47" s="3" t="s">
        <v>69</v>
      </c>
      <c r="B47" s="31">
        <f>Test_Data!P23</f>
        <v>81.103741</v>
      </c>
      <c r="C47" s="31">
        <f>Test_Data!Q23</f>
        <v>65.994425</v>
      </c>
      <c r="D47" s="31">
        <f>Test_Data!R23</f>
        <v>214.91713</v>
      </c>
      <c r="E47" s="117">
        <f t="shared" si="23"/>
        <v>0.327421730135309</v>
      </c>
      <c r="F47" s="117">
        <f t="shared" si="23"/>
        <v>0.266424317132115</v>
      </c>
      <c r="G47" s="117">
        <f t="shared" si="23"/>
        <v>0.867636161694628</v>
      </c>
      <c r="H47" s="117">
        <f t="shared" si="24"/>
        <v>0.706925707806077</v>
      </c>
      <c r="I47" s="117">
        <f t="shared" si="24"/>
        <v>0.643464542385626</v>
      </c>
      <c r="J47" s="117">
        <f t="shared" si="24"/>
        <v>0.984469903871909</v>
      </c>
      <c r="K47" s="117">
        <f t="shared" si="25"/>
        <v>58.6418869167326</v>
      </c>
      <c r="L47" s="117">
        <f t="shared" si="26"/>
        <v>31.7305827102254</v>
      </c>
      <c r="M47" s="117">
        <f t="shared" si="27"/>
        <v>-68.2010722972565</v>
      </c>
      <c r="N47" s="123" t="str">
        <f t="shared" si="28"/>
        <v>20-Blue4 (128, 128, 255)</v>
      </c>
      <c r="O47" s="124">
        <f>K47-[1]Reference!B54</f>
        <v>-0.560866294094261</v>
      </c>
      <c r="P47" s="124">
        <f>L47-[1]Reference!C54</f>
        <v>-1.37257636495608</v>
      </c>
      <c r="Q47" s="124">
        <f>M47-[1]Reference!D54</f>
        <v>-4.74363289822205</v>
      </c>
      <c r="R47" s="124" t="str">
        <f t="shared" si="29"/>
        <v>about the same</v>
      </c>
      <c r="S47" s="124" t="str">
        <f t="shared" si="30"/>
        <v>about the same</v>
      </c>
      <c r="T47" s="124" t="str">
        <f t="shared" si="31"/>
        <v>bluer</v>
      </c>
      <c r="U47" s="124">
        <f t="shared" si="18"/>
        <v>4.96996880780771</v>
      </c>
      <c r="V47" s="124">
        <f t="shared" si="32"/>
        <v>3.6376089776755</v>
      </c>
      <c r="W47" s="117">
        <f t="shared" si="19"/>
        <v>75.2211149985565</v>
      </c>
      <c r="X47" s="117">
        <f>W47-[1]Reference!E54</f>
        <v>3.64831460735412</v>
      </c>
      <c r="Y47" s="117">
        <f t="shared" si="20"/>
        <v>3.32803537789146</v>
      </c>
      <c r="Z47" s="117">
        <f t="shared" si="21"/>
        <v>-0.560866294094261</v>
      </c>
      <c r="AA47" s="117">
        <f>X47/(1+0.045*ABS([1]Reference!E54))</f>
        <v>0.864370578333854</v>
      </c>
      <c r="AB47" s="117">
        <f>Y47/(1+0.015*ABS([1]Reference!E54))</f>
        <v>1.60496152014161</v>
      </c>
      <c r="AC47" s="117">
        <f t="shared" si="33"/>
        <v>1.90725168178599</v>
      </c>
      <c r="AD47" s="123" t="str">
        <f t="shared" si="22"/>
        <v>20-Blue4 (128, 128, 255)</v>
      </c>
    </row>
    <row r="48" s="31" customFormat="1" spans="1:30">
      <c r="A48" s="3" t="s">
        <v>70</v>
      </c>
      <c r="B48" s="31">
        <f>Test_Data!P24</f>
        <v>45.648495</v>
      </c>
      <c r="C48" s="31">
        <f>Test_Data!Q24</f>
        <v>54.960487</v>
      </c>
      <c r="D48" s="31">
        <f>Test_Data!R24</f>
        <v>7.2116398</v>
      </c>
      <c r="E48" s="117">
        <f t="shared" si="23"/>
        <v>0.184286310676754</v>
      </c>
      <c r="F48" s="117">
        <f t="shared" si="23"/>
        <v>0.221879502976554</v>
      </c>
      <c r="G48" s="117">
        <f t="shared" si="23"/>
        <v>0.0291139169576488</v>
      </c>
      <c r="H48" s="117">
        <f t="shared" si="24"/>
        <v>0.583672144899987</v>
      </c>
      <c r="I48" s="117">
        <f t="shared" si="24"/>
        <v>0.605395322966212</v>
      </c>
      <c r="J48" s="117">
        <f t="shared" si="24"/>
        <v>0.317533908222003</v>
      </c>
      <c r="K48" s="117">
        <f t="shared" si="25"/>
        <v>54.2258574640806</v>
      </c>
      <c r="L48" s="117">
        <f t="shared" si="26"/>
        <v>-10.8615890331125</v>
      </c>
      <c r="M48" s="117">
        <f t="shared" si="27"/>
        <v>57.5722829488419</v>
      </c>
      <c r="N48" s="123" t="str">
        <f t="shared" si="28"/>
        <v>21-Yellow1 (128, 128, 0)</v>
      </c>
      <c r="O48" s="124">
        <f>K48-[1]Reference!B55</f>
        <v>2.35752610073242</v>
      </c>
      <c r="P48" s="124">
        <f>L48-[1]Reference!C55</f>
        <v>2.07211276044078</v>
      </c>
      <c r="Q48" s="124">
        <f>M48-[1]Reference!D55</f>
        <v>0.891858453001127</v>
      </c>
      <c r="R48" s="124" t="str">
        <f t="shared" si="29"/>
        <v>about the same</v>
      </c>
      <c r="S48" s="124" t="str">
        <f t="shared" si="30"/>
        <v>about the same</v>
      </c>
      <c r="T48" s="124" t="str">
        <f t="shared" si="31"/>
        <v>about the same</v>
      </c>
      <c r="U48" s="124">
        <f t="shared" si="18"/>
        <v>3.26297289412672</v>
      </c>
      <c r="V48" s="124">
        <f t="shared" si="32"/>
        <v>6.96763559254115</v>
      </c>
      <c r="W48" s="117">
        <f t="shared" si="19"/>
        <v>58.5878987527778</v>
      </c>
      <c r="X48" s="117">
        <f>W48-[1]Reference!E55</f>
        <v>0.450551349294813</v>
      </c>
      <c r="Y48" s="117">
        <f t="shared" si="20"/>
        <v>2.21044481356574</v>
      </c>
      <c r="Z48" s="117">
        <f t="shared" si="21"/>
        <v>2.35752610073242</v>
      </c>
      <c r="AA48" s="117">
        <f>X48/(1+0.045*ABS([1]Reference!E55))</f>
        <v>0.124593153661548</v>
      </c>
      <c r="AB48" s="117">
        <f>Y48/(1+0.015*ABS([1]Reference!E55))</f>
        <v>1.18075519180192</v>
      </c>
      <c r="AC48" s="117">
        <f t="shared" si="33"/>
        <v>2.6396279269134</v>
      </c>
      <c r="AD48" s="123" t="str">
        <f t="shared" si="22"/>
        <v>21-Yellow1 (128, 128, 0)</v>
      </c>
    </row>
    <row r="49" s="31" customFormat="1" spans="1:30">
      <c r="A49" s="3" t="s">
        <v>71</v>
      </c>
      <c r="B49" s="31">
        <f>Test_Data!P25</f>
        <v>112.25195</v>
      </c>
      <c r="C49" s="31">
        <f>Test_Data!Q25</f>
        <v>134.65632</v>
      </c>
      <c r="D49" s="31">
        <f>Test_Data!R25</f>
        <v>28.21341</v>
      </c>
      <c r="E49" s="117">
        <f t="shared" si="23"/>
        <v>0.453169326431715</v>
      </c>
      <c r="F49" s="117">
        <f t="shared" si="23"/>
        <v>0.543617405614543</v>
      </c>
      <c r="G49" s="117">
        <f t="shared" si="23"/>
        <v>0.113899598234523</v>
      </c>
      <c r="H49" s="117">
        <f t="shared" si="24"/>
        <v>0.787815965438248</v>
      </c>
      <c r="I49" s="117">
        <f t="shared" si="24"/>
        <v>0.816139600706621</v>
      </c>
      <c r="J49" s="117">
        <f t="shared" si="24"/>
        <v>0.50033854331749</v>
      </c>
      <c r="K49" s="117">
        <f t="shared" si="25"/>
        <v>78.6721936819681</v>
      </c>
      <c r="L49" s="117">
        <f t="shared" si="26"/>
        <v>-14.1618176341869</v>
      </c>
      <c r="M49" s="117">
        <f t="shared" si="27"/>
        <v>63.1602114778262</v>
      </c>
      <c r="N49" s="123" t="str">
        <f t="shared" si="28"/>
        <v>22-Yellow2 (192, 192, 64)</v>
      </c>
      <c r="O49" s="124">
        <f>K49-[1]Reference!B56</f>
        <v>3.0495403671286</v>
      </c>
      <c r="P49" s="124">
        <f>L49-[1]Reference!C56</f>
        <v>1.40623245457749</v>
      </c>
      <c r="Q49" s="124">
        <f>M49-[1]Reference!D56</f>
        <v>1.53492665311828</v>
      </c>
      <c r="R49" s="124" t="str">
        <f t="shared" si="29"/>
        <v>lighter</v>
      </c>
      <c r="S49" s="124" t="str">
        <f t="shared" si="30"/>
        <v>about the same</v>
      </c>
      <c r="T49" s="124" t="str">
        <f t="shared" si="31"/>
        <v>about the same</v>
      </c>
      <c r="U49" s="124">
        <f t="shared" si="18"/>
        <v>3.6923144499767</v>
      </c>
      <c r="V49" s="124">
        <f t="shared" si="32"/>
        <v>10.1697864089247</v>
      </c>
      <c r="W49" s="117">
        <f t="shared" si="19"/>
        <v>64.7284280098605</v>
      </c>
      <c r="X49" s="117">
        <f>W49-[1]Reference!E56</f>
        <v>1.16711970604526</v>
      </c>
      <c r="Y49" s="117">
        <f t="shared" si="20"/>
        <v>1.72375205250661</v>
      </c>
      <c r="Z49" s="117">
        <f t="shared" si="21"/>
        <v>3.0495403671286</v>
      </c>
      <c r="AA49" s="117">
        <f>X49/(1+0.045*ABS([1]Reference!E56))</f>
        <v>0.302342341340221</v>
      </c>
      <c r="AB49" s="117">
        <f>Y49/(1+0.015*ABS([1]Reference!E56))</f>
        <v>0.882427938593749</v>
      </c>
      <c r="AC49" s="117">
        <f t="shared" si="33"/>
        <v>3.18901025538093</v>
      </c>
      <c r="AD49" s="123" t="str">
        <f t="shared" si="22"/>
        <v>22-Yellow2 (192, 192, 64)</v>
      </c>
    </row>
    <row r="50" s="31" customFormat="1" spans="1:30">
      <c r="A50" s="3" t="s">
        <v>72</v>
      </c>
      <c r="B50" s="31">
        <f>Test_Data!P26</f>
        <v>196.40443</v>
      </c>
      <c r="C50" s="31">
        <f>Test_Data!Q26</f>
        <v>239.48804</v>
      </c>
      <c r="D50" s="31">
        <f>Test_Data!R26</f>
        <v>36.154526</v>
      </c>
      <c r="E50" s="117">
        <f t="shared" si="23"/>
        <v>0.792899038736564</v>
      </c>
      <c r="F50" s="117">
        <f t="shared" si="23"/>
        <v>0.966830721205748</v>
      </c>
      <c r="G50" s="117">
        <f t="shared" si="23"/>
        <v>0.145958463927601</v>
      </c>
      <c r="H50" s="117">
        <f t="shared" si="24"/>
        <v>0.949315501927326</v>
      </c>
      <c r="I50" s="117">
        <f t="shared" si="24"/>
        <v>0.988819025470653</v>
      </c>
      <c r="J50" s="117">
        <f t="shared" si="24"/>
        <v>0.54345842250342</v>
      </c>
      <c r="K50" s="117">
        <f t="shared" si="25"/>
        <v>98.7030069545958</v>
      </c>
      <c r="L50" s="117">
        <f t="shared" si="26"/>
        <v>-19.7517617716639</v>
      </c>
      <c r="M50" s="117">
        <f t="shared" si="27"/>
        <v>89.0721205934468</v>
      </c>
      <c r="N50" s="123" t="str">
        <f t="shared" si="28"/>
        <v>23-Yellow3 (255, 255, 0)</v>
      </c>
      <c r="O50" s="124">
        <f>K50-[1]Reference!B57</f>
        <v>1.56475997329849</v>
      </c>
      <c r="P50" s="124">
        <f>L50-[1]Reference!C57</f>
        <v>1.80905044379181</v>
      </c>
      <c r="Q50" s="124">
        <f>M50-[1]Reference!D57</f>
        <v>-5.41559903654188</v>
      </c>
      <c r="R50" s="124" t="str">
        <f t="shared" si="29"/>
        <v>about the same</v>
      </c>
      <c r="S50" s="124" t="str">
        <f t="shared" si="30"/>
        <v>about the same</v>
      </c>
      <c r="T50" s="124" t="str">
        <f t="shared" si="31"/>
        <v>bluer</v>
      </c>
      <c r="U50" s="124">
        <f t="shared" si="18"/>
        <v>5.92029139543095</v>
      </c>
      <c r="V50" s="124">
        <f t="shared" si="32"/>
        <v>3.6262851358054</v>
      </c>
      <c r="W50" s="117">
        <f t="shared" si="19"/>
        <v>91.2358195014331</v>
      </c>
      <c r="X50" s="117">
        <f>W50-[1]Reference!E57</f>
        <v>-5.68062793792303</v>
      </c>
      <c r="Y50" s="117">
        <f t="shared" si="20"/>
        <v>0.576057864858186</v>
      </c>
      <c r="Z50" s="117">
        <f t="shared" si="21"/>
        <v>1.56475997329849</v>
      </c>
      <c r="AA50" s="117">
        <f>X50/(1+0.045*ABS([1]Reference!E57))</f>
        <v>-1.05957349328201</v>
      </c>
      <c r="AB50" s="117">
        <f>Y50/(1+0.015*ABS([1]Reference!E57))</f>
        <v>0.23476663754134</v>
      </c>
      <c r="AC50" s="117">
        <f t="shared" si="33"/>
        <v>1.90428073975593</v>
      </c>
      <c r="AD50" s="123" t="str">
        <f t="shared" si="22"/>
        <v>23-Yellow3 (255, 255, 0)</v>
      </c>
    </row>
    <row r="51" s="31" customFormat="1" spans="1:30">
      <c r="A51" s="3" t="s">
        <v>73</v>
      </c>
      <c r="B51" s="31">
        <f>Test_Data!P27</f>
        <v>204.3784</v>
      </c>
      <c r="C51" s="31">
        <f>Test_Data!Q27</f>
        <v>242.18985</v>
      </c>
      <c r="D51" s="31">
        <f>Test_Data!R27</f>
        <v>77.337283</v>
      </c>
      <c r="E51" s="117">
        <f t="shared" si="23"/>
        <v>0.825090538428879</v>
      </c>
      <c r="F51" s="117">
        <f t="shared" si="23"/>
        <v>0.977738125645907</v>
      </c>
      <c r="G51" s="117">
        <f t="shared" si="23"/>
        <v>0.312216263906052</v>
      </c>
      <c r="H51" s="117">
        <f t="shared" si="24"/>
        <v>0.961992777248723</v>
      </c>
      <c r="I51" s="117">
        <f t="shared" si="24"/>
        <v>0.992523618231609</v>
      </c>
      <c r="J51" s="117">
        <f t="shared" si="24"/>
        <v>0.700231649846538</v>
      </c>
      <c r="K51" s="117">
        <f t="shared" si="25"/>
        <v>99.1327397148667</v>
      </c>
      <c r="L51" s="117">
        <f t="shared" si="26"/>
        <v>-15.2654204914431</v>
      </c>
      <c r="M51" s="117">
        <f t="shared" si="27"/>
        <v>58.4583936770143</v>
      </c>
      <c r="N51" s="123" t="str">
        <f t="shared" si="28"/>
        <v>24-Yellow4 (255, 255, 128)</v>
      </c>
      <c r="O51" s="124">
        <f>K51-[1]Reference!B58</f>
        <v>1.36451067274785</v>
      </c>
      <c r="P51" s="124">
        <f>L51-[1]Reference!C58</f>
        <v>1.27804300852818</v>
      </c>
      <c r="Q51" s="124">
        <f>M51-[1]Reference!D58</f>
        <v>-1.52725283832304</v>
      </c>
      <c r="R51" s="124" t="str">
        <f t="shared" si="29"/>
        <v>about the same</v>
      </c>
      <c r="S51" s="124" t="str">
        <f t="shared" si="30"/>
        <v>about the same</v>
      </c>
      <c r="T51" s="124" t="str">
        <f t="shared" si="31"/>
        <v>about the same</v>
      </c>
      <c r="U51" s="124">
        <f t="shared" si="18"/>
        <v>2.4140804750166</v>
      </c>
      <c r="V51" s="124">
        <f t="shared" si="32"/>
        <v>2.27585086193389</v>
      </c>
      <c r="W51" s="117">
        <f t="shared" si="19"/>
        <v>60.4186796783689</v>
      </c>
      <c r="X51" s="117">
        <f>W51-[1]Reference!E58</f>
        <v>-1.80642757294788</v>
      </c>
      <c r="Y51" s="117">
        <f t="shared" si="20"/>
        <v>0.838280733112252</v>
      </c>
      <c r="Z51" s="117">
        <f t="shared" si="21"/>
        <v>1.36451067274785</v>
      </c>
      <c r="AA51" s="117">
        <f>X51/(1+0.045*ABS([1]Reference!E58))</f>
        <v>-0.475359436522806</v>
      </c>
      <c r="AB51" s="117">
        <f>Y51/(1+0.015*ABS([1]Reference!E58))</f>
        <v>0.433583777371584</v>
      </c>
      <c r="AC51" s="117">
        <f t="shared" si="33"/>
        <v>1.50859234451653</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3.94748739861297</v>
      </c>
      <c r="C62" s="108" t="str">
        <f>IF(B62&lt;=20,"PASS","FAIL")</f>
        <v>PASS</v>
      </c>
    </row>
    <row r="63" spans="1:3">
      <c r="A63" s="31" t="s">
        <v>49</v>
      </c>
      <c r="B63" s="32">
        <f>MAX(AC28:AC51)</f>
        <v>30.7883943285256</v>
      </c>
      <c r="C63" s="108" t="str">
        <f>IF(B63&lt;=20,"PASS","FAIL")</f>
        <v>FAIL</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0.155152380466461</v>
      </c>
      <c r="F434" s="155">
        <f>Test_Data!T22</f>
        <v>0.0621551088988781</v>
      </c>
      <c r="G434" s="155">
        <v>0.18</v>
      </c>
      <c r="H434" s="155">
        <v>0.15</v>
      </c>
    </row>
    <row r="435" ht="14.25" spans="1:8">
      <c r="A435" s="153" t="s">
        <v>101</v>
      </c>
      <c r="B435" s="154">
        <v>0</v>
      </c>
      <c r="C435" s="154">
        <v>255</v>
      </c>
      <c r="D435" s="154">
        <v>0</v>
      </c>
      <c r="E435" s="155">
        <f>Test_Data!S18</f>
        <v>0.300511717796326</v>
      </c>
      <c r="F435" s="155">
        <f>Test_Data!T18</f>
        <v>0.600607693195343</v>
      </c>
      <c r="G435" s="155">
        <v>0.13</v>
      </c>
      <c r="H435" s="155">
        <v>0.57</v>
      </c>
    </row>
    <row r="436" ht="14.25" spans="1:8">
      <c r="A436" s="153" t="s">
        <v>100</v>
      </c>
      <c r="B436" s="154">
        <v>255</v>
      </c>
      <c r="C436" s="154">
        <v>0</v>
      </c>
      <c r="D436" s="154">
        <v>0</v>
      </c>
      <c r="E436" s="155">
        <f>Test_Data!S14</f>
        <v>0.64472895860672</v>
      </c>
      <c r="F436" s="155">
        <f>Test_Data!T14</f>
        <v>0.327784955501556</v>
      </c>
      <c r="G436" s="155">
        <v>0.47</v>
      </c>
      <c r="H436" s="155">
        <v>0.52</v>
      </c>
    </row>
    <row r="437" ht="14.25" spans="1:8">
      <c r="A437" s="153" t="s">
        <v>102</v>
      </c>
      <c r="B437" s="154">
        <v>0</v>
      </c>
      <c r="C437" s="154">
        <v>0</v>
      </c>
      <c r="D437" s="154">
        <v>255</v>
      </c>
      <c r="E437" s="155">
        <f>Test_Data!S22</f>
        <v>0.155152380466461</v>
      </c>
      <c r="F437" s="155">
        <f>Test_Data!T22</f>
        <v>0.0621551088988781</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2.13544487285759</v>
      </c>
    </row>
    <row r="446" spans="1:2">
      <c r="A446" s="3" t="s">
        <v>115</v>
      </c>
      <c r="B446" s="32">
        <f t="shared" ref="B446:B476" si="71">AC29</f>
        <v>16.97853848513</v>
      </c>
    </row>
    <row r="447" spans="1:2">
      <c r="A447" s="3" t="s">
        <v>116</v>
      </c>
      <c r="B447" s="32">
        <f t="shared" si="71"/>
        <v>30.7883943285256</v>
      </c>
    </row>
    <row r="448" spans="1:2">
      <c r="A448" s="3" t="s">
        <v>117</v>
      </c>
      <c r="B448" s="32">
        <f t="shared" si="71"/>
        <v>0.593198811433192</v>
      </c>
    </row>
    <row r="449" spans="1:2">
      <c r="A449" s="3" t="s">
        <v>118</v>
      </c>
      <c r="B449" s="32">
        <f t="shared" si="71"/>
        <v>1.02281272700556</v>
      </c>
    </row>
    <row r="450" spans="1:2">
      <c r="A450" s="3" t="s">
        <v>119</v>
      </c>
      <c r="B450" s="32">
        <f t="shared" si="71"/>
        <v>1.3914677671084</v>
      </c>
    </row>
    <row r="451" spans="1:2">
      <c r="A451" s="3" t="s">
        <v>120</v>
      </c>
      <c r="B451" s="32">
        <f t="shared" si="71"/>
        <v>1.2617374913221</v>
      </c>
    </row>
    <row r="452" spans="1:2">
      <c r="A452" s="3" t="s">
        <v>121</v>
      </c>
      <c r="B452" s="32">
        <f t="shared" si="71"/>
        <v>0</v>
      </c>
    </row>
    <row r="453" spans="1:2">
      <c r="A453" s="3" t="s">
        <v>122</v>
      </c>
      <c r="B453" s="32">
        <f t="shared" si="71"/>
        <v>2.67998637860277</v>
      </c>
    </row>
    <row r="454" spans="1:2">
      <c r="A454" s="3" t="s">
        <v>123</v>
      </c>
      <c r="B454" s="32">
        <f t="shared" si="71"/>
        <v>2.49180169032153</v>
      </c>
    </row>
    <row r="455" spans="1:2">
      <c r="A455" s="3" t="s">
        <v>124</v>
      </c>
      <c r="B455" s="32">
        <f t="shared" si="71"/>
        <v>4.00920020871156</v>
      </c>
    </row>
    <row r="456" spans="1:2">
      <c r="A456" s="3" t="s">
        <v>125</v>
      </c>
      <c r="B456" s="32">
        <f t="shared" si="71"/>
        <v>2.53644919985764</v>
      </c>
    </row>
    <row r="457" spans="1:2">
      <c r="A457" s="3" t="s">
        <v>126</v>
      </c>
      <c r="B457" s="32">
        <f t="shared" si="71"/>
        <v>2.79882951908488</v>
      </c>
    </row>
    <row r="458" spans="1:2">
      <c r="A458" s="3" t="s">
        <v>127</v>
      </c>
      <c r="B458" s="32">
        <f t="shared" si="71"/>
        <v>3.68363938542586</v>
      </c>
    </row>
    <row r="459" spans="1:2">
      <c r="A459" s="3" t="s">
        <v>128</v>
      </c>
      <c r="B459" s="32">
        <f t="shared" si="71"/>
        <v>2.93134469207039</v>
      </c>
    </row>
    <row r="460" spans="1:2">
      <c r="A460" s="3" t="s">
        <v>129</v>
      </c>
      <c r="B460" s="32">
        <f t="shared" si="71"/>
        <v>2.30827830667628</v>
      </c>
    </row>
    <row r="461" spans="1:2">
      <c r="A461" s="3" t="s">
        <v>130</v>
      </c>
      <c r="B461" s="32">
        <f t="shared" si="71"/>
        <v>1.73372137704421</v>
      </c>
    </row>
    <row r="462" spans="1:2">
      <c r="A462" s="3" t="s">
        <v>131</v>
      </c>
      <c r="B462" s="32">
        <f t="shared" si="71"/>
        <v>2.54537611248524</v>
      </c>
    </row>
    <row r="463" spans="1:2">
      <c r="A463" s="3" t="s">
        <v>132</v>
      </c>
      <c r="B463" s="32">
        <f t="shared" si="71"/>
        <v>1.70071326469565</v>
      </c>
    </row>
    <row r="464" spans="1:2">
      <c r="A464" s="3" t="s">
        <v>133</v>
      </c>
      <c r="B464" s="32">
        <f t="shared" si="71"/>
        <v>1.90725168178599</v>
      </c>
    </row>
    <row r="465" spans="1:2">
      <c r="A465" s="3" t="s">
        <v>134</v>
      </c>
      <c r="B465" s="32">
        <f t="shared" si="71"/>
        <v>2.6396279269134</v>
      </c>
    </row>
    <row r="466" spans="1:2">
      <c r="A466" s="3" t="s">
        <v>135</v>
      </c>
      <c r="B466" s="32">
        <f t="shared" si="71"/>
        <v>3.18901025538093</v>
      </c>
    </row>
    <row r="467" spans="1:2">
      <c r="A467" s="3" t="s">
        <v>136</v>
      </c>
      <c r="B467" s="32">
        <f t="shared" si="71"/>
        <v>1.90428073975593</v>
      </c>
    </row>
    <row r="468" spans="1:2">
      <c r="A468" s="3" t="s">
        <v>137</v>
      </c>
      <c r="B468" s="32">
        <f t="shared" si="71"/>
        <v>1.50859234451653</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0.176715895533562</v>
      </c>
    </row>
    <row r="480" spans="1:2">
      <c r="A480" s="3">
        <v>16</v>
      </c>
      <c r="B480" s="158">
        <f>Test_Data!U29</f>
        <v>0.762996673583984</v>
      </c>
    </row>
    <row r="481" spans="1:2">
      <c r="A481" s="3">
        <v>32</v>
      </c>
      <c r="B481" s="158">
        <f>Test_Data!U30</f>
        <v>2.83404564857483</v>
      </c>
    </row>
    <row r="482" spans="1:2">
      <c r="A482" s="3">
        <v>48</v>
      </c>
      <c r="B482" s="158">
        <f>Test_Data!U31</f>
        <v>6.63140916824341</v>
      </c>
    </row>
    <row r="483" spans="1:2">
      <c r="A483" s="3">
        <v>64</v>
      </c>
      <c r="B483" s="158">
        <f>Test_Data!U32</f>
        <v>12.2552423477173</v>
      </c>
    </row>
    <row r="484" spans="1:2">
      <c r="A484" s="3">
        <v>80</v>
      </c>
      <c r="B484" s="158">
        <f>Test_Data!U33</f>
        <v>19.8982791900635</v>
      </c>
    </row>
    <row r="485" spans="1:2">
      <c r="A485" s="3">
        <v>96</v>
      </c>
      <c r="B485" s="158">
        <f>Test_Data!U34</f>
        <v>29.6107063293457</v>
      </c>
    </row>
    <row r="486" spans="1:2">
      <c r="A486" s="3">
        <v>112</v>
      </c>
      <c r="B486" s="158">
        <f>Test_Data!U35</f>
        <v>41.4058074951172</v>
      </c>
    </row>
    <row r="487" spans="1:2">
      <c r="A487" s="3">
        <v>128</v>
      </c>
      <c r="B487" s="158">
        <f>Test_Data!U36</f>
        <v>55.4834136962891</v>
      </c>
    </row>
    <row r="488" spans="1:2">
      <c r="A488" s="3">
        <v>144</v>
      </c>
      <c r="B488" s="158">
        <f>Test_Data!U37</f>
        <v>72.1519393920898</v>
      </c>
    </row>
    <row r="489" spans="1:2">
      <c r="A489" s="3">
        <v>160</v>
      </c>
      <c r="B489" s="158">
        <f>Test_Data!U38</f>
        <v>91.0764312744141</v>
      </c>
    </row>
    <row r="490" spans="1:2">
      <c r="A490" s="3">
        <v>176</v>
      </c>
      <c r="B490" s="158">
        <f>Test_Data!U39</f>
        <v>112.768997192383</v>
      </c>
    </row>
    <row r="491" spans="1:2">
      <c r="A491" s="3">
        <v>192</v>
      </c>
      <c r="B491" s="158">
        <f>Test_Data!U40</f>
        <v>136.696823120117</v>
      </c>
    </row>
    <row r="492" spans="1:2">
      <c r="A492" s="3">
        <v>208</v>
      </c>
      <c r="B492" s="158">
        <f>Test_Data!U41</f>
        <v>163.264114379883</v>
      </c>
    </row>
    <row r="493" spans="1:2">
      <c r="A493" s="3">
        <v>224</v>
      </c>
      <c r="B493" s="158">
        <f>Test_Data!U42</f>
        <v>191.803604125977</v>
      </c>
    </row>
    <row r="494" spans="1:2">
      <c r="A494" s="3">
        <v>240</v>
      </c>
      <c r="B494" s="158">
        <f>Test_Data!U43</f>
        <v>223.315872192383</v>
      </c>
    </row>
    <row r="495" spans="1:2">
      <c r="A495" s="3">
        <v>255</v>
      </c>
      <c r="B495" s="158">
        <f>Test_Data!U44</f>
        <v>251.199615478516</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214214</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3.94748739861297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v>214214</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4.25" spans="1:48">
      <c r="A4" s="17">
        <v>255</v>
      </c>
      <c r="B4" s="18">
        <v>255</v>
      </c>
      <c r="C4" s="18">
        <v>255</v>
      </c>
      <c r="D4" s="19"/>
      <c r="E4" s="20"/>
      <c r="F4" s="21"/>
      <c r="G4" s="20"/>
      <c r="H4" s="20"/>
      <c r="I4" s="20"/>
      <c r="J4" s="19"/>
      <c r="K4" s="21"/>
      <c r="L4" s="22"/>
      <c r="M4" s="23">
        <v>32</v>
      </c>
      <c r="N4" s="23">
        <v>32</v>
      </c>
      <c r="O4" s="23">
        <v>32</v>
      </c>
      <c r="P4" s="19">
        <v>3.0186081</v>
      </c>
      <c r="Q4" s="20">
        <v>3.2186174</v>
      </c>
      <c r="R4" s="21">
        <v>3.2840446</v>
      </c>
      <c r="S4" s="20">
        <v>0.317038387060165</v>
      </c>
      <c r="T4" s="20">
        <v>0.338044971227646</v>
      </c>
      <c r="U4" s="20">
        <v>3.21861743927002</v>
      </c>
      <c r="V4" s="19">
        <v>0</v>
      </c>
      <c r="W4" s="21">
        <v>0</v>
      </c>
      <c r="X4" s="22">
        <v>6225.3994140625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2.6515442</v>
      </c>
      <c r="Q5" s="20">
        <v>2.8416398</v>
      </c>
      <c r="R5" s="21">
        <v>2.8025594</v>
      </c>
      <c r="S5" s="20">
        <v>0.319627076387405</v>
      </c>
      <c r="T5" s="20">
        <v>0.34254190325737</v>
      </c>
      <c r="U5" s="20">
        <v>2.84163975715637</v>
      </c>
      <c r="V5" s="19">
        <v>0</v>
      </c>
      <c r="W5" s="21">
        <v>0</v>
      </c>
      <c r="X5" s="24">
        <v>6081.34619140625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2.5808067</v>
      </c>
      <c r="Q6" s="20">
        <v>2.7793713</v>
      </c>
      <c r="R6" s="21">
        <v>2.7528889</v>
      </c>
      <c r="S6" s="20">
        <v>0.318104952573776</v>
      </c>
      <c r="T6" s="20">
        <v>0.34257960319519</v>
      </c>
      <c r="U6" s="20">
        <v>2.77937126159668</v>
      </c>
      <c r="V6" s="19">
        <v>0</v>
      </c>
      <c r="W6" s="21">
        <v>0</v>
      </c>
      <c r="X6" s="24">
        <v>6152.9765625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49.801382</v>
      </c>
      <c r="Q7" s="20">
        <v>53.600704</v>
      </c>
      <c r="R7" s="21">
        <v>49.396056</v>
      </c>
      <c r="S7" s="20">
        <v>0.325929224491119</v>
      </c>
      <c r="T7" s="20">
        <v>0.350794225931168</v>
      </c>
      <c r="U7" s="20">
        <v>53.6007041931152</v>
      </c>
      <c r="V7" s="19">
        <v>0</v>
      </c>
      <c r="W7" s="21">
        <v>0</v>
      </c>
      <c r="X7" s="24">
        <v>5777.69482421875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83.249182</v>
      </c>
      <c r="Q8" s="20">
        <v>90.084298</v>
      </c>
      <c r="R8" s="21">
        <v>82.337598</v>
      </c>
      <c r="S8" s="20">
        <v>0.325610488653183</v>
      </c>
      <c r="T8" s="20">
        <v>0.352344512939453</v>
      </c>
      <c r="U8" s="20">
        <v>90.0842971801758</v>
      </c>
      <c r="V8" s="19">
        <v>0</v>
      </c>
      <c r="W8" s="21">
        <v>0</v>
      </c>
      <c r="X8" s="24">
        <v>5788.9501953125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125.45725</v>
      </c>
      <c r="Q9" s="20">
        <v>135.83006</v>
      </c>
      <c r="R9" s="21">
        <v>124.46793</v>
      </c>
      <c r="S9" s="20">
        <v>0.325224995613098</v>
      </c>
      <c r="T9" s="20">
        <v>0.352114617824554</v>
      </c>
      <c r="U9" s="20">
        <v>135.830062866211</v>
      </c>
      <c r="V9" s="19">
        <v>0</v>
      </c>
      <c r="W9" s="21">
        <v>0</v>
      </c>
      <c r="X9" s="24">
        <v>5805.7353515625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173.10575</v>
      </c>
      <c r="Q10" s="20">
        <v>187.8613</v>
      </c>
      <c r="R10" s="21">
        <v>172.72478</v>
      </c>
      <c r="S10" s="20">
        <v>0.324355244636536</v>
      </c>
      <c r="T10" s="20">
        <v>0.352003335952759</v>
      </c>
      <c r="U10" s="20">
        <v>187.861297607422</v>
      </c>
      <c r="V10" s="19">
        <v>0</v>
      </c>
      <c r="W10" s="21">
        <v>0</v>
      </c>
      <c r="X10" s="24">
        <v>5843.15625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229.57234</v>
      </c>
      <c r="Q11" s="20">
        <v>247.70421</v>
      </c>
      <c r="R11" s="21">
        <v>225.24943</v>
      </c>
      <c r="S11" s="20">
        <v>0.326781272888184</v>
      </c>
      <c r="T11" s="20">
        <v>0.352590829133987</v>
      </c>
      <c r="U11" s="20">
        <v>247.704208374023</v>
      </c>
      <c r="V11" s="19">
        <v>0</v>
      </c>
      <c r="W11" s="21">
        <v>0</v>
      </c>
      <c r="X11" s="24">
        <v>5739.0556640625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25.544722</v>
      </c>
      <c r="Q12" s="20">
        <v>12.721451</v>
      </c>
      <c r="R12" s="21">
        <v>1.0137236</v>
      </c>
      <c r="S12" s="20">
        <v>0.65032559633255</v>
      </c>
      <c r="T12" s="20">
        <v>0.323866724967957</v>
      </c>
      <c r="U12" s="20">
        <v>12.7214508056641</v>
      </c>
      <c r="V12" s="19">
        <v>0</v>
      </c>
      <c r="W12" s="21">
        <v>0</v>
      </c>
      <c r="X12" s="24">
        <v>5739.0556640625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66.225798</v>
      </c>
      <c r="Q13" s="20">
        <v>39.870418</v>
      </c>
      <c r="R13" s="21">
        <v>12.781417</v>
      </c>
      <c r="S13" s="20">
        <v>0.557092189788818</v>
      </c>
      <c r="T13" s="20">
        <v>0.335390418767929</v>
      </c>
      <c r="U13" s="20">
        <v>39.870418548584</v>
      </c>
      <c r="V13" s="19">
        <v>0</v>
      </c>
      <c r="W13" s="21">
        <v>0</v>
      </c>
      <c r="X13" s="24">
        <v>5739.0556640625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119.14981</v>
      </c>
      <c r="Q14" s="20">
        <v>60.576643</v>
      </c>
      <c r="R14" s="21">
        <v>5.0795943</v>
      </c>
      <c r="S14" s="20">
        <v>0.64472895860672</v>
      </c>
      <c r="T14" s="20">
        <v>0.327784955501556</v>
      </c>
      <c r="U14" s="20">
        <v>60.5766448974609</v>
      </c>
      <c r="V14" s="19">
        <v>0</v>
      </c>
      <c r="W14" s="21">
        <v>0</v>
      </c>
      <c r="X14" s="24">
        <v>5739.0556640625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140.27604</v>
      </c>
      <c r="Q15" s="20">
        <v>100.22312</v>
      </c>
      <c r="R15" s="21">
        <v>52.935724</v>
      </c>
      <c r="S15" s="20">
        <v>0.478048264980316</v>
      </c>
      <c r="T15" s="20">
        <v>0.34155148267746</v>
      </c>
      <c r="U15" s="20">
        <v>100.223121643066</v>
      </c>
      <c r="V15" s="19">
        <v>0</v>
      </c>
      <c r="W15" s="21">
        <v>0</v>
      </c>
      <c r="X15" s="24">
        <v>1948.48986816406</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20.548232</v>
      </c>
      <c r="Q16" s="20">
        <v>43.096611</v>
      </c>
      <c r="R16" s="21">
        <v>6.2982031</v>
      </c>
      <c r="S16" s="20">
        <v>0.293785214424133</v>
      </c>
      <c r="T16" s="20">
        <v>0.616167187690735</v>
      </c>
      <c r="U16" s="20">
        <v>43.0966110229492</v>
      </c>
      <c r="V16" s="19">
        <v>0</v>
      </c>
      <c r="W16" s="21">
        <v>0</v>
      </c>
      <c r="X16" s="24">
        <v>1948.48986816406</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59.106433</v>
      </c>
      <c r="Q17" s="20">
        <v>109.68071</v>
      </c>
      <c r="R17" s="21">
        <v>26.298853</v>
      </c>
      <c r="S17" s="20">
        <v>0.302976310253143</v>
      </c>
      <c r="T17" s="20">
        <v>0.562217235565186</v>
      </c>
      <c r="U17" s="20">
        <v>109.680709838867</v>
      </c>
      <c r="V17" s="19">
        <v>0</v>
      </c>
      <c r="W17" s="21">
        <v>0</v>
      </c>
      <c r="X17" s="24">
        <v>6065.4150390625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96.058025</v>
      </c>
      <c r="Q18" s="20">
        <v>191.98316</v>
      </c>
      <c r="R18" s="21">
        <v>31.607002</v>
      </c>
      <c r="S18" s="20">
        <v>0.300511717796326</v>
      </c>
      <c r="T18" s="20">
        <v>0.600607693195343</v>
      </c>
      <c r="U18" s="20">
        <v>191.983154296875</v>
      </c>
      <c r="V18" s="19">
        <v>0</v>
      </c>
      <c r="W18" s="21">
        <v>0</v>
      </c>
      <c r="X18" s="24">
        <v>6056.84716796875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126.02682</v>
      </c>
      <c r="Q19" s="20">
        <v>205.10053</v>
      </c>
      <c r="R19" s="21">
        <v>74.810391</v>
      </c>
      <c r="S19" s="20">
        <v>0.310458481311798</v>
      </c>
      <c r="T19" s="20">
        <v>0.505251169204712</v>
      </c>
      <c r="U19" s="20">
        <v>205.100524902344</v>
      </c>
      <c r="V19" s="19">
        <v>0</v>
      </c>
      <c r="W19" s="21">
        <v>0</v>
      </c>
      <c r="X19" s="24">
        <v>5997.36279296875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9.5848608</v>
      </c>
      <c r="Q20" s="20">
        <v>3.6077274</v>
      </c>
      <c r="R20" s="21">
        <v>48.405983</v>
      </c>
      <c r="S20" s="20">
        <v>0.155601993203163</v>
      </c>
      <c r="T20" s="20">
        <v>0.058568362146616</v>
      </c>
      <c r="U20" s="20">
        <v>3.60772728919983</v>
      </c>
      <c r="V20" s="19">
        <v>0</v>
      </c>
      <c r="W20" s="21">
        <v>0</v>
      </c>
      <c r="X20" s="24">
        <v>5997.36279296875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30.879642</v>
      </c>
      <c r="Q21" s="20">
        <v>19.481612</v>
      </c>
      <c r="R21" s="21">
        <v>116.97148</v>
      </c>
      <c r="S21" s="20">
        <v>0.184540361166</v>
      </c>
      <c r="T21" s="20">
        <v>0.116424396634102</v>
      </c>
      <c r="U21" s="20">
        <v>19.4816112518311</v>
      </c>
      <c r="V21" s="19">
        <v>0</v>
      </c>
      <c r="W21" s="21">
        <v>0</v>
      </c>
      <c r="X21" s="24">
        <v>5997.36279296875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41.766862</v>
      </c>
      <c r="Q22" s="20">
        <v>16.732092</v>
      </c>
      <c r="R22" s="21">
        <v>210.70003</v>
      </c>
      <c r="S22" s="20">
        <v>0.155152380466461</v>
      </c>
      <c r="T22" s="20">
        <v>0.0621551088988781</v>
      </c>
      <c r="U22" s="20">
        <v>16.7320919036865</v>
      </c>
      <c r="V22" s="19">
        <v>0</v>
      </c>
      <c r="W22" s="21">
        <v>0</v>
      </c>
      <c r="X22" s="24">
        <v>5997.36279296875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81.103741</v>
      </c>
      <c r="Q23" s="20">
        <v>65.994425</v>
      </c>
      <c r="R23" s="21">
        <v>214.91713</v>
      </c>
      <c r="S23" s="20">
        <v>0.224034011363983</v>
      </c>
      <c r="T23" s="20">
        <v>0.182297334074974</v>
      </c>
      <c r="U23" s="20">
        <v>65.9944229125977</v>
      </c>
      <c r="V23" s="19">
        <v>0</v>
      </c>
      <c r="W23" s="21">
        <v>0</v>
      </c>
      <c r="X23" s="24">
        <v>5997.36279296875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45.648495</v>
      </c>
      <c r="Q24" s="20">
        <v>54.960487</v>
      </c>
      <c r="R24" s="21">
        <v>7.2116398</v>
      </c>
      <c r="S24" s="20">
        <v>0.423374444246292</v>
      </c>
      <c r="T24" s="20">
        <v>0.509740054607391</v>
      </c>
      <c r="U24" s="20">
        <v>54.9604873657227</v>
      </c>
      <c r="V24" s="19">
        <v>0</v>
      </c>
      <c r="W24" s="21">
        <v>0</v>
      </c>
      <c r="X24" s="24">
        <v>3891.78149414063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112.25195</v>
      </c>
      <c r="Q25" s="20">
        <v>134.65632</v>
      </c>
      <c r="R25" s="21">
        <v>28.21341</v>
      </c>
      <c r="S25" s="20">
        <v>0.408008366823196</v>
      </c>
      <c r="T25" s="20">
        <v>0.489442765712738</v>
      </c>
      <c r="U25" s="20">
        <v>134.656326293945</v>
      </c>
      <c r="V25" s="19">
        <v>0</v>
      </c>
      <c r="W25" s="21">
        <v>0</v>
      </c>
      <c r="X25" s="24">
        <v>4051.54541015625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196.40443</v>
      </c>
      <c r="Q26" s="20">
        <v>239.48804</v>
      </c>
      <c r="R26" s="21">
        <v>36.154526</v>
      </c>
      <c r="S26" s="20">
        <v>0.416069656610489</v>
      </c>
      <c r="T26" s="20">
        <v>0.507339417934418</v>
      </c>
      <c r="U26" s="20">
        <v>239.488037109375</v>
      </c>
      <c r="V26" s="19">
        <v>0</v>
      </c>
      <c r="W26" s="21">
        <v>0</v>
      </c>
      <c r="X26" s="24">
        <v>3996.9375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204.3784</v>
      </c>
      <c r="Q27" s="20">
        <v>242.18985</v>
      </c>
      <c r="R27" s="21">
        <v>77.337283</v>
      </c>
      <c r="S27" s="20">
        <v>0.390105456113815</v>
      </c>
      <c r="T27" s="20">
        <v>0.462277710437775</v>
      </c>
      <c r="U27" s="20">
        <v>242.189849853516</v>
      </c>
      <c r="V27" s="19">
        <v>0</v>
      </c>
      <c r="W27" s="21">
        <v>0</v>
      </c>
      <c r="X27" s="24">
        <v>4260.90478515625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0.1851556</v>
      </c>
      <c r="Q28" s="20">
        <v>0.1767159</v>
      </c>
      <c r="R28" s="21">
        <v>0.3445471</v>
      </c>
      <c r="S28" s="20">
        <v>0.262104660272598</v>
      </c>
      <c r="T28" s="20">
        <v>0.250157475471497</v>
      </c>
      <c r="U28" s="20">
        <v>0.176715895533562</v>
      </c>
      <c r="V28" s="19">
        <v>0</v>
      </c>
      <c r="W28" s="21">
        <v>0</v>
      </c>
      <c r="X28" s="24">
        <v>20867.33203125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0.7242487</v>
      </c>
      <c r="Q29" s="20">
        <v>0.7629967</v>
      </c>
      <c r="R29" s="21">
        <v>0.8631312</v>
      </c>
      <c r="S29" s="20">
        <v>0.308141559362411</v>
      </c>
      <c r="T29" s="20">
        <v>0.324627429246902</v>
      </c>
      <c r="U29" s="20">
        <v>0.762996673583984</v>
      </c>
      <c r="V29" s="19">
        <v>0</v>
      </c>
      <c r="W29" s="21">
        <v>0</v>
      </c>
      <c r="X29" s="24">
        <v>6800.52197265625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2.6181877</v>
      </c>
      <c r="Q30" s="20">
        <v>2.8340457</v>
      </c>
      <c r="R30" s="21">
        <v>2.6697109</v>
      </c>
      <c r="S30" s="20">
        <v>0.322359710931778</v>
      </c>
      <c r="T30" s="20">
        <v>0.348936855792999</v>
      </c>
      <c r="U30" s="20">
        <v>2.83404564857483</v>
      </c>
      <c r="V30" s="19">
        <v>0</v>
      </c>
      <c r="W30" s="21">
        <v>0</v>
      </c>
      <c r="X30" s="24">
        <v>5936.86962890625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6.1567554</v>
      </c>
      <c r="Q31" s="20">
        <v>6.6314093</v>
      </c>
      <c r="R31" s="21">
        <v>6.0774411</v>
      </c>
      <c r="S31" s="20">
        <v>0.326348155736923</v>
      </c>
      <c r="T31" s="20">
        <v>0.351507902145386</v>
      </c>
      <c r="U31" s="20">
        <v>6.63140916824341</v>
      </c>
      <c r="V31" s="19">
        <v>0</v>
      </c>
      <c r="W31" s="21">
        <v>0</v>
      </c>
      <c r="X31" s="24">
        <v>5758.7890625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11.404198</v>
      </c>
      <c r="Q32" s="20">
        <v>12.255242</v>
      </c>
      <c r="R32" s="21">
        <v>11.228329</v>
      </c>
      <c r="S32" s="20">
        <v>0.326882421970367</v>
      </c>
      <c r="T32" s="20">
        <v>0.351276159286499</v>
      </c>
      <c r="U32" s="20">
        <v>12.2552423477173</v>
      </c>
      <c r="V32" s="19">
        <v>0</v>
      </c>
      <c r="W32" s="21">
        <v>0</v>
      </c>
      <c r="X32" s="24">
        <v>5736.36767578125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18.521698</v>
      </c>
      <c r="Q33" s="20">
        <v>19.898279</v>
      </c>
      <c r="R33" s="21">
        <v>18.017203</v>
      </c>
      <c r="S33" s="20">
        <v>0.328182548284531</v>
      </c>
      <c r="T33" s="20">
        <v>0.352573931217194</v>
      </c>
      <c r="U33" s="20">
        <v>19.8982791900635</v>
      </c>
      <c r="V33" s="19">
        <v>0</v>
      </c>
      <c r="W33" s="21">
        <v>0</v>
      </c>
      <c r="X33" s="24">
        <v>5680.25634765625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27.569833</v>
      </c>
      <c r="Q34" s="20">
        <v>29.610707</v>
      </c>
      <c r="R34" s="21">
        <v>26.828846</v>
      </c>
      <c r="S34" s="20">
        <v>0.328175634145737</v>
      </c>
      <c r="T34" s="20">
        <v>0.352469027042389</v>
      </c>
      <c r="U34" s="20">
        <v>29.6107063293457</v>
      </c>
      <c r="V34" s="19">
        <v>0</v>
      </c>
      <c r="W34" s="21">
        <v>0</v>
      </c>
      <c r="X34" s="24">
        <v>5680.6328125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38.637372</v>
      </c>
      <c r="Q35" s="20">
        <v>41.405809</v>
      </c>
      <c r="R35" s="21">
        <v>37.829588</v>
      </c>
      <c r="S35" s="20">
        <v>0.327788800001144</v>
      </c>
      <c r="T35" s="20">
        <v>0.351275444030762</v>
      </c>
      <c r="U35" s="20">
        <v>41.4058074951172</v>
      </c>
      <c r="V35" s="19">
        <v>0</v>
      </c>
      <c r="W35" s="21">
        <v>0</v>
      </c>
      <c r="X35" s="24">
        <v>5697.962890625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51.575953</v>
      </c>
      <c r="Q36" s="20">
        <v>55.483414</v>
      </c>
      <c r="R36" s="21">
        <v>50.894659</v>
      </c>
      <c r="S36" s="20">
        <v>0.326525092124939</v>
      </c>
      <c r="T36" s="20">
        <v>0.351263046264648</v>
      </c>
      <c r="U36" s="20">
        <v>55.4834136962891</v>
      </c>
      <c r="V36" s="19">
        <v>0</v>
      </c>
      <c r="W36" s="21">
        <v>0</v>
      </c>
      <c r="X36" s="24">
        <v>5751.58251953125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66.896815</v>
      </c>
      <c r="Q37" s="20">
        <v>72.151942</v>
      </c>
      <c r="R37" s="21">
        <v>65.85428</v>
      </c>
      <c r="S37" s="20">
        <v>0.326480358839035</v>
      </c>
      <c r="T37" s="20">
        <v>0.352127254009247</v>
      </c>
      <c r="U37" s="20">
        <v>72.1519393920898</v>
      </c>
      <c r="V37" s="19">
        <v>0</v>
      </c>
      <c r="W37" s="21">
        <v>0</v>
      </c>
      <c r="X37" s="24">
        <v>5752.353515625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84.216418</v>
      </c>
      <c r="Q38" s="20">
        <v>91.076432</v>
      </c>
      <c r="R38" s="21">
        <v>83.097642</v>
      </c>
      <c r="S38" s="20">
        <v>0.325926929712296</v>
      </c>
      <c r="T38" s="20">
        <v>0.352475941181183</v>
      </c>
      <c r="U38" s="20">
        <v>91.0764312744141</v>
      </c>
      <c r="V38" s="19">
        <v>0</v>
      </c>
      <c r="W38" s="21">
        <v>0</v>
      </c>
      <c r="X38" s="24">
        <v>5775.3203125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104.26348</v>
      </c>
      <c r="Q39" s="20">
        <v>112.769</v>
      </c>
      <c r="R39" s="21">
        <v>102.90877</v>
      </c>
      <c r="S39" s="20">
        <v>0.325883209705353</v>
      </c>
      <c r="T39" s="20">
        <v>0.352467834949493</v>
      </c>
      <c r="U39" s="20">
        <v>112.768997192383</v>
      </c>
      <c r="V39" s="19">
        <v>0</v>
      </c>
      <c r="W39" s="21">
        <v>0</v>
      </c>
      <c r="X39" s="24">
        <v>5777.18603515625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126.30482</v>
      </c>
      <c r="Q40" s="20">
        <v>136.69682</v>
      </c>
      <c r="R40" s="21">
        <v>125.06146</v>
      </c>
      <c r="S40" s="20">
        <v>0.325474947690964</v>
      </c>
      <c r="T40" s="20">
        <v>0.352254092693329</v>
      </c>
      <c r="U40" s="20">
        <v>136.696823120117</v>
      </c>
      <c r="V40" s="19">
        <v>0</v>
      </c>
      <c r="W40" s="21">
        <v>0</v>
      </c>
      <c r="X40" s="24">
        <v>5794.857421875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150.68977</v>
      </c>
      <c r="Q41" s="20">
        <v>163.26411</v>
      </c>
      <c r="R41" s="21">
        <v>149.37705</v>
      </c>
      <c r="S41" s="20">
        <v>0.325231403112411</v>
      </c>
      <c r="T41" s="20">
        <v>0.352370411157608</v>
      </c>
      <c r="U41" s="20">
        <v>163.264114379883</v>
      </c>
      <c r="V41" s="19">
        <v>0</v>
      </c>
      <c r="W41" s="21">
        <v>0</v>
      </c>
      <c r="X41" s="24">
        <v>5805.0390625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176.79055</v>
      </c>
      <c r="Q42" s="20">
        <v>191.8036</v>
      </c>
      <c r="R42" s="21">
        <v>175.96408</v>
      </c>
      <c r="S42" s="20">
        <v>0.324649482965469</v>
      </c>
      <c r="T42" s="20">
        <v>0.352218717336655</v>
      </c>
      <c r="U42" s="20">
        <v>191.803604125977</v>
      </c>
      <c r="V42" s="19">
        <v>0</v>
      </c>
      <c r="W42" s="21">
        <v>0</v>
      </c>
      <c r="X42" s="24">
        <v>5830.14453125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206.2275</v>
      </c>
      <c r="Q43" s="20">
        <v>223.31587</v>
      </c>
      <c r="R43" s="21">
        <v>206.15799</v>
      </c>
      <c r="S43" s="20">
        <v>0.324409395456314</v>
      </c>
      <c r="T43" s="20">
        <v>0.35129052400589</v>
      </c>
      <c r="U43" s="20">
        <v>223.315872192383</v>
      </c>
      <c r="V43" s="19">
        <v>0</v>
      </c>
      <c r="W43" s="21">
        <v>0</v>
      </c>
      <c r="X43" s="24">
        <v>5842.18994140625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232.90718</v>
      </c>
      <c r="Q44" s="20">
        <v>251.19961</v>
      </c>
      <c r="R44" s="21">
        <v>228.44309</v>
      </c>
      <c r="S44" s="20">
        <v>0.326864391565323</v>
      </c>
      <c r="T44" s="20">
        <v>0.352536171674728</v>
      </c>
      <c r="U44" s="20">
        <v>251.199615478516</v>
      </c>
      <c r="V44" s="19">
        <v>0</v>
      </c>
      <c r="W44" s="21">
        <v>0</v>
      </c>
      <c r="X44" s="24">
        <v>5735.619140625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2024-08-28T11:17:16Z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