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<sst xmlns="http://schemas.openxmlformats.org/spreadsheetml/2006/main" count="759" uniqueCount="385">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</sst>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0.180680707097054</c:v>
                </c:pt>
                <c:pt idx="1">
                  <c:v>0.181290298700333</c:v>
                </c:pt>
                <c:pt idx="2">
                  <c:v>0.18100580573082</c:v>
                </c:pt>
                <c:pt idx="3">
                  <c:v>0.180097505450249</c:v>
                </c:pt>
                <c:pt idx="4">
                  <c:v>0.181283593177795</c:v>
                </c:pt>
                <c:pt idx="5">
                  <c:v>0.1794763058424</c:v>
                </c:pt>
                <c:pt idx="6">
                  <c:v>0.179760098457336</c:v>
                </c:pt>
                <c:pt idx="7">
                  <c:v>0.180458500981331</c:v>
                </c:pt>
                <c:pt idx="8">
                  <c:v>0.180525302886963</c:v>
                </c:pt>
                <c:pt idx="9">
                  <c:v>0.180031701922417</c:v>
                </c:pt>
                <c:pt idx="10">
                  <c:v>0.1812804043293</c:v>
                </c:pt>
                <c:pt idx="11">
                  <c:v>0.180526405572891</c:v>
                </c:pt>
                <c:pt idx="12">
                  <c:v>0.180297806859016</c:v>
                </c:pt>
                <c:pt idx="13">
                  <c:v>0.180234998464584</c:v>
                </c:pt>
                <c:pt idx="14">
                  <c:v>0.18103039264679</c:v>
                </c:pt>
                <c:pt idx="15">
                  <c:v>0.180248007178307</c:v>
                </c:pt>
                <c:pt idx="16">
                  <c:v>0.181172102689743</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0.258188992738724</c:v>
                </c:pt>
                <c:pt idx="1">
                  <c:v>0.258130431175232</c:v>
                </c:pt>
                <c:pt idx="2">
                  <c:v>0.257851988077164</c:v>
                </c:pt>
                <c:pt idx="3">
                  <c:v>0.258188992738724</c:v>
                </c:pt>
              </c:numCache>
            </c:numRef>
          </c:xVal>
          <c:yVal>
            <c:numRef>
              <c:f>sRGB_DeltaE!$F$434:$F$437</c:f>
              <c:numCache>
                <c:formatCode>0.00</c:formatCode>
                <c:ptCount val="4"/>
                <c:pt idx="0">
                  <c:v>0.247046932578087</c:v>
                </c:pt>
                <c:pt idx="1">
                  <c:v>0.247997418045998</c:v>
                </c:pt>
                <c:pt idx="2">
                  <c:v>0.247485980391502</c:v>
                </c:pt>
                <c:pt idx="3">
                  <c:v>0.247046932578087</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87.8067112939892</c:v>
                </c:pt>
                <c:pt idx="1">
                  <c:v>73.0111010742161</c:v>
                </c:pt>
                <c:pt idx="2">
                  <c:v>59.2822730179304</c:v>
                </c:pt>
                <c:pt idx="3">
                  <c:v>46.5200562790295</c:v>
                </c:pt>
                <c:pt idx="4">
                  <c:v>34.4800213646106</c:v>
                </c:pt>
                <c:pt idx="5">
                  <c:v>22.5611094506055</c:v>
                </c:pt>
                <c:pt idx="6">
                  <c:v>11.0198010568437</c:v>
                </c:pt>
                <c:pt idx="7">
                  <c:v>0</c:v>
                </c:pt>
                <c:pt idx="8">
                  <c:v>76.7725277191193</c:v>
                </c:pt>
                <c:pt idx="9">
                  <c:v>57.4169896195672</c:v>
                </c:pt>
                <c:pt idx="10">
                  <c:v>51.0760689070772</c:v>
                </c:pt>
                <c:pt idx="11">
                  <c:v>36.148085500402</c:v>
                </c:pt>
                <c:pt idx="12">
                  <c:v>56.501610129197</c:v>
                </c:pt>
                <c:pt idx="13">
                  <c:v>35.8759666015774</c:v>
                </c:pt>
                <c:pt idx="14">
                  <c:v>22.4111852758822</c:v>
                </c:pt>
                <c:pt idx="15">
                  <c:v>19.6683027814591</c:v>
                </c:pt>
                <c:pt idx="16">
                  <c:v>89.2562697520195</c:v>
                </c:pt>
                <c:pt idx="17">
                  <c:v>67.4290955483099</c:v>
                </c:pt>
                <c:pt idx="18">
                  <c:v>70.6957691282456</c:v>
                </c:pt>
                <c:pt idx="19">
                  <c:v>45.57256739436</c:v>
                </c:pt>
                <c:pt idx="20">
                  <c:v>51.0076377714353</c:v>
                </c:pt>
                <c:pt idx="21">
                  <c:v>29.8284149201779</c:v>
                </c:pt>
                <c:pt idx="22">
                  <c:v>18.6477798922398</c:v>
                </c:pt>
                <c:pt idx="23">
                  <c:v>16.4667837379636</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4086225" y="3846830"/>
        <a:ext cx="3237865"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56870" y="3826510"/>
        <a:ext cx="3472815"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65760" y="7033895"/>
        <a:ext cx="694753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427470" y="9966960"/>
          <a:ext cx="79692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562475" y="1083310"/>
              <a:ext cx="2284095"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047619047619" defaultRowHeight="12"/>
  <cols>
    <col min="1" max="1" width="23.5047619047619" style="31" customWidth="1"/>
    <col min="2" max="4" width="11.5047619047619" style="31" customWidth="1"/>
    <col min="5" max="5" width="9.16190476190476" style="31" customWidth="1"/>
    <col min="6" max="13" width="11.5047619047619" style="31" customWidth="1"/>
    <col min="14" max="14" width="15.1619047619048" style="31" customWidth="1"/>
    <col min="15" max="17" width="11.5047619047619" style="31" customWidth="1"/>
    <col min="18" max="20" width="13.3333333333333" style="31" customWidth="1"/>
    <col min="21" max="28" width="11.5047619047619" style="31" customWidth="1"/>
    <col min="29" max="29" width="13" style="31" customWidth="1"/>
    <col min="30" max="30" width="15.1619047619048"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486.271025961729</v>
      </c>
      <c r="F10" s="102">
        <f>C10/$C$16</f>
        <v>323.290077699831</v>
      </c>
      <c r="G10" s="102">
        <f>D10/$C$16</f>
        <v>191.981315080358</v>
      </c>
      <c r="H10" s="102">
        <f>IF((E10/Reference!L$18)&lt;=0.008856,(7.787*(E10/Reference!L$18))+16/116,(E10/Reference!L$18)^(1/3))</f>
        <v>7.9978899504898</v>
      </c>
      <c r="I10" s="102">
        <f>IF((F10/Reference!M$18)&lt;=0.008856,(7.787*(F10/Reference!M$18))+16/116,(F10/Reference!M$18)^(1/3))</f>
        <v>6.86326537856042</v>
      </c>
      <c r="J10" s="102">
        <f>IF((G10/Reference!N$18)&lt;=0.008856,(7.787*(G10/Reference!N$18))+16/116,(G10/Reference!N$18)^(1/3))</f>
        <v>5.60716962296337</v>
      </c>
      <c r="K10" s="102">
        <f t="shared" ref="K10:K16" si="0">100*IF(F10&lt;=0.008856,9.033*F10,(1.16*(F10^(1/3)))-0.16)</f>
        <v>780.138783913009</v>
      </c>
      <c r="L10" s="102">
        <f t="shared" ref="L10:L16" si="1">500*(H10-I10)</f>
        <v>567.312285964691</v>
      </c>
      <c r="M10" s="102">
        <f t="shared" ref="M10:M16" si="2">200*(I10-J10)</f>
        <v>251.219151119411</v>
      </c>
      <c r="N10" s="103" t="str">
        <f>A10</f>
        <v>1-(192,80,80)</v>
      </c>
      <c r="O10" s="120">
        <f>K10-Reference!B12</f>
        <v>731.226441721518</v>
      </c>
      <c r="P10" s="120">
        <f>L10-Reference!C12</f>
        <v>522.307235173835</v>
      </c>
      <c r="Q10" s="120">
        <f>M10-Reference!D12</f>
        <v>228.307674866437</v>
      </c>
      <c r="R10" s="120" t="str">
        <f t="shared" ref="R10:R16" si="3">IF(O10&gt;$T$8,"lighter",IF(O10&lt;-$T$8,"darker","about the same"))</f>
        <v>lighter</v>
      </c>
      <c r="S10" s="120" t="str">
        <f t="shared" ref="S10:S16" si="4">IF(P10&gt;$T$8,"redder",IF(P10&lt;-$T$8,"greener","about the same"))</f>
        <v>redder</v>
      </c>
      <c r="T10" s="120" t="str">
        <f t="shared" ref="T10:T16" si="5">IF(Q10&gt;$T$8,"yellower",IF(Q10&lt;-$T$8,"bluer","about the same"))</f>
        <v>yellower</v>
      </c>
      <c r="U10" s="120">
        <f t="shared" ref="U10:U16" si="6">(O10^2+P10^2+Q10^2)^(1/2)</f>
        <v>927.157673424843</v>
      </c>
      <c r="V10" s="120">
        <f t="shared" ref="V10:V16" si="7">(AC10)^2</f>
        <v>565052.980904564</v>
      </c>
      <c r="W10" s="102">
        <f t="shared" ref="W10:W16" si="8">SQRT((L10*L10)+(M10*M10))</f>
        <v>620.446848404955</v>
      </c>
      <c r="X10" s="102">
        <f>W10-Reference!E12</f>
        <v>569.945458911415</v>
      </c>
      <c r="Y10" s="102">
        <f t="shared" ref="Y10:Y16" si="9">IF(((U10*U10)-(O10*O10)-(X10*X10))&lt;0,0,SQRT((U10*U10)-(O10*O10)-(X10*X10)))</f>
        <v>9.561181104352</v>
      </c>
      <c r="Z10" s="102">
        <f t="shared" ref="Z10:Z16" si="10">O10</f>
        <v>731.226441721518</v>
      </c>
      <c r="AA10" s="102">
        <f>X10/(1+0.045*ABS(Reference!E12))</f>
        <v>174.158768296306</v>
      </c>
      <c r="AB10" s="102">
        <f>Y10/(1+0.015*ABS(Reference!E12))</f>
        <v>5.44015232916317</v>
      </c>
      <c r="AC10" s="102">
        <f t="shared" ref="AC10:AC16" si="11">SQRT(Z10*Z10+AA10*AA10+AB10*AB10)</f>
        <v>751.700060465984</v>
      </c>
      <c r="AD10" s="103" t="str">
        <f>A10</f>
        <v>1-(192,80,80)</v>
      </c>
    </row>
    <row r="11" spans="1:107">
      <c r="A11" s="103" t="s">
        <v>41</v>
      </c>
      <c r="B11" s="31">
        <f>sRGB_Data!B1032</f>
        <v>148</v>
      </c>
      <c r="C11" s="31">
        <f>sRGB_Data!C1032</f>
        <v>177.13</v>
      </c>
      <c r="D11" s="31">
        <f>sRGB_Data!D1032</f>
        <v>52.76</v>
      </c>
      <c r="E11" s="102">
        <f t="shared" ref="E11:E16" si="12">B11/$C$16</f>
        <v>823.810804056044</v>
      </c>
      <c r="F11" s="102">
        <f t="shared" ref="F11:F16" si="13">C11/$C$16</f>
        <v>985.956808935453</v>
      </c>
      <c r="G11" s="102">
        <f t="shared" ref="G11:G16" si="14">D11/$C$16</f>
        <v>293.677419067546</v>
      </c>
      <c r="H11" s="102">
        <f>IF((E11/Reference!L$18)&lt;=0.008856,(7.787*(E11/Reference!L$18))+16/116,(E11/Reference!L$18)^(1/3))</f>
        <v>9.53436529751561</v>
      </c>
      <c r="I11" s="102">
        <f>IF((F11/Reference!M$18)&lt;=0.008856,(7.787*(F11/Reference!M$18))+16/116,(F11/Reference!M$18)^(1/3))</f>
        <v>9.95296851382162</v>
      </c>
      <c r="J11" s="102">
        <f>IF((G11/Reference!N$18)&lt;=0.008856,(7.787*(G11/Reference!N$18))+16/116,(G11/Reference!N$18)^(1/3))</f>
        <v>6.46071958409171</v>
      </c>
      <c r="K11" s="102">
        <f t="shared" si="0"/>
        <v>1138.54434760331</v>
      </c>
      <c r="L11" s="102">
        <f t="shared" si="1"/>
        <v>-209.301608153007</v>
      </c>
      <c r="M11" s="102">
        <f t="shared" si="2"/>
        <v>698.449785945983</v>
      </c>
      <c r="N11" s="103" t="str">
        <f t="shared" ref="N11:N16" si="15">A11</f>
        <v>2-(192,192,80)</v>
      </c>
      <c r="O11" s="120">
        <f>K11-Reference!B13</f>
        <v>1062.79232680877</v>
      </c>
      <c r="P11" s="120">
        <f>L11-Reference!C13</f>
        <v>-194.76104388339</v>
      </c>
      <c r="Q11" s="120">
        <f>M11-Reference!D13</f>
        <v>643.373519646945</v>
      </c>
      <c r="R11" s="120" t="str">
        <f t="shared" si="3"/>
        <v>lighter</v>
      </c>
      <c r="S11" s="120" t="str">
        <f t="shared" si="4"/>
        <v>greener</v>
      </c>
      <c r="T11" s="120" t="str">
        <f t="shared" si="5"/>
        <v>yellower</v>
      </c>
      <c r="U11" s="120">
        <f t="shared" si="6"/>
        <v>1257.53285441019</v>
      </c>
      <c r="V11" s="120">
        <f t="shared" si="7"/>
        <v>1165123.86588529</v>
      </c>
      <c r="W11" s="102">
        <f t="shared" si="8"/>
        <v>729.135972685084</v>
      </c>
      <c r="X11" s="102">
        <f>W11-Reference!E13</f>
        <v>672.172623777902</v>
      </c>
      <c r="Y11" s="102">
        <f t="shared" si="9"/>
        <v>6.73155561340708</v>
      </c>
      <c r="Z11" s="102">
        <f t="shared" si="10"/>
        <v>1062.79232680877</v>
      </c>
      <c r="AA11" s="102">
        <f>X11/(1+0.045*ABS(Reference!E13))</f>
        <v>188.63498998923</v>
      </c>
      <c r="AB11" s="102">
        <f>Y11/(1+0.015*ABS(Reference!E13))</f>
        <v>3.62994675802714</v>
      </c>
      <c r="AC11" s="102">
        <f t="shared" si="11"/>
        <v>1079.40903548437</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522.730220330426</v>
      </c>
      <c r="F12" s="102">
        <f t="shared" si="13"/>
        <v>835.333022734395</v>
      </c>
      <c r="G12" s="102">
        <f t="shared" si="14"/>
        <v>353.181050792946</v>
      </c>
      <c r="H12" s="102">
        <f>IF((E12/Reference!L$18)&lt;=0.008856,(7.787*(E12/Reference!L$18))+16/116,(E12/Reference!L$18)^(1/3))</f>
        <v>8.1929787622551</v>
      </c>
      <c r="I12" s="102">
        <f>IF((F12/Reference!M$18)&lt;=0.008856,(7.787*(F12/Reference!M$18))+16/116,(F12/Reference!M$18)^(1/3))</f>
        <v>9.41788139515567</v>
      </c>
      <c r="J12" s="102">
        <f>IF((G12/Reference!N$18)&lt;=0.008856,(7.787*(G12/Reference!N$18))+16/116,(G12/Reference!N$18)^(1/3))</f>
        <v>6.87052363889845</v>
      </c>
      <c r="K12" s="102">
        <f t="shared" si="0"/>
        <v>1076.47424183806</v>
      </c>
      <c r="L12" s="102">
        <f t="shared" si="1"/>
        <v>-612.451316450287</v>
      </c>
      <c r="M12" s="102">
        <f t="shared" si="2"/>
        <v>509.471551251445</v>
      </c>
      <c r="N12" s="103" t="str">
        <f t="shared" si="15"/>
        <v>3-(96,192,96)</v>
      </c>
      <c r="O12" s="120">
        <f>K12-Reference!B14</f>
        <v>1006.27688683525</v>
      </c>
      <c r="P12" s="120">
        <f>L12-Reference!C14</f>
        <v>-564.584665791054</v>
      </c>
      <c r="Q12" s="120">
        <f>M12-Reference!D14</f>
        <v>469.852217728661</v>
      </c>
      <c r="R12" s="120" t="str">
        <f t="shared" si="3"/>
        <v>lighter</v>
      </c>
      <c r="S12" s="120" t="str">
        <f t="shared" si="4"/>
        <v>greener</v>
      </c>
      <c r="T12" s="120" t="str">
        <f t="shared" si="5"/>
        <v>yellower</v>
      </c>
      <c r="U12" s="120">
        <f t="shared" si="6"/>
        <v>1245.83711789695</v>
      </c>
      <c r="V12" s="120">
        <f t="shared" si="7"/>
        <v>1050032.13675727</v>
      </c>
      <c r="W12" s="102">
        <f t="shared" si="8"/>
        <v>796.65417626235</v>
      </c>
      <c r="X12" s="102">
        <f>W12-Reference!E14</f>
        <v>734.517972370233</v>
      </c>
      <c r="Y12" s="102">
        <f t="shared" si="9"/>
        <v>0.547371955491481</v>
      </c>
      <c r="Z12" s="102">
        <f t="shared" si="10"/>
        <v>1006.27688683525</v>
      </c>
      <c r="AA12" s="102">
        <f>X12/(1+0.045*ABS(Reference!E14))</f>
        <v>193.491300870215</v>
      </c>
      <c r="AB12" s="102">
        <f>Y12/(1+0.015*ABS(Reference!E14))</f>
        <v>0.283312503371406</v>
      </c>
      <c r="AC12" s="102">
        <f t="shared" si="11"/>
        <v>1024.71075760786</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676.526791384943</v>
      </c>
      <c r="F13" s="102">
        <f t="shared" si="13"/>
        <v>890.606274655182</v>
      </c>
      <c r="G13" s="102">
        <f t="shared" si="14"/>
        <v>1138.75144793098</v>
      </c>
      <c r="H13" s="102">
        <f>IF((E13/Reference!L$18)&lt;=0.008856,(7.787*(E13/Reference!L$18))+16/116,(E13/Reference!L$18)^(1/3))</f>
        <v>8.92848197590444</v>
      </c>
      <c r="I13" s="102">
        <f>IF((F13/Reference!M$18)&lt;=0.008856,(7.787*(F13/Reference!M$18))+16/116,(F13/Reference!M$18)^(1/3))</f>
        <v>9.62118539893749</v>
      </c>
      <c r="J13" s="102">
        <f>IF((G13/Reference!N$18)&lt;=0.008856,(7.787*(G13/Reference!N$18))+16/116,(G13/Reference!N$18)^(1/3))</f>
        <v>10.1500228702367</v>
      </c>
      <c r="K13" s="102">
        <f t="shared" si="0"/>
        <v>1100.05750627675</v>
      </c>
      <c r="L13" s="102">
        <f t="shared" si="1"/>
        <v>-346.351711516525</v>
      </c>
      <c r="M13" s="102">
        <f t="shared" si="2"/>
        <v>-105.767494259833</v>
      </c>
      <c r="N13" s="103" t="str">
        <f t="shared" si="15"/>
        <v>4-(96,192,192)</v>
      </c>
      <c r="O13" s="120">
        <f>K13-Reference!B15</f>
        <v>1027.83446271728</v>
      </c>
      <c r="P13" s="120">
        <f>L13-Reference!C15</f>
        <v>-318.163771316095</v>
      </c>
      <c r="Q13" s="120">
        <f>M13-Reference!D15</f>
        <v>-97.0630105420162</v>
      </c>
      <c r="R13" s="120" t="str">
        <f t="shared" si="3"/>
        <v>lighter</v>
      </c>
      <c r="S13" s="120" t="str">
        <f t="shared" si="4"/>
        <v>greener</v>
      </c>
      <c r="T13" s="120" t="str">
        <f t="shared" si="5"/>
        <v>bluer</v>
      </c>
      <c r="U13" s="120">
        <f t="shared" si="6"/>
        <v>1080.32083019022</v>
      </c>
      <c r="V13" s="120">
        <f t="shared" si="7"/>
        <v>1076868.03030821</v>
      </c>
      <c r="W13" s="102">
        <f t="shared" si="8"/>
        <v>362.141230616496</v>
      </c>
      <c r="X13" s="102">
        <f>W13-Reference!E15</f>
        <v>332.639908450587</v>
      </c>
      <c r="Y13" s="102">
        <f t="shared" si="9"/>
        <v>0.323573091540411</v>
      </c>
      <c r="Z13" s="102">
        <f t="shared" si="10"/>
        <v>1027.83446271728</v>
      </c>
      <c r="AA13" s="102">
        <f>X13/(1+0.045*ABS(Reference!E15))</f>
        <v>142.913600624493</v>
      </c>
      <c r="AB13" s="102">
        <f>Y13/(1+0.015*ABS(Reference!E15))</f>
        <v>0.224311017604648</v>
      </c>
      <c r="AC13" s="102">
        <f t="shared" si="11"/>
        <v>1037.72252086394</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523.732152389413</v>
      </c>
      <c r="F14" s="102">
        <f t="shared" si="13"/>
        <v>472.633617381072</v>
      </c>
      <c r="G14" s="102">
        <f t="shared" si="14"/>
        <v>1070.00777610604</v>
      </c>
      <c r="H14" s="102">
        <f>IF((E14/Reference!L$18)&lt;=0.008856,(7.787*(E14/Reference!L$18))+16/116,(E14/Reference!L$18)^(1/3))</f>
        <v>8.19820999413015</v>
      </c>
      <c r="I14" s="102">
        <f>IF((F14/Reference!M$18)&lt;=0.008856,(7.787*(F14/Reference!M$18))+16/116,(F14/Reference!M$18)^(1/3))</f>
        <v>7.78947527137266</v>
      </c>
      <c r="J14" s="102">
        <f>IF((G14/Reference!N$18)&lt;=0.008856,(7.787*(G14/Reference!N$18))+16/116,(G14/Reference!N$18)^(1/3))</f>
        <v>9.94152520743273</v>
      </c>
      <c r="K14" s="102">
        <f t="shared" si="0"/>
        <v>887.579131479229</v>
      </c>
      <c r="L14" s="102">
        <f t="shared" si="1"/>
        <v>204.367361378745</v>
      </c>
      <c r="M14" s="102">
        <f t="shared" si="2"/>
        <v>-430.409987212014</v>
      </c>
      <c r="N14" s="103" t="str">
        <f t="shared" si="15"/>
        <v>5-(128,128,192)</v>
      </c>
      <c r="O14" s="120">
        <f>K14-Reference!B16</f>
        <v>831.658620076804</v>
      </c>
      <c r="P14" s="120">
        <f>L14-Reference!C16</f>
        <v>189.234406970635</v>
      </c>
      <c r="Q14" s="120">
        <f>M14-Reference!D16</f>
        <v>-397.001604214896</v>
      </c>
      <c r="R14" s="120" t="str">
        <f t="shared" si="3"/>
        <v>lighter</v>
      </c>
      <c r="S14" s="120" t="str">
        <f t="shared" si="4"/>
        <v>redder</v>
      </c>
      <c r="T14" s="120" t="str">
        <f t="shared" si="5"/>
        <v>bluer</v>
      </c>
      <c r="U14" s="120">
        <f t="shared" si="6"/>
        <v>940.784776066653</v>
      </c>
      <c r="V14" s="120">
        <f t="shared" si="7"/>
        <v>719191.800677237</v>
      </c>
      <c r="W14" s="102">
        <f t="shared" si="8"/>
        <v>476.46487329997</v>
      </c>
      <c r="X14" s="102">
        <f>W14-Reference!E16</f>
        <v>439.788908914558</v>
      </c>
      <c r="Y14" s="102">
        <f t="shared" si="9"/>
        <v>2.37699946822478</v>
      </c>
      <c r="Z14" s="102">
        <f t="shared" si="10"/>
        <v>831.658620076804</v>
      </c>
      <c r="AA14" s="102">
        <f>X14/(1+0.045*ABS(Reference!E16))</f>
        <v>165.931880549631</v>
      </c>
      <c r="AB14" s="102">
        <f>Y14/(1+0.015*ABS(Reference!E16))</f>
        <v>1.53341007096216</v>
      </c>
      <c r="AC14" s="102">
        <f t="shared" si="11"/>
        <v>848.051767687113</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757.293647917735</v>
      </c>
      <c r="F15" s="102">
        <f t="shared" si="13"/>
        <v>590.69461166505</v>
      </c>
      <c r="G15" s="102">
        <f t="shared" si="14"/>
        <v>1083.58952179453</v>
      </c>
      <c r="H15" s="102">
        <f>IF((E15/Reference!L$18)&lt;=0.008856,(7.787*(E15/Reference!L$18))+16/116,(E15/Reference!L$18)^(1/3))</f>
        <v>9.27051934035108</v>
      </c>
      <c r="I15" s="102">
        <f>IF((F15/Reference!M$18)&lt;=0.008856,(7.787*(F15/Reference!M$18))+16/116,(F15/Reference!M$18)^(1/3))</f>
        <v>8.39049667721133</v>
      </c>
      <c r="J15" s="102">
        <f>IF((G15/Reference!N$18)&lt;=0.008856,(7.787*(G15/Reference!N$18))+16/116,(G15/Reference!N$18)^(1/3))</f>
        <v>9.98341149889279</v>
      </c>
      <c r="K15" s="102">
        <f t="shared" si="0"/>
        <v>957.297614556515</v>
      </c>
      <c r="L15" s="102">
        <f t="shared" si="1"/>
        <v>440.011331569873</v>
      </c>
      <c r="M15" s="102">
        <f t="shared" si="2"/>
        <v>-318.582964336292</v>
      </c>
      <c r="N15" s="103" t="str">
        <f t="shared" si="15"/>
        <v>6-(192,128,192)</v>
      </c>
      <c r="O15" s="120">
        <f>K15-Reference!B17</f>
        <v>895.25654958751</v>
      </c>
      <c r="P15" s="120">
        <f>L15-Reference!C17</f>
        <v>404.943073254276</v>
      </c>
      <c r="Q15" s="120">
        <f>M15-Reference!D17</f>
        <v>-295.135803713022</v>
      </c>
      <c r="R15" s="120" t="str">
        <f t="shared" si="3"/>
        <v>lighter</v>
      </c>
      <c r="S15" s="120" t="str">
        <f t="shared" si="4"/>
        <v>redder</v>
      </c>
      <c r="T15" s="120" t="str">
        <f t="shared" si="5"/>
        <v>bluer</v>
      </c>
      <c r="U15" s="120">
        <f t="shared" si="6"/>
        <v>1025.94752535853</v>
      </c>
      <c r="V15" s="120">
        <f t="shared" si="7"/>
        <v>831382.639225232</v>
      </c>
      <c r="W15" s="102">
        <f t="shared" si="8"/>
        <v>543.235747236126</v>
      </c>
      <c r="X15" s="102">
        <f>W15-Reference!E17</f>
        <v>501.051009681142</v>
      </c>
      <c r="Y15" s="102">
        <f t="shared" si="9"/>
        <v>5.64985906529094</v>
      </c>
      <c r="Z15" s="102">
        <f t="shared" si="10"/>
        <v>895.25654958751</v>
      </c>
      <c r="AA15" s="102">
        <f>X15/(1+0.045*ABS(Reference!E17))</f>
        <v>172.87676549738</v>
      </c>
      <c r="AB15" s="102">
        <f>Y15/(1+0.015*ABS(Reference!E17))</f>
        <v>3.46028858068218</v>
      </c>
      <c r="AC15" s="102">
        <f t="shared" si="11"/>
        <v>911.801864017196</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0.1886011</v>
      </c>
      <c r="C16" s="31">
        <f t="shared" ref="C16:D16" si="17">C35</f>
        <v>0.1796529</v>
      </c>
      <c r="D16" s="31">
        <f t="shared" si="17"/>
        <v>0.3604047</v>
      </c>
      <c r="E16" s="102">
        <f t="shared" si="12"/>
        <v>1.04980826916793</v>
      </c>
      <c r="F16" s="102">
        <f t="shared" si="13"/>
        <v>1</v>
      </c>
      <c r="G16" s="102">
        <f t="shared" si="14"/>
        <v>2.00611679522012</v>
      </c>
      <c r="H16" s="102">
        <f>IF((E16/Reference!L$18)&lt;=0.008856,(7.787*(E16/Reference!L$18))+16/116,(E16/Reference!L$18)^(1/3))</f>
        <v>1.03367962527784</v>
      </c>
      <c r="I16" s="102">
        <f>IF((F16/Reference!M$18)&lt;=0.008856,(7.787*(F16/Reference!M$18))+16/116,(F16/Reference!M$18)^(1/3))</f>
        <v>1</v>
      </c>
      <c r="J16" s="102">
        <f>IF((G16/Reference!N$18)&lt;=0.008856,(7.787*(G16/Reference!N$18))+16/116,(G16/Reference!N$18)^(1/3))</f>
        <v>1.22586537391329</v>
      </c>
      <c r="K16" s="102">
        <f t="shared" si="0"/>
        <v>100</v>
      </c>
      <c r="L16" s="102">
        <f t="shared" si="1"/>
        <v>16.8398126389191</v>
      </c>
      <c r="M16" s="102">
        <f t="shared" si="2"/>
        <v>-45.173074782658</v>
      </c>
      <c r="N16" s="103" t="str">
        <f t="shared" si="15"/>
        <v>7-(255, 255, 255)</v>
      </c>
      <c r="O16" s="120">
        <f>K16-Reference!B18</f>
        <v>0</v>
      </c>
      <c r="P16" s="120">
        <f>L16-Reference!C18</f>
        <v>16.8398126389191</v>
      </c>
      <c r="Q16" s="120">
        <f>M16-Reference!D18</f>
        <v>-45.173074782658</v>
      </c>
      <c r="R16" s="120" t="str">
        <f t="shared" si="3"/>
        <v>about the same</v>
      </c>
      <c r="S16" s="120" t="str">
        <f t="shared" si="4"/>
        <v>redder</v>
      </c>
      <c r="T16" s="120" t="str">
        <f t="shared" si="5"/>
        <v>bluer</v>
      </c>
      <c r="U16" s="120">
        <f t="shared" si="6"/>
        <v>48.2098120203088</v>
      </c>
      <c r="V16" s="120">
        <f t="shared" si="7"/>
        <v>2324.18597503351</v>
      </c>
      <c r="W16" s="102">
        <f t="shared" si="8"/>
        <v>48.2098120203088</v>
      </c>
      <c r="X16" s="102">
        <f>W16-Reference!E18</f>
        <v>48.2098120203088</v>
      </c>
      <c r="Y16" s="102">
        <f t="shared" si="9"/>
        <v>0</v>
      </c>
      <c r="Z16" s="102">
        <f t="shared" si="10"/>
        <v>0</v>
      </c>
      <c r="AA16" s="102">
        <f>X16/(1+0.045*ABS(Reference!E18))</f>
        <v>48.2098120203088</v>
      </c>
      <c r="AB16" s="102">
        <f>Y16/(1+0.015*ABS(Reference!E18))</f>
        <v>0</v>
      </c>
      <c r="AC16" s="102">
        <f t="shared" si="11"/>
        <v>48.2098120203088</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814.51511687811</v>
      </c>
      <c r="C19" s="108" t="str">
        <f>IF(B19&lt;=10,"PASS","FAIL")</f>
        <v>FAIL</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1079.40903548437</v>
      </c>
      <c r="C20" s="108" t="str">
        <f>IF(B20&lt;=15,"PASS","FAIL")</f>
        <v>FAIL</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0.1877532</v>
      </c>
      <c r="C28" s="31">
        <f>Test_Data!Q4</f>
        <v>0.1798897</v>
      </c>
      <c r="D28" s="31">
        <f>Test_Data!R4</f>
        <v>0.3623848</v>
      </c>
      <c r="E28" s="117">
        <f>B28/$C$16</f>
        <v>1.04508861254118</v>
      </c>
      <c r="F28" s="117">
        <f>C28/$C$16</f>
        <v>1.00131809728649</v>
      </c>
      <c r="G28" s="117">
        <f>D28/$C$16</f>
        <v>2.0171386044979</v>
      </c>
      <c r="H28" s="117">
        <f>IF((E28/E$16)&lt;=0.008856,(7.787*(E28/E$16))+16/116,(E28/E$16)^(1/3))</f>
        <v>0.998499171307661</v>
      </c>
      <c r="I28" s="117">
        <f>IF((F28/F$16)&lt;=0.008856,(7.787*(F28/F$16))+16/116,(F28/F$16)^(1/3))</f>
        <v>1.00043917286113</v>
      </c>
      <c r="J28" s="117">
        <f>IF((G28/G$16)&lt;=0.008856,(7.787*(G28/G$16))+16/116,(G28/G$16)^(1/3))</f>
        <v>1.00182802345803</v>
      </c>
      <c r="K28" s="117">
        <f>100*IF(F28&lt;=0.008856,9.033*F28,(1.16*(F28^(1/3)))-0.16)</f>
        <v>100.050944051891</v>
      </c>
      <c r="L28" s="117">
        <f>500*(H28-I28)</f>
        <v>-0.970000776732483</v>
      </c>
      <c r="M28" s="117">
        <f>200*(I28-J28)</f>
        <v>-0.277770119379861</v>
      </c>
      <c r="N28" s="123" t="str">
        <f>A28</f>
        <v>1-Gray1 (32, 32, 32)</v>
      </c>
      <c r="O28" s="124">
        <f>K28-[1]Reference!B35</f>
        <v>87.8009139503678</v>
      </c>
      <c r="P28" s="124">
        <f>L28-[1]Reference!C35</f>
        <v>-0.970000776732483</v>
      </c>
      <c r="Q28" s="124">
        <f>M28-[1]Reference!D35</f>
        <v>-0.277770119379861</v>
      </c>
      <c r="R28" s="124" t="str">
        <f>IF(O28&gt;$T$8,"lighter",IF(O28&lt;-$T$8,"darker","about the same"))</f>
        <v>lighter</v>
      </c>
      <c r="S28" s="124" t="str">
        <f>IF(P28&gt;$T$8,"redder",IF(P28&lt;-$T$8,"greener","about the same"))</f>
        <v>about the same</v>
      </c>
      <c r="T28" s="124" t="str">
        <f>IF(Q28&gt;$T$8,"yellower",IF(Q28&lt;-$T$8,"bluer","about the same"))</f>
        <v>about the same</v>
      </c>
      <c r="U28" s="124">
        <f t="shared" ref="U28:U59" si="18">(O28^2+P28^2+Q28^2)^(1/2)</f>
        <v>87.8067112939892</v>
      </c>
      <c r="V28" s="124">
        <f>(AC28)^2</f>
        <v>7710.01854826598</v>
      </c>
      <c r="W28" s="117">
        <f t="shared" ref="W28:W59" si="19">SQRT((L28*L28)+(M28*M28))</f>
        <v>1.00898847668441</v>
      </c>
      <c r="X28" s="117">
        <f>W28-[1]Reference!E35</f>
        <v>1.00898847668441</v>
      </c>
      <c r="Y28" s="117">
        <f t="shared" ref="Y28:Y59" si="20">IF(((U28*U28)-(O28*O28)-(X28*X28))&lt;0,0,SQRT((U28*U28)-(O28*O28)-(X28*X28)))</f>
        <v>0</v>
      </c>
      <c r="Z28" s="117">
        <f t="shared" ref="Z28:Z59" si="21">O28</f>
        <v>87.8009139503678</v>
      </c>
      <c r="AA28" s="117">
        <f>X28/(1+0.045*ABS([1]Reference!E35))</f>
        <v>1.00898847668441</v>
      </c>
      <c r="AB28" s="117">
        <f>Y28/(1+0.015*ABS([1]Reference!E35))</f>
        <v>0</v>
      </c>
      <c r="AC28" s="117">
        <f>SQRT(Z28*Z28+AA28*AA28+AB28*AB28)</f>
        <v>87.8067112939892</v>
      </c>
      <c r="AD28" s="123" t="str">
        <f t="shared" ref="AD28:AD59" si="22">A28</f>
        <v>1-Gray1 (32, 32, 32)</v>
      </c>
    </row>
    <row r="29" s="31" customFormat="1" spans="1:30">
      <c r="A29" s="3" t="s">
        <v>51</v>
      </c>
      <c r="B29" s="31">
        <f>Test_Data!P5</f>
        <v>0.1886001</v>
      </c>
      <c r="C29" s="31">
        <f>Test_Data!Q5</f>
        <v>0.1801312</v>
      </c>
      <c r="D29" s="31">
        <f>Test_Data!R5</f>
        <v>0.3602128</v>
      </c>
      <c r="E29" s="117">
        <f t="shared" ref="E29:G59" si="23">B29/$C$16</f>
        <v>1.04980270287872</v>
      </c>
      <c r="F29" s="117">
        <f t="shared" si="23"/>
        <v>1.0026623561323</v>
      </c>
      <c r="G29" s="117">
        <f t="shared" si="23"/>
        <v>2.00504862431945</v>
      </c>
      <c r="H29" s="117">
        <f t="shared" ref="H29:J59" si="24">IF((E29/E$16)&lt;=0.008856,(7.787*(E29/E$16))+16/116,(E29/E$16)^(1/3))</f>
        <v>0.999998232598206</v>
      </c>
      <c r="I29" s="117">
        <f t="shared" si="24"/>
        <v>1.00088666563579</v>
      </c>
      <c r="J29" s="117">
        <f t="shared" si="24"/>
        <v>0.999822482827798</v>
      </c>
      <c r="K29" s="117">
        <f t="shared" ref="K29:K59" si="25">100*IF(F29&lt;=0.008856,9.033*F29,(1.16*(F29^(1/3)))-0.16)</f>
        <v>100.102853213752</v>
      </c>
      <c r="L29" s="117">
        <f t="shared" ref="L29:L59" si="26">500*(H29-I29)</f>
        <v>-0.444216518792451</v>
      </c>
      <c r="M29" s="117">
        <f t="shared" ref="M29:M59" si="27">200*(I29-J29)</f>
        <v>0.212836561598673</v>
      </c>
      <c r="N29" s="123" t="str">
        <f t="shared" ref="N29:N59" si="28">A29</f>
        <v>2-Gray2 (64, 64, 64)</v>
      </c>
      <c r="O29" s="124">
        <f>K29-[1]Reference!B36</f>
        <v>73.0094394743027</v>
      </c>
      <c r="P29" s="124">
        <f>L29-[1]Reference!C36</f>
        <v>-0.444216518792451</v>
      </c>
      <c r="Q29" s="124">
        <f>M29-[1]Reference!D36</f>
        <v>0.212836561598673</v>
      </c>
      <c r="R29" s="124" t="str">
        <f t="shared" ref="R29:R59" si="29">IF(O29&gt;$T$8,"lighter",IF(O29&lt;-$T$8,"darker","about the same"))</f>
        <v>lighter</v>
      </c>
      <c r="S29" s="124" t="str">
        <f t="shared" ref="S29:S59" si="30">IF(P29&gt;$T$8,"redder",IF(P29&lt;-$T$8,"greener","about the same"))</f>
        <v>about the same</v>
      </c>
      <c r="T29" s="124" t="str">
        <f t="shared" ref="T29:T59" si="31">IF(Q29&gt;$T$8,"yellower",IF(Q29&lt;-$T$8,"bluer","about the same"))</f>
        <v>about the same</v>
      </c>
      <c r="U29" s="124">
        <f t="shared" si="18"/>
        <v>73.0111010742161</v>
      </c>
      <c r="V29" s="124">
        <f t="shared" ref="V29:V59" si="32">(AC29)^2</f>
        <v>5330.62088006939</v>
      </c>
      <c r="W29" s="117">
        <f t="shared" si="19"/>
        <v>0.492572550515383</v>
      </c>
      <c r="X29" s="117">
        <f>W29-[1]Reference!E36</f>
        <v>0.492572550515383</v>
      </c>
      <c r="Y29" s="117">
        <f t="shared" si="20"/>
        <v>1.22784347565727e-6</v>
      </c>
      <c r="Z29" s="117">
        <f t="shared" si="21"/>
        <v>73.0094394743027</v>
      </c>
      <c r="AA29" s="117">
        <f>X29/(1+0.045*ABS([1]Reference!E36))</f>
        <v>0.492572550515383</v>
      </c>
      <c r="AB29" s="117">
        <f>Y29/(1+0.015*ABS([1]Reference!E36))</f>
        <v>1.22784347565727e-6</v>
      </c>
      <c r="AC29" s="117">
        <f t="shared" ref="AC29:AC59" si="33">SQRT(Z29*Z29+AA29*AA29+AB29*AB29)</f>
        <v>73.0111010742161</v>
      </c>
      <c r="AD29" s="123" t="str">
        <f t="shared" si="22"/>
        <v>2-Gray2 (64, 64, 64)</v>
      </c>
    </row>
    <row r="30" s="31" customFormat="1" spans="1:30">
      <c r="A30" s="3" t="s">
        <v>52</v>
      </c>
      <c r="B30" s="31">
        <f>Test_Data!P6</f>
        <v>0.1882463</v>
      </c>
      <c r="C30" s="31">
        <f>Test_Data!Q6</f>
        <v>0.1797027</v>
      </c>
      <c r="D30" s="31">
        <f>Test_Data!R6</f>
        <v>0.3623798</v>
      </c>
      <c r="E30" s="117">
        <f t="shared" si="23"/>
        <v>1.04783334975389</v>
      </c>
      <c r="F30" s="117">
        <f t="shared" si="23"/>
        <v>1.00027720120299</v>
      </c>
      <c r="G30" s="117">
        <f t="shared" si="23"/>
        <v>2.01711077305181</v>
      </c>
      <c r="H30" s="117">
        <f t="shared" si="24"/>
        <v>0.999372533319735</v>
      </c>
      <c r="I30" s="117">
        <f t="shared" si="24"/>
        <v>1.00009239186448</v>
      </c>
      <c r="J30" s="117">
        <f t="shared" si="24"/>
        <v>1.00182341586673</v>
      </c>
      <c r="K30" s="117">
        <f t="shared" si="25"/>
        <v>100.010717456279</v>
      </c>
      <c r="L30" s="117">
        <f t="shared" si="26"/>
        <v>-0.359929272370441</v>
      </c>
      <c r="M30" s="117">
        <f t="shared" si="27"/>
        <v>-0.346204800449934</v>
      </c>
      <c r="N30" s="123" t="str">
        <f t="shared" si="28"/>
        <v>3-Grey3 (96, 96, 96)</v>
      </c>
      <c r="O30" s="124">
        <f>K30-[1]Reference!B37</f>
        <v>59.2801694272839</v>
      </c>
      <c r="P30" s="124">
        <f>L30-[1]Reference!C37</f>
        <v>-0.359929272370441</v>
      </c>
      <c r="Q30" s="124">
        <f>M30-[1]Reference!D37</f>
        <v>-0.346204800449934</v>
      </c>
      <c r="R30" s="124" t="str">
        <f t="shared" si="29"/>
        <v>lighter</v>
      </c>
      <c r="S30" s="124" t="str">
        <f t="shared" si="30"/>
        <v>about the same</v>
      </c>
      <c r="T30" s="124" t="str">
        <f t="shared" si="31"/>
        <v>about the same</v>
      </c>
      <c r="U30" s="124">
        <f t="shared" si="18"/>
        <v>59.2822730179304</v>
      </c>
      <c r="V30" s="124">
        <f t="shared" si="32"/>
        <v>3514.38789417244</v>
      </c>
      <c r="W30" s="117">
        <f t="shared" si="19"/>
        <v>0.499406492712794</v>
      </c>
      <c r="X30" s="117">
        <f>W30-[1]Reference!E37</f>
        <v>0.499406492712794</v>
      </c>
      <c r="Y30" s="117">
        <f t="shared" si="20"/>
        <v>0</v>
      </c>
      <c r="Z30" s="117">
        <f t="shared" si="21"/>
        <v>59.2801694272839</v>
      </c>
      <c r="AA30" s="117">
        <f>X30/(1+0.045*ABS([1]Reference!E37))</f>
        <v>0.499406492712794</v>
      </c>
      <c r="AB30" s="117">
        <f>Y30/(1+0.015*ABS([1]Reference!E37))</f>
        <v>0</v>
      </c>
      <c r="AC30" s="117">
        <f t="shared" si="33"/>
        <v>59.2822730179304</v>
      </c>
      <c r="AD30" s="123" t="str">
        <f t="shared" si="22"/>
        <v>3-Grey3 (96, 96, 96)</v>
      </c>
    </row>
    <row r="31" s="31" customFormat="1" spans="1:30">
      <c r="A31" s="3" t="s">
        <v>53</v>
      </c>
      <c r="B31" s="31">
        <f>Test_Data!P7</f>
        <v>0.1882457</v>
      </c>
      <c r="C31" s="31">
        <f>Test_Data!Q7</f>
        <v>0.1801133</v>
      </c>
      <c r="D31" s="31">
        <f>Test_Data!R7</f>
        <v>0.3619898</v>
      </c>
      <c r="E31" s="117">
        <f t="shared" si="23"/>
        <v>1.04783000998036</v>
      </c>
      <c r="F31" s="117">
        <f t="shared" si="23"/>
        <v>1.00256271955532</v>
      </c>
      <c r="G31" s="117">
        <f t="shared" si="23"/>
        <v>2.01493992025734</v>
      </c>
      <c r="H31" s="117">
        <f t="shared" si="24"/>
        <v>0.999371471547371</v>
      </c>
      <c r="I31" s="117">
        <f t="shared" si="24"/>
        <v>1.00085351116321</v>
      </c>
      <c r="J31" s="117">
        <f t="shared" si="24"/>
        <v>1.00146389308646</v>
      </c>
      <c r="K31" s="117">
        <f t="shared" si="25"/>
        <v>100.099007294933</v>
      </c>
      <c r="L31" s="117">
        <f t="shared" si="26"/>
        <v>-0.741019807920684</v>
      </c>
      <c r="M31" s="117">
        <f t="shared" si="27"/>
        <v>-0.122076384649628</v>
      </c>
      <c r="N31" s="123" t="str">
        <f t="shared" si="28"/>
        <v>4-Gray4 (128, 128, 128)</v>
      </c>
      <c r="O31" s="124">
        <f>K31-[1]Reference!B38</f>
        <v>46.5139938427636</v>
      </c>
      <c r="P31" s="124">
        <f>L31-[1]Reference!C38</f>
        <v>-0.741019807920684</v>
      </c>
      <c r="Q31" s="124">
        <f>M31-[1]Reference!D38</f>
        <v>-0.122076384649605</v>
      </c>
      <c r="R31" s="124" t="str">
        <f t="shared" si="29"/>
        <v>lighter</v>
      </c>
      <c r="S31" s="124" t="str">
        <f t="shared" si="30"/>
        <v>about the same</v>
      </c>
      <c r="T31" s="124" t="str">
        <f t="shared" si="31"/>
        <v>about the same</v>
      </c>
      <c r="U31" s="124">
        <f t="shared" si="18"/>
        <v>46.5200562790295</v>
      </c>
      <c r="V31" s="124">
        <f t="shared" si="32"/>
        <v>2164.11563620407</v>
      </c>
      <c r="W31" s="117">
        <f t="shared" si="19"/>
        <v>0.751007988918847</v>
      </c>
      <c r="X31" s="117">
        <f>W31-[1]Reference!E38</f>
        <v>0.751007988918825</v>
      </c>
      <c r="Y31" s="117">
        <f t="shared" si="20"/>
        <v>6.76650556310578e-7</v>
      </c>
      <c r="Z31" s="117">
        <f t="shared" si="21"/>
        <v>46.5139938427636</v>
      </c>
      <c r="AA31" s="117">
        <f>X31/(1+0.045*ABS([1]Reference!E38))</f>
        <v>0.751007988918825</v>
      </c>
      <c r="AB31" s="117">
        <f>Y31/(1+0.015*ABS([1]Reference!E38))</f>
        <v>6.76650556310578e-7</v>
      </c>
      <c r="AC31" s="117">
        <f t="shared" si="33"/>
        <v>46.5200562790295</v>
      </c>
      <c r="AD31" s="123" t="str">
        <f t="shared" si="22"/>
        <v>4-Gray4 (128, 128, 128)</v>
      </c>
    </row>
    <row r="32" s="31" customFormat="1" spans="1:30">
      <c r="A32" s="3" t="s">
        <v>54</v>
      </c>
      <c r="B32" s="31">
        <f>Test_Data!P8</f>
        <v>0.1881025</v>
      </c>
      <c r="C32" s="31">
        <f>Test_Data!Q8</f>
        <v>0.1810636</v>
      </c>
      <c r="D32" s="31">
        <f>Test_Data!R8</f>
        <v>0.3620012</v>
      </c>
      <c r="E32" s="117">
        <f t="shared" si="23"/>
        <v>1.04703291736454</v>
      </c>
      <c r="F32" s="117">
        <f t="shared" si="23"/>
        <v>1.00785236419785</v>
      </c>
      <c r="G32" s="117">
        <f t="shared" si="23"/>
        <v>2.01500337595441</v>
      </c>
      <c r="H32" s="117">
        <f t="shared" si="24"/>
        <v>0.999117997323041</v>
      </c>
      <c r="I32" s="117">
        <f t="shared" si="24"/>
        <v>1.00261063339505</v>
      </c>
      <c r="J32" s="117">
        <f t="shared" si="24"/>
        <v>1.00147440587673</v>
      </c>
      <c r="K32" s="117">
        <f t="shared" si="25"/>
        <v>100.302833473826</v>
      </c>
      <c r="L32" s="117">
        <f t="shared" si="26"/>
        <v>-1.74631803600483</v>
      </c>
      <c r="M32" s="117">
        <f t="shared" si="27"/>
        <v>0.227245503665063</v>
      </c>
      <c r="N32" s="123" t="str">
        <f t="shared" si="28"/>
        <v>5-Gray5 (160, 160, 160)</v>
      </c>
      <c r="O32" s="124">
        <f>K32-[1]Reference!B39</f>
        <v>34.4350200537504</v>
      </c>
      <c r="P32" s="124">
        <f>L32-[1]Reference!C39</f>
        <v>-1.74631803600478</v>
      </c>
      <c r="Q32" s="124">
        <f>M32-[1]Reference!D39</f>
        <v>0.227245503665063</v>
      </c>
      <c r="R32" s="124" t="str">
        <f t="shared" si="29"/>
        <v>lighter</v>
      </c>
      <c r="S32" s="124" t="str">
        <f t="shared" si="30"/>
        <v>about the same</v>
      </c>
      <c r="T32" s="124" t="str">
        <f t="shared" si="31"/>
        <v>about the same</v>
      </c>
      <c r="U32" s="124">
        <f t="shared" si="18"/>
        <v>34.4800213646106</v>
      </c>
      <c r="V32" s="124">
        <f t="shared" si="32"/>
        <v>1188.87187330401</v>
      </c>
      <c r="W32" s="117">
        <f t="shared" si="19"/>
        <v>1.76104151053056</v>
      </c>
      <c r="X32" s="117">
        <f>W32-[1]Reference!E39</f>
        <v>1.76104151053051</v>
      </c>
      <c r="Y32" s="117">
        <f t="shared" si="20"/>
        <v>5.51141560343114e-7</v>
      </c>
      <c r="Z32" s="117">
        <f t="shared" si="21"/>
        <v>34.4350200537504</v>
      </c>
      <c r="AA32" s="117">
        <f>X32/(1+0.045*ABS([1]Reference!E39))</f>
        <v>1.7610415105305</v>
      </c>
      <c r="AB32" s="117">
        <f>Y32/(1+0.015*ABS([1]Reference!E39))</f>
        <v>5.51141560343114e-7</v>
      </c>
      <c r="AC32" s="117">
        <f t="shared" si="33"/>
        <v>34.4800213646106</v>
      </c>
      <c r="AD32" s="123" t="str">
        <f t="shared" si="22"/>
        <v>5-Gray5 (160, 160, 160)</v>
      </c>
    </row>
    <row r="33" s="31" customFormat="1" spans="1:30">
      <c r="A33" s="3" t="s">
        <v>55</v>
      </c>
      <c r="B33" s="31">
        <f>Test_Data!P9</f>
        <v>0.1884574</v>
      </c>
      <c r="C33" s="31">
        <f>Test_Data!Q9</f>
        <v>0.1807397</v>
      </c>
      <c r="D33" s="31">
        <f>Test_Data!R9</f>
        <v>0.3604176</v>
      </c>
      <c r="E33" s="117">
        <f t="shared" si="23"/>
        <v>1.04900839340751</v>
      </c>
      <c r="F33" s="117">
        <f t="shared" si="23"/>
        <v>1.0060494431206</v>
      </c>
      <c r="G33" s="117">
        <f t="shared" si="23"/>
        <v>2.00618860035101</v>
      </c>
      <c r="H33" s="117">
        <f t="shared" si="24"/>
        <v>0.999745960280382</v>
      </c>
      <c r="I33" s="117">
        <f t="shared" si="24"/>
        <v>1.00201242845522</v>
      </c>
      <c r="J33" s="117">
        <f t="shared" si="24"/>
        <v>1.00001193088963</v>
      </c>
      <c r="K33" s="117">
        <f t="shared" si="25"/>
        <v>100.233441700806</v>
      </c>
      <c r="L33" s="117">
        <f t="shared" si="26"/>
        <v>-1.13323408741961</v>
      </c>
      <c r="M33" s="117">
        <f t="shared" si="27"/>
        <v>0.400099513118324</v>
      </c>
      <c r="N33" s="123" t="str">
        <f t="shared" si="28"/>
        <v>6-Gray6 (192, 192, 192)</v>
      </c>
      <c r="O33" s="124">
        <f>K33-[1]Reference!B40</f>
        <v>22.5290781108529</v>
      </c>
      <c r="P33" s="124">
        <f>L33-[1]Reference!C40</f>
        <v>-1.13323408741961</v>
      </c>
      <c r="Q33" s="124">
        <f>M33-[1]Reference!D40</f>
        <v>0.400099513118324</v>
      </c>
      <c r="R33" s="124" t="str">
        <f t="shared" si="29"/>
        <v>lighter</v>
      </c>
      <c r="S33" s="124" t="str">
        <f t="shared" si="30"/>
        <v>about the same</v>
      </c>
      <c r="T33" s="124" t="str">
        <f t="shared" si="31"/>
        <v>about the same</v>
      </c>
      <c r="U33" s="124">
        <f t="shared" si="18"/>
        <v>22.5611094506055</v>
      </c>
      <c r="V33" s="124">
        <f t="shared" si="32"/>
        <v>509.0036596422</v>
      </c>
      <c r="W33" s="117">
        <f t="shared" si="19"/>
        <v>1.20178996388191</v>
      </c>
      <c r="X33" s="117">
        <f>W33-[1]Reference!E40</f>
        <v>1.20178996388191</v>
      </c>
      <c r="Y33" s="117">
        <f t="shared" si="20"/>
        <v>0</v>
      </c>
      <c r="Z33" s="117">
        <f t="shared" si="21"/>
        <v>22.5290781108529</v>
      </c>
      <c r="AA33" s="117">
        <f>X33/(1+0.045*ABS([1]Reference!E40))</f>
        <v>1.20178996388191</v>
      </c>
      <c r="AB33" s="117">
        <f>Y33/(1+0.015*ABS([1]Reference!E40))</f>
        <v>0</v>
      </c>
      <c r="AC33" s="117">
        <f t="shared" si="33"/>
        <v>22.5611094506055</v>
      </c>
      <c r="AD33" s="123" t="str">
        <f t="shared" si="22"/>
        <v>6-Gray6 (192, 192, 192)</v>
      </c>
    </row>
    <row r="34" s="31" customFormat="1" spans="1:30">
      <c r="A34" s="3" t="s">
        <v>56</v>
      </c>
      <c r="B34" s="31">
        <f>Test_Data!P10</f>
        <v>0.1881071</v>
      </c>
      <c r="C34" s="31">
        <f>Test_Data!Q10</f>
        <v>0.1803182</v>
      </c>
      <c r="D34" s="31">
        <f>Test_Data!R10</f>
        <v>0.3602178</v>
      </c>
      <c r="E34" s="117">
        <f t="shared" si="23"/>
        <v>1.04705852229494</v>
      </c>
      <c r="F34" s="117">
        <f t="shared" si="23"/>
        <v>1.0037032522158</v>
      </c>
      <c r="G34" s="117">
        <f t="shared" si="23"/>
        <v>2.00507645576553</v>
      </c>
      <c r="H34" s="117">
        <f t="shared" si="24"/>
        <v>0.999126141650954</v>
      </c>
      <c r="I34" s="117">
        <f t="shared" si="24"/>
        <v>1.0012328967462</v>
      </c>
      <c r="J34" s="117">
        <f t="shared" si="24"/>
        <v>0.999827108879661</v>
      </c>
      <c r="K34" s="117">
        <f t="shared" si="25"/>
        <v>100.143016022559</v>
      </c>
      <c r="L34" s="117">
        <f t="shared" si="26"/>
        <v>-1.05337754762203</v>
      </c>
      <c r="M34" s="117">
        <f t="shared" si="27"/>
        <v>0.281157573307422</v>
      </c>
      <c r="N34" s="123" t="str">
        <f t="shared" si="28"/>
        <v>7-Gray7 (224, 224, 224)</v>
      </c>
      <c r="O34" s="124">
        <f>K34-[1]Reference!B41</f>
        <v>10.9657357935321</v>
      </c>
      <c r="P34" s="124">
        <f>L34-[1]Reference!C41</f>
        <v>-1.05337754762203</v>
      </c>
      <c r="Q34" s="124">
        <f>M34-[1]Reference!D41</f>
        <v>0.281157573307422</v>
      </c>
      <c r="R34" s="124" t="str">
        <f t="shared" si="29"/>
        <v>lighter</v>
      </c>
      <c r="S34" s="124" t="str">
        <f t="shared" si="30"/>
        <v>about the same</v>
      </c>
      <c r="T34" s="124" t="str">
        <f t="shared" si="31"/>
        <v>about the same</v>
      </c>
      <c r="U34" s="124">
        <f t="shared" si="18"/>
        <v>11.0198010568437</v>
      </c>
      <c r="V34" s="124">
        <f t="shared" si="32"/>
        <v>121.436015332413</v>
      </c>
      <c r="W34" s="117">
        <f t="shared" si="19"/>
        <v>1.09025402492369</v>
      </c>
      <c r="X34" s="117">
        <f>W34-[1]Reference!E41</f>
        <v>1.09025402492369</v>
      </c>
      <c r="Y34" s="117">
        <f t="shared" si="20"/>
        <v>0</v>
      </c>
      <c r="Z34" s="117">
        <f t="shared" si="21"/>
        <v>10.9657357935321</v>
      </c>
      <c r="AA34" s="117">
        <f>X34/(1+0.045*ABS([1]Reference!E41))</f>
        <v>1.09025402492369</v>
      </c>
      <c r="AB34" s="117">
        <f>Y34/(1+0.015*ABS([1]Reference!E41))</f>
        <v>0</v>
      </c>
      <c r="AC34" s="117">
        <f t="shared" si="33"/>
        <v>11.0198010568437</v>
      </c>
      <c r="AD34" s="123" t="str">
        <f t="shared" si="22"/>
        <v>7-Gray7 (224, 224, 224)</v>
      </c>
    </row>
    <row r="35" s="31" customFormat="1" spans="1:30">
      <c r="A35" s="3" t="s">
        <v>57</v>
      </c>
      <c r="B35" s="31">
        <f>Test_Data!P11</f>
        <v>0.1886011</v>
      </c>
      <c r="C35" s="31">
        <f>Test_Data!Q11</f>
        <v>0.1796529</v>
      </c>
      <c r="D35" s="31">
        <f>Test_Data!R11</f>
        <v>0.3604047</v>
      </c>
      <c r="E35" s="117">
        <f t="shared" si="23"/>
        <v>1.04980826916793</v>
      </c>
      <c r="F35" s="117">
        <f t="shared" si="23"/>
        <v>1</v>
      </c>
      <c r="G35" s="117">
        <f t="shared" si="23"/>
        <v>2.00611679522012</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0.1887405</v>
      </c>
      <c r="C36" s="31">
        <f>Test_Data!Q12</f>
        <v>0.1808903</v>
      </c>
      <c r="D36" s="31">
        <f>Test_Data!R12</f>
        <v>0.3590369</v>
      </c>
      <c r="E36" s="117">
        <f t="shared" si="23"/>
        <v>1.05058420988473</v>
      </c>
      <c r="F36" s="117">
        <f t="shared" si="23"/>
        <v>1.00688772627661</v>
      </c>
      <c r="G36" s="117">
        <f t="shared" si="23"/>
        <v>1.99850322482966</v>
      </c>
      <c r="H36" s="117">
        <f t="shared" si="24"/>
        <v>1.00024631469871</v>
      </c>
      <c r="I36" s="117">
        <f t="shared" si="24"/>
        <v>1.00229065764</v>
      </c>
      <c r="J36" s="117">
        <f t="shared" si="24"/>
        <v>0.998733336898077</v>
      </c>
      <c r="K36" s="117">
        <f t="shared" si="25"/>
        <v>100.26571628624</v>
      </c>
      <c r="L36" s="117">
        <f t="shared" si="26"/>
        <v>-1.02217147064576</v>
      </c>
      <c r="M36" s="117">
        <f t="shared" si="27"/>
        <v>0.711464148384966</v>
      </c>
      <c r="N36" s="123" t="str">
        <f t="shared" si="28"/>
        <v>9-Red1 (128, 0, 0)</v>
      </c>
      <c r="O36" s="124">
        <f>K36-[1]Reference!B43</f>
        <v>74.734931713824</v>
      </c>
      <c r="P36" s="124">
        <f>L36-[1]Reference!C43</f>
        <v>-49.0750185668707</v>
      </c>
      <c r="Q36" s="124">
        <f>M36-[1]Reference!D43</f>
        <v>-37.3490986678522</v>
      </c>
      <c r="R36" s="124" t="str">
        <f t="shared" si="29"/>
        <v>lighter</v>
      </c>
      <c r="S36" s="124" t="str">
        <f t="shared" si="30"/>
        <v>greener</v>
      </c>
      <c r="T36" s="124" t="str">
        <f t="shared" si="31"/>
        <v>bluer</v>
      </c>
      <c r="U36" s="124">
        <f t="shared" si="18"/>
        <v>96.89490511327</v>
      </c>
      <c r="V36" s="124">
        <f t="shared" si="32"/>
        <v>5894.02101238294</v>
      </c>
      <c r="W36" s="117">
        <f t="shared" si="19"/>
        <v>1.24539782794064</v>
      </c>
      <c r="X36" s="117">
        <f>W36-[1]Reference!E43</f>
        <v>-60.0545414537741</v>
      </c>
      <c r="Y36" s="117">
        <f t="shared" si="20"/>
        <v>14.0272830375877</v>
      </c>
      <c r="Z36" s="117">
        <f t="shared" si="21"/>
        <v>74.734931713824</v>
      </c>
      <c r="AA36" s="117">
        <f>X36/(1+0.045*ABS([1]Reference!E43))</f>
        <v>-15.9783384626189</v>
      </c>
      <c r="AB36" s="117">
        <f>Y36/(1+0.015*ABS([1]Reference!E43))</f>
        <v>7.30778311712875</v>
      </c>
      <c r="AC36" s="117">
        <f t="shared" si="33"/>
        <v>76.7725277191193</v>
      </c>
      <c r="AD36" s="123" t="str">
        <f t="shared" si="22"/>
        <v>9-Red1 (128, 0, 0)</v>
      </c>
    </row>
    <row r="37" s="31" customFormat="1" spans="1:30">
      <c r="A37" s="3" t="s">
        <v>59</v>
      </c>
      <c r="B37" s="31">
        <f>Test_Data!P13</f>
        <v>0.18719</v>
      </c>
      <c r="C37" s="31">
        <f>Test_Data!Q13</f>
        <v>0.1803489</v>
      </c>
      <c r="D37" s="31">
        <f>Test_Data!R13</f>
        <v>0.3618015</v>
      </c>
      <c r="E37" s="117">
        <f t="shared" si="23"/>
        <v>1.0419536784544</v>
      </c>
      <c r="F37" s="117">
        <f t="shared" si="23"/>
        <v>1.00387413729475</v>
      </c>
      <c r="G37" s="117">
        <f t="shared" si="23"/>
        <v>2.01389178799786</v>
      </c>
      <c r="H37" s="117">
        <f t="shared" si="24"/>
        <v>0.997499777835367</v>
      </c>
      <c r="I37" s="117">
        <f t="shared" si="24"/>
        <v>1.00128971501833</v>
      </c>
      <c r="J37" s="117">
        <f t="shared" si="24"/>
        <v>1.00129021567133</v>
      </c>
      <c r="K37" s="117">
        <f t="shared" si="25"/>
        <v>100.149606942127</v>
      </c>
      <c r="L37" s="117">
        <f t="shared" si="26"/>
        <v>-1.89496859148275</v>
      </c>
      <c r="M37" s="117">
        <f t="shared" si="27"/>
        <v>-0.000100130598701398</v>
      </c>
      <c r="N37" s="123" t="str">
        <f t="shared" si="28"/>
        <v>10-Red2 (192, 64, 64)</v>
      </c>
      <c r="O37" s="124">
        <f>K37-[1]Reference!B44</f>
        <v>54.18379099664</v>
      </c>
      <c r="P37" s="124">
        <f>L37-[1]Reference!C44</f>
        <v>-52.9938347370482</v>
      </c>
      <c r="Q37" s="124">
        <f>M37-[1]Reference!D44</f>
        <v>-28.6698878037161</v>
      </c>
      <c r="R37" s="124" t="str">
        <f t="shared" si="29"/>
        <v>lighter</v>
      </c>
      <c r="S37" s="124" t="str">
        <f t="shared" si="30"/>
        <v>greener</v>
      </c>
      <c r="T37" s="124" t="str">
        <f t="shared" si="31"/>
        <v>bluer</v>
      </c>
      <c r="U37" s="124">
        <f t="shared" si="18"/>
        <v>81.0320442391948</v>
      </c>
      <c r="V37" s="124">
        <f t="shared" si="32"/>
        <v>3296.71069697349</v>
      </c>
      <c r="W37" s="117">
        <f t="shared" si="19"/>
        <v>1.89496859412821</v>
      </c>
      <c r="X37" s="117">
        <f>W37-[1]Reference!E44</f>
        <v>-56.6972736106556</v>
      </c>
      <c r="Y37" s="117">
        <f t="shared" si="20"/>
        <v>20.389412741266</v>
      </c>
      <c r="Z37" s="117">
        <f t="shared" si="21"/>
        <v>54.18379099664</v>
      </c>
      <c r="AA37" s="117">
        <f>X37/(1+0.045*ABS([1]Reference!E44))</f>
        <v>-15.5905186342989</v>
      </c>
      <c r="AB37" s="117">
        <f>Y37/(1+0.015*ABS([1]Reference!E44))</f>
        <v>10.8518762856706</v>
      </c>
      <c r="AC37" s="117">
        <f t="shared" si="33"/>
        <v>57.4169896195672</v>
      </c>
      <c r="AD37" s="123" t="str">
        <f t="shared" si="22"/>
        <v>10-Red2 (192, 64, 64)</v>
      </c>
    </row>
    <row r="38" s="31" customFormat="1" spans="1:30">
      <c r="A38" s="3" t="s">
        <v>60</v>
      </c>
      <c r="B38" s="31">
        <f>Test_Data!P14</f>
        <v>0.1885954</v>
      </c>
      <c r="C38" s="31">
        <f>Test_Data!Q14</f>
        <v>0.1810136</v>
      </c>
      <c r="D38" s="31">
        <f>Test_Data!R14</f>
        <v>0.3618005</v>
      </c>
      <c r="E38" s="117">
        <f t="shared" si="23"/>
        <v>1.0497765413194</v>
      </c>
      <c r="F38" s="117">
        <f t="shared" si="23"/>
        <v>1.00757404973702</v>
      </c>
      <c r="G38" s="117">
        <f t="shared" si="23"/>
        <v>2.01388622170864</v>
      </c>
      <c r="H38" s="117">
        <f t="shared" si="24"/>
        <v>0.999989925726089</v>
      </c>
      <c r="I38" s="117">
        <f t="shared" si="24"/>
        <v>1.00251833590616</v>
      </c>
      <c r="J38" s="117">
        <f t="shared" si="24"/>
        <v>1.00128929316627</v>
      </c>
      <c r="K38" s="117">
        <f t="shared" si="25"/>
        <v>100.292126965115</v>
      </c>
      <c r="L38" s="117">
        <f t="shared" si="26"/>
        <v>-1.26420509003633</v>
      </c>
      <c r="M38" s="117">
        <f t="shared" si="27"/>
        <v>0.245808547978177</v>
      </c>
      <c r="N38" s="123" t="str">
        <f t="shared" si="28"/>
        <v>11-Red3 (255, 0, 0)</v>
      </c>
      <c r="O38" s="124">
        <f>K38-[1]Reference!B45</f>
        <v>47.0592451792724</v>
      </c>
      <c r="P38" s="124">
        <f>L38-[1]Reference!C45</f>
        <v>-81.3695321802381</v>
      </c>
      <c r="Q38" s="124">
        <f>M38-[1]Reference!D45</f>
        <v>-66.976973397458</v>
      </c>
      <c r="R38" s="124" t="str">
        <f t="shared" si="29"/>
        <v>lighter</v>
      </c>
      <c r="S38" s="124" t="str">
        <f t="shared" si="30"/>
        <v>greener</v>
      </c>
      <c r="T38" s="124" t="str">
        <f t="shared" si="31"/>
        <v>bluer</v>
      </c>
      <c r="U38" s="124">
        <f t="shared" si="18"/>
        <v>115.418751897417</v>
      </c>
      <c r="V38" s="124">
        <f t="shared" si="32"/>
        <v>2608.7648150005</v>
      </c>
      <c r="W38" s="117">
        <f t="shared" si="19"/>
        <v>1.28788056586506</v>
      </c>
      <c r="X38" s="117">
        <f>W38-[1]Reference!E45</f>
        <v>-103.286331555058</v>
      </c>
      <c r="Y38" s="117">
        <f t="shared" si="20"/>
        <v>20.9487337711177</v>
      </c>
      <c r="Z38" s="117">
        <f t="shared" si="21"/>
        <v>47.0592451792724</v>
      </c>
      <c r="AA38" s="117">
        <f>X38/(1+0.045*ABS([1]Reference!E45))</f>
        <v>-18.1018640171147</v>
      </c>
      <c r="AB38" s="117">
        <f>Y38/(1+0.015*ABS([1]Reference!E45))</f>
        <v>8.15565921698048</v>
      </c>
      <c r="AC38" s="117">
        <f t="shared" si="33"/>
        <v>51.0760689070772</v>
      </c>
      <c r="AD38" s="123" t="str">
        <f t="shared" si="22"/>
        <v>11-Red3 (255, 0, 0)</v>
      </c>
    </row>
    <row r="39" s="31" customFormat="1" spans="1:30">
      <c r="A39" s="3" t="s">
        <v>61</v>
      </c>
      <c r="B39" s="31">
        <f>Test_Data!P15</f>
        <v>0.1885252</v>
      </c>
      <c r="C39" s="31">
        <f>Test_Data!Q15</f>
        <v>0.1803253</v>
      </c>
      <c r="D39" s="31">
        <f>Test_Data!R15</f>
        <v>0.3629767</v>
      </c>
      <c r="E39" s="117">
        <f t="shared" si="23"/>
        <v>1.04938578781639</v>
      </c>
      <c r="F39" s="117">
        <f t="shared" si="23"/>
        <v>1.00374277286924</v>
      </c>
      <c r="G39" s="117">
        <f t="shared" si="23"/>
        <v>2.0204332910852</v>
      </c>
      <c r="H39" s="117">
        <f t="shared" si="24"/>
        <v>0.999865836441878</v>
      </c>
      <c r="I39" s="117">
        <f t="shared" si="24"/>
        <v>1.00124603770159</v>
      </c>
      <c r="J39" s="117">
        <f t="shared" si="24"/>
        <v>1.00237317091025</v>
      </c>
      <c r="K39" s="117">
        <f t="shared" si="25"/>
        <v>100.144540373384</v>
      </c>
      <c r="L39" s="117">
        <f t="shared" si="26"/>
        <v>-0.690100629855195</v>
      </c>
      <c r="M39" s="117">
        <f t="shared" si="27"/>
        <v>-0.225426641731685</v>
      </c>
      <c r="N39" s="123" t="str">
        <f t="shared" si="28"/>
        <v>12-Red4 (255, 128, 128)</v>
      </c>
      <c r="O39" s="124">
        <f>K39-[1]Reference!B46</f>
        <v>31.9350419696412</v>
      </c>
      <c r="P39" s="124">
        <f>L39-[1]Reference!C46</f>
        <v>-48.882897301222</v>
      </c>
      <c r="Q39" s="124">
        <f>M39-[1]Reference!D46</f>
        <v>-22.9187749992548</v>
      </c>
      <c r="R39" s="124" t="str">
        <f t="shared" si="29"/>
        <v>lighter</v>
      </c>
      <c r="S39" s="124" t="str">
        <f t="shared" si="30"/>
        <v>greener</v>
      </c>
      <c r="T39" s="124" t="str">
        <f t="shared" si="31"/>
        <v>bluer</v>
      </c>
      <c r="U39" s="124">
        <f t="shared" si="18"/>
        <v>62.726826809835</v>
      </c>
      <c r="V39" s="124">
        <f t="shared" si="32"/>
        <v>1306.68408534438</v>
      </c>
      <c r="W39" s="117">
        <f t="shared" si="19"/>
        <v>0.725986260289382</v>
      </c>
      <c r="X39" s="117">
        <f>W39-[1]Reference!E46</f>
        <v>-52.5425195445819</v>
      </c>
      <c r="Y39" s="117">
        <f t="shared" si="20"/>
        <v>12.4133611860575</v>
      </c>
      <c r="Z39" s="117">
        <f t="shared" si="21"/>
        <v>31.9350419696412</v>
      </c>
      <c r="AA39" s="117">
        <f>X39/(1+0.045*ABS([1]Reference!E46))</f>
        <v>-15.4669530411218</v>
      </c>
      <c r="AB39" s="117">
        <f>Y39/(1+0.015*ABS([1]Reference!E46))</f>
        <v>6.90003937418959</v>
      </c>
      <c r="AC39" s="117">
        <f t="shared" si="33"/>
        <v>36.148085500402</v>
      </c>
      <c r="AD39" s="123" t="str">
        <f t="shared" si="22"/>
        <v>12-Red4 (255, 128, 128)</v>
      </c>
    </row>
    <row r="40" s="31" customFormat="1" spans="1:30">
      <c r="A40" s="3" t="s">
        <v>62</v>
      </c>
      <c r="B40" s="31">
        <f>Test_Data!P16</f>
        <v>0.1880353</v>
      </c>
      <c r="C40" s="31">
        <f>Test_Data!Q16</f>
        <v>0.1801069</v>
      </c>
      <c r="D40" s="31">
        <f>Test_Data!R16</f>
        <v>0.3615965</v>
      </c>
      <c r="E40" s="117">
        <f t="shared" si="23"/>
        <v>1.04665886272918</v>
      </c>
      <c r="F40" s="117">
        <f t="shared" si="23"/>
        <v>1.00252709530433</v>
      </c>
      <c r="G40" s="117">
        <f t="shared" si="23"/>
        <v>2.01275069870845</v>
      </c>
      <c r="H40" s="117">
        <f t="shared" si="24"/>
        <v>0.998999004174102</v>
      </c>
      <c r="I40" s="117">
        <f t="shared" si="24"/>
        <v>1.00084165651701</v>
      </c>
      <c r="J40" s="117">
        <f t="shared" si="24"/>
        <v>1.00110106658022</v>
      </c>
      <c r="K40" s="117">
        <f t="shared" si="25"/>
        <v>100.097632155973</v>
      </c>
      <c r="L40" s="117">
        <f t="shared" si="26"/>
        <v>-0.921326171455294</v>
      </c>
      <c r="M40" s="117">
        <f t="shared" si="27"/>
        <v>-0.0518820126409913</v>
      </c>
      <c r="N40" s="123" t="str">
        <f t="shared" si="28"/>
        <v>13-Green1 (0, 128, 0)</v>
      </c>
      <c r="O40" s="124">
        <f>K40-[1]Reference!B47</f>
        <v>53.8688143133469</v>
      </c>
      <c r="P40" s="124">
        <f>L40-[1]Reference!C47</f>
        <v>50.7805992238955</v>
      </c>
      <c r="Q40" s="124">
        <f>M40-[1]Reference!D47</f>
        <v>-49.9528209576018</v>
      </c>
      <c r="R40" s="124" t="str">
        <f t="shared" si="29"/>
        <v>lighter</v>
      </c>
      <c r="S40" s="124" t="str">
        <f t="shared" si="30"/>
        <v>redder</v>
      </c>
      <c r="T40" s="124" t="str">
        <f t="shared" si="31"/>
        <v>bluer</v>
      </c>
      <c r="U40" s="124">
        <f t="shared" si="18"/>
        <v>89.3073498357552</v>
      </c>
      <c r="V40" s="124">
        <f t="shared" si="32"/>
        <v>3192.43194719177</v>
      </c>
      <c r="W40" s="117">
        <f t="shared" si="19"/>
        <v>0.922785813417258</v>
      </c>
      <c r="X40" s="117">
        <f>W40-[1]Reference!E47</f>
        <v>-70.9325744401861</v>
      </c>
      <c r="Y40" s="117">
        <f t="shared" si="20"/>
        <v>6.52100164450013</v>
      </c>
      <c r="Z40" s="117">
        <f t="shared" si="21"/>
        <v>53.8688143133469</v>
      </c>
      <c r="AA40" s="117">
        <f>X40/(1+0.045*ABS([1]Reference!E47))</f>
        <v>-16.7551013803866</v>
      </c>
      <c r="AB40" s="117">
        <f>Y40/(1+0.015*ABS([1]Reference!E47))</f>
        <v>3.13837050057676</v>
      </c>
      <c r="AC40" s="117">
        <f t="shared" si="33"/>
        <v>56.501610129197</v>
      </c>
      <c r="AD40" s="123" t="str">
        <f t="shared" si="22"/>
        <v>13-Green1 (0, 128, 0)</v>
      </c>
    </row>
    <row r="41" s="31" customFormat="1" spans="1:30">
      <c r="A41" s="3" t="s">
        <v>63</v>
      </c>
      <c r="B41" s="31">
        <f>Test_Data!P17</f>
        <v>0.1895802</v>
      </c>
      <c r="C41" s="31">
        <f>Test_Data!Q17</f>
        <v>0.1813232</v>
      </c>
      <c r="D41" s="31">
        <f>Test_Data!R17</f>
        <v>0.3614036</v>
      </c>
      <c r="E41" s="117">
        <f t="shared" si="23"/>
        <v>1.0552582229399</v>
      </c>
      <c r="F41" s="117">
        <f t="shared" si="23"/>
        <v>1.00929737287848</v>
      </c>
      <c r="G41" s="117">
        <f t="shared" si="23"/>
        <v>2.01167696151857</v>
      </c>
      <c r="H41" s="117">
        <f t="shared" si="24"/>
        <v>1.00172747415266</v>
      </c>
      <c r="I41" s="117">
        <f t="shared" si="24"/>
        <v>1.00308956902563</v>
      </c>
      <c r="J41" s="117">
        <f t="shared" si="24"/>
        <v>1.0009230166031</v>
      </c>
      <c r="K41" s="117">
        <f t="shared" si="25"/>
        <v>100.358390006973</v>
      </c>
      <c r="L41" s="117">
        <f t="shared" si="26"/>
        <v>-0.681047436485671</v>
      </c>
      <c r="M41" s="117">
        <f t="shared" si="27"/>
        <v>0.433310484507432</v>
      </c>
      <c r="N41" s="123" t="str">
        <f t="shared" si="28"/>
        <v>14-Green2 (64, 192, 64)</v>
      </c>
      <c r="O41" s="124">
        <f>K41-[1]Reference!B48</f>
        <v>31.4917967531953</v>
      </c>
      <c r="P41" s="124">
        <f>L41-[1]Reference!C48</f>
        <v>58.6466697223216</v>
      </c>
      <c r="Q41" s="124">
        <f>M41-[1]Reference!D48</f>
        <v>-52.0299528027384</v>
      </c>
      <c r="R41" s="124" t="str">
        <f t="shared" si="29"/>
        <v>lighter</v>
      </c>
      <c r="S41" s="124" t="str">
        <f t="shared" si="30"/>
        <v>redder</v>
      </c>
      <c r="T41" s="124" t="str">
        <f t="shared" si="31"/>
        <v>bluer</v>
      </c>
      <c r="U41" s="124">
        <f t="shared" si="18"/>
        <v>84.4883490246958</v>
      </c>
      <c r="V41" s="124">
        <f t="shared" si="32"/>
        <v>1287.0849795975</v>
      </c>
      <c r="W41" s="117">
        <f t="shared" si="19"/>
        <v>0.807207276186092</v>
      </c>
      <c r="X41" s="117">
        <f>W41-[1]Reference!E48</f>
        <v>-78.3898382370293</v>
      </c>
      <c r="Y41" s="117">
        <f t="shared" si="20"/>
        <v>1.25742568235109</v>
      </c>
      <c r="Z41" s="117">
        <f t="shared" si="21"/>
        <v>31.4917967531953</v>
      </c>
      <c r="AA41" s="117">
        <f>X41/(1+0.045*ABS([1]Reference!E48))</f>
        <v>-17.1761879587959</v>
      </c>
      <c r="AB41" s="117">
        <f>Y41/(1+0.015*ABS([1]Reference!E48))</f>
        <v>0.574703451397339</v>
      </c>
      <c r="AC41" s="117">
        <f t="shared" si="33"/>
        <v>35.8759666015774</v>
      </c>
      <c r="AD41" s="123" t="str">
        <f t="shared" si="22"/>
        <v>14-Green2 (64, 192, 64)</v>
      </c>
    </row>
    <row r="42" s="31" customFormat="1" spans="1:30">
      <c r="A42" s="3" t="s">
        <v>64</v>
      </c>
      <c r="B42" s="31">
        <f>Test_Data!P18</f>
        <v>0.1879665</v>
      </c>
      <c r="C42" s="31">
        <f>Test_Data!Q18</f>
        <v>0.1805878</v>
      </c>
      <c r="D42" s="31">
        <f>Test_Data!R18</f>
        <v>0.3596299</v>
      </c>
      <c r="E42" s="117">
        <f t="shared" si="23"/>
        <v>1.04627590203108</v>
      </c>
      <c r="F42" s="117">
        <f t="shared" si="23"/>
        <v>1.00520392378859</v>
      </c>
      <c r="G42" s="117">
        <f t="shared" si="23"/>
        <v>2.0018040343351</v>
      </c>
      <c r="H42" s="117">
        <f t="shared" si="24"/>
        <v>0.998877148480268</v>
      </c>
      <c r="I42" s="117">
        <f t="shared" si="24"/>
        <v>1.00173164095166</v>
      </c>
      <c r="J42" s="117">
        <f t="shared" si="24"/>
        <v>0.999282884040107</v>
      </c>
      <c r="K42" s="117">
        <f t="shared" si="25"/>
        <v>100.200870350392</v>
      </c>
      <c r="L42" s="117">
        <f t="shared" si="26"/>
        <v>-1.42724623569507</v>
      </c>
      <c r="M42" s="117">
        <f t="shared" si="27"/>
        <v>0.489751382310111</v>
      </c>
      <c r="N42" s="123" t="str">
        <f t="shared" si="28"/>
        <v>15-Green3 (0, 255, 0)</v>
      </c>
      <c r="O42" s="124">
        <f>K42-[1]Reference!B49</f>
        <v>12.4638368768481</v>
      </c>
      <c r="P42" s="124">
        <f>L42-[1]Reference!C49</f>
        <v>84.7611878584246</v>
      </c>
      <c r="Q42" s="124">
        <f>M42-[1]Reference!D49</f>
        <v>-82.6963921627267</v>
      </c>
      <c r="R42" s="124" t="str">
        <f t="shared" si="29"/>
        <v>lighter</v>
      </c>
      <c r="S42" s="124" t="str">
        <f t="shared" si="30"/>
        <v>redder</v>
      </c>
      <c r="T42" s="124" t="str">
        <f t="shared" si="31"/>
        <v>bluer</v>
      </c>
      <c r="U42" s="124">
        <f t="shared" si="18"/>
        <v>119.073504498672</v>
      </c>
      <c r="V42" s="124">
        <f t="shared" si="32"/>
        <v>502.26122546992</v>
      </c>
      <c r="W42" s="117">
        <f t="shared" si="19"/>
        <v>1.50893612647468</v>
      </c>
      <c r="X42" s="117">
        <f>W42-[1]Reference!E49</f>
        <v>-118.275790151511</v>
      </c>
      <c r="Y42" s="117">
        <f t="shared" si="20"/>
        <v>5.83006929104971</v>
      </c>
      <c r="Z42" s="117">
        <f t="shared" si="21"/>
        <v>12.4638368768481</v>
      </c>
      <c r="AA42" s="117">
        <f>X42/(1+0.045*ABS([1]Reference!E49))</f>
        <v>-18.5086076421954</v>
      </c>
      <c r="AB42" s="117">
        <f>Y42/(1+0.015*ABS([1]Reference!E49))</f>
        <v>2.08457164053131</v>
      </c>
      <c r="AC42" s="117">
        <f t="shared" si="33"/>
        <v>22.4111852758822</v>
      </c>
      <c r="AD42" s="123" t="str">
        <f t="shared" si="22"/>
        <v>15-Green3 (0, 255, 0)</v>
      </c>
    </row>
    <row r="43" s="31" customFormat="1" spans="1:30">
      <c r="A43" s="3" t="s">
        <v>65</v>
      </c>
      <c r="B43" s="31">
        <f>Test_Data!P19</f>
        <v>0.1874709</v>
      </c>
      <c r="C43" s="31">
        <f>Test_Data!Q19</f>
        <v>0.1807696</v>
      </c>
      <c r="D43" s="31">
        <f>Test_Data!R19</f>
        <v>0.36141</v>
      </c>
      <c r="E43" s="117">
        <f t="shared" si="23"/>
        <v>1.04351724909534</v>
      </c>
      <c r="F43" s="117">
        <f t="shared" si="23"/>
        <v>1.00621587516817</v>
      </c>
      <c r="G43" s="117">
        <f t="shared" si="23"/>
        <v>2.01171258576956</v>
      </c>
      <c r="H43" s="117">
        <f t="shared" si="24"/>
        <v>0.997998482623903</v>
      </c>
      <c r="I43" s="117">
        <f t="shared" si="24"/>
        <v>1.00206768014157</v>
      </c>
      <c r="J43" s="117">
        <f t="shared" si="24"/>
        <v>1.00092892492784</v>
      </c>
      <c r="K43" s="117">
        <f t="shared" si="25"/>
        <v>100.239850896422</v>
      </c>
      <c r="L43" s="117">
        <f t="shared" si="26"/>
        <v>-2.03459875883372</v>
      </c>
      <c r="M43" s="117">
        <f t="shared" si="27"/>
        <v>0.227751042746904</v>
      </c>
      <c r="N43" s="123" t="str">
        <f t="shared" si="28"/>
        <v>16-Green4 (128, 255, 128)</v>
      </c>
      <c r="O43" s="124">
        <f>K43-[1]Reference!B50</f>
        <v>9.61179675335859</v>
      </c>
      <c r="P43" s="124">
        <f>L43-[1]Reference!C50</f>
        <v>57.863088797122</v>
      </c>
      <c r="Q43" s="124">
        <f>M43-[1]Reference!D50</f>
        <v>-49.476042843206</v>
      </c>
      <c r="R43" s="124" t="str">
        <f t="shared" si="29"/>
        <v>lighter</v>
      </c>
      <c r="S43" s="124" t="str">
        <f t="shared" si="30"/>
        <v>redder</v>
      </c>
      <c r="T43" s="124" t="str">
        <f t="shared" si="31"/>
        <v>bluer</v>
      </c>
      <c r="U43" s="124">
        <f t="shared" si="18"/>
        <v>76.7359270315688</v>
      </c>
      <c r="V43" s="124">
        <f t="shared" si="32"/>
        <v>386.842134303153</v>
      </c>
      <c r="W43" s="117">
        <f t="shared" si="19"/>
        <v>2.0473061927616</v>
      </c>
      <c r="X43" s="117">
        <f>W43-[1]Reference!E50</f>
        <v>-75.7871341354645</v>
      </c>
      <c r="Y43" s="117">
        <f t="shared" si="20"/>
        <v>7.2336823333279</v>
      </c>
      <c r="Z43" s="117">
        <f t="shared" si="21"/>
        <v>9.61179675335859</v>
      </c>
      <c r="AA43" s="117">
        <f>X43/(1+0.045*ABS([1]Reference!E50))</f>
        <v>-16.8320478958061</v>
      </c>
      <c r="AB43" s="117">
        <f>Y43/(1+0.015*ABS([1]Reference!E50))</f>
        <v>3.33731345674446</v>
      </c>
      <c r="AC43" s="117">
        <f t="shared" si="33"/>
        <v>19.6683027814591</v>
      </c>
      <c r="AD43" s="123" t="str">
        <f t="shared" si="22"/>
        <v>16-Green4 (128, 255, 128)</v>
      </c>
    </row>
    <row r="44" s="31" customFormat="1" spans="1:30">
      <c r="A44" s="3" t="s">
        <v>66</v>
      </c>
      <c r="B44" s="31">
        <f>Test_Data!P20</f>
        <v>0.1885962</v>
      </c>
      <c r="C44" s="31">
        <f>Test_Data!Q20</f>
        <v>0.1807407</v>
      </c>
      <c r="D44" s="31">
        <f>Test_Data!R20</f>
        <v>0.3617975</v>
      </c>
      <c r="E44" s="117">
        <f t="shared" si="23"/>
        <v>1.04978099435077</v>
      </c>
      <c r="F44" s="117">
        <f t="shared" si="23"/>
        <v>1.00605500940981</v>
      </c>
      <c r="G44" s="117">
        <f t="shared" si="23"/>
        <v>2.01386952284099</v>
      </c>
      <c r="H44" s="117">
        <f t="shared" si="24"/>
        <v>0.999991339671515</v>
      </c>
      <c r="I44" s="117">
        <f t="shared" si="24"/>
        <v>1.0020142764362</v>
      </c>
      <c r="J44" s="117">
        <f t="shared" si="24"/>
        <v>1.00128652564091</v>
      </c>
      <c r="K44" s="117">
        <f t="shared" si="25"/>
        <v>100.233656066599</v>
      </c>
      <c r="L44" s="117">
        <f t="shared" si="26"/>
        <v>-1.01146838233995</v>
      </c>
      <c r="M44" s="117">
        <f t="shared" si="27"/>
        <v>0.14555015905775</v>
      </c>
      <c r="N44" s="123" t="str">
        <f t="shared" si="28"/>
        <v>17-Blue1 (0, 0, 128)</v>
      </c>
      <c r="O44" s="124">
        <f>K44-[1]Reference!B51</f>
        <v>87.2583444888821</v>
      </c>
      <c r="P44" s="124">
        <f>L44-[1]Reference!C51</f>
        <v>-48.517419876975</v>
      </c>
      <c r="Q44" s="124">
        <f>M44-[1]Reference!D51</f>
        <v>64.8438566143582</v>
      </c>
      <c r="R44" s="124" t="str">
        <f t="shared" si="29"/>
        <v>lighter</v>
      </c>
      <c r="S44" s="124" t="str">
        <f t="shared" si="30"/>
        <v>greener</v>
      </c>
      <c r="T44" s="124" t="str">
        <f t="shared" si="31"/>
        <v>yellower</v>
      </c>
      <c r="U44" s="124">
        <f t="shared" si="18"/>
        <v>119.04908422614</v>
      </c>
      <c r="V44" s="124">
        <f t="shared" si="32"/>
        <v>7966.68169004526</v>
      </c>
      <c r="W44" s="117">
        <f t="shared" si="19"/>
        <v>1.02188704721957</v>
      </c>
      <c r="X44" s="117">
        <f>W44-[1]Reference!E51</f>
        <v>-79.2444588618512</v>
      </c>
      <c r="Y44" s="117">
        <f t="shared" si="20"/>
        <v>16.7027396505639</v>
      </c>
      <c r="Z44" s="117">
        <f t="shared" si="21"/>
        <v>87.2583444888821</v>
      </c>
      <c r="AA44" s="117">
        <f>X44/(1+0.045*ABS([1]Reference!E51))</f>
        <v>-17.1822868327313</v>
      </c>
      <c r="AB44" s="117">
        <f>Y44/(1+0.015*ABS([1]Reference!E51))</f>
        <v>7.57839206577415</v>
      </c>
      <c r="AC44" s="117">
        <f t="shared" si="33"/>
        <v>89.2562697520195</v>
      </c>
      <c r="AD44" s="123" t="str">
        <f t="shared" si="22"/>
        <v>17-Blue1 (0, 0, 128)</v>
      </c>
    </row>
    <row r="45" s="31" customFormat="1" spans="1:30">
      <c r="A45" s="3" t="s">
        <v>67</v>
      </c>
      <c r="B45" s="31">
        <f>Test_Data!P21</f>
        <v>0.1870503</v>
      </c>
      <c r="C45" s="31">
        <f>Test_Data!Q21</f>
        <v>0.1795227</v>
      </c>
      <c r="D45" s="31">
        <f>Test_Data!R21</f>
        <v>0.3625821</v>
      </c>
      <c r="E45" s="117">
        <f t="shared" si="23"/>
        <v>1.04117606785084</v>
      </c>
      <c r="F45" s="117">
        <f t="shared" si="23"/>
        <v>0.999275269143999</v>
      </c>
      <c r="G45" s="117">
        <f t="shared" si="23"/>
        <v>2.01823683336033</v>
      </c>
      <c r="H45" s="117">
        <f t="shared" si="24"/>
        <v>0.997251571201852</v>
      </c>
      <c r="I45" s="117">
        <f t="shared" si="24"/>
        <v>0.999758364665068</v>
      </c>
      <c r="J45" s="117">
        <f t="shared" si="24"/>
        <v>1.00200980518823</v>
      </c>
      <c r="K45" s="117">
        <f t="shared" si="25"/>
        <v>99.9719703011478</v>
      </c>
      <c r="L45" s="117">
        <f t="shared" si="26"/>
        <v>-1.25339673160768</v>
      </c>
      <c r="M45" s="117">
        <f t="shared" si="27"/>
        <v>-0.450288104632501</v>
      </c>
      <c r="N45" s="123" t="str">
        <f t="shared" si="28"/>
        <v>18-Blue2 (64, 64, 192)</v>
      </c>
      <c r="O45" s="124">
        <f>K45-[1]Reference!B52</f>
        <v>64.8439407330976</v>
      </c>
      <c r="P45" s="124">
        <f>L45-[1]Reference!C52</f>
        <v>-41.5039497222203</v>
      </c>
      <c r="Q45" s="124">
        <f>M45-[1]Reference!D52</f>
        <v>66.5212955872102</v>
      </c>
      <c r="R45" s="124" t="str">
        <f t="shared" si="29"/>
        <v>lighter</v>
      </c>
      <c r="S45" s="124" t="str">
        <f t="shared" si="30"/>
        <v>greener</v>
      </c>
      <c r="T45" s="124" t="str">
        <f t="shared" si="31"/>
        <v>yellower</v>
      </c>
      <c r="U45" s="124">
        <f t="shared" si="18"/>
        <v>101.746730949663</v>
      </c>
      <c r="V45" s="124">
        <f t="shared" si="32"/>
        <v>4546.6829264631</v>
      </c>
      <c r="W45" s="117">
        <f t="shared" si="19"/>
        <v>1.33182684459293</v>
      </c>
      <c r="X45" s="117">
        <f>W45-[1]Reference!E52</f>
        <v>-76.8045925655874</v>
      </c>
      <c r="Y45" s="117">
        <f t="shared" si="20"/>
        <v>15.7707060710576</v>
      </c>
      <c r="Z45" s="117">
        <f t="shared" si="21"/>
        <v>64.8439407330976</v>
      </c>
      <c r="AA45" s="117">
        <f>X45/(1+0.045*ABS([1]Reference!E52))</f>
        <v>-17.0066941512754</v>
      </c>
      <c r="AB45" s="117">
        <f>Y45/(1+0.015*ABS([1]Reference!E52))</f>
        <v>7.26075965106992</v>
      </c>
      <c r="AC45" s="117">
        <f t="shared" si="33"/>
        <v>67.4290955483099</v>
      </c>
      <c r="AD45" s="123" t="str">
        <f t="shared" si="22"/>
        <v>18-Blue2 (64, 64, 192)</v>
      </c>
    </row>
    <row r="46" s="31" customFormat="1" spans="1:30">
      <c r="A46" s="3" t="s">
        <v>68</v>
      </c>
      <c r="B46" s="31">
        <f>Test_Data!P22</f>
        <v>0.1883875</v>
      </c>
      <c r="C46" s="31">
        <f>Test_Data!Q22</f>
        <v>0.1802577</v>
      </c>
      <c r="D46" s="31">
        <f>Test_Data!R22</f>
        <v>0.3610044</v>
      </c>
      <c r="E46" s="117">
        <f t="shared" si="23"/>
        <v>1.04861930979127</v>
      </c>
      <c r="F46" s="117">
        <f t="shared" si="23"/>
        <v>1.0033664917182</v>
      </c>
      <c r="G46" s="117">
        <f t="shared" si="23"/>
        <v>2.00945489886331</v>
      </c>
      <c r="H46" s="117">
        <f t="shared" si="24"/>
        <v>0.999622341035712</v>
      </c>
      <c r="I46" s="117">
        <f t="shared" si="24"/>
        <v>1.00112090700411</v>
      </c>
      <c r="J46" s="117">
        <f t="shared" si="24"/>
        <v>1.00055434689669</v>
      </c>
      <c r="K46" s="117">
        <f t="shared" si="25"/>
        <v>100.130025212476</v>
      </c>
      <c r="L46" s="117">
        <f t="shared" si="26"/>
        <v>-0.749282984196686</v>
      </c>
      <c r="M46" s="117">
        <f t="shared" si="27"/>
        <v>0.113312021483436</v>
      </c>
      <c r="N46" s="123" t="str">
        <f t="shared" si="28"/>
        <v>19-Blue3 (0, 0, 255)</v>
      </c>
      <c r="O46" s="124">
        <f>K46-[1]Reference!B53</f>
        <v>67.8274385452268</v>
      </c>
      <c r="P46" s="124">
        <f>L46-[1]Reference!C53</f>
        <v>-79.9429210965982</v>
      </c>
      <c r="Q46" s="124">
        <f>M46-[1]Reference!D53</f>
        <v>107.967046273811</v>
      </c>
      <c r="R46" s="124" t="str">
        <f t="shared" si="29"/>
        <v>lighter</v>
      </c>
      <c r="S46" s="124" t="str">
        <f t="shared" si="30"/>
        <v>greener</v>
      </c>
      <c r="T46" s="124" t="str">
        <f t="shared" si="31"/>
        <v>yellower</v>
      </c>
      <c r="U46" s="124">
        <f t="shared" si="18"/>
        <v>150.493571736984</v>
      </c>
      <c r="V46" s="124">
        <f t="shared" si="32"/>
        <v>4997.8917726342</v>
      </c>
      <c r="W46" s="117">
        <f t="shared" si="19"/>
        <v>0.757802483909465</v>
      </c>
      <c r="X46" s="117">
        <f>W46-[1]Reference!E53</f>
        <v>-133.048252347887</v>
      </c>
      <c r="Y46" s="117">
        <f t="shared" si="20"/>
        <v>18.5988242026524</v>
      </c>
      <c r="Z46" s="117">
        <f t="shared" si="21"/>
        <v>67.8274385452268</v>
      </c>
      <c r="AA46" s="117">
        <f>X46/(1+0.045*ABS([1]Reference!E53))</f>
        <v>-18.949307688179</v>
      </c>
      <c r="AB46" s="117">
        <f>Y46/(1+0.015*ABS([1]Reference!E53))</f>
        <v>6.18498918078323</v>
      </c>
      <c r="AC46" s="117">
        <f t="shared" si="33"/>
        <v>70.6957691282456</v>
      </c>
      <c r="AD46" s="123" t="str">
        <f t="shared" si="22"/>
        <v>19-Blue3 (0, 0, 255)</v>
      </c>
    </row>
    <row r="47" s="31" customFormat="1" spans="1:30">
      <c r="A47" s="3" t="s">
        <v>69</v>
      </c>
      <c r="B47" s="31">
        <f>Test_Data!P23</f>
        <v>0.187401</v>
      </c>
      <c r="C47" s="31">
        <f>Test_Data!Q23</f>
        <v>0.1809053</v>
      </c>
      <c r="D47" s="31">
        <f>Test_Data!R23</f>
        <v>0.3608202</v>
      </c>
      <c r="E47" s="117">
        <f t="shared" si="23"/>
        <v>1.0431281654791</v>
      </c>
      <c r="F47" s="117">
        <f t="shared" si="23"/>
        <v>1.00697122061486</v>
      </c>
      <c r="G47" s="117">
        <f t="shared" si="23"/>
        <v>2.00842958838961</v>
      </c>
      <c r="H47" s="117">
        <f t="shared" si="24"/>
        <v>0.997874430009281</v>
      </c>
      <c r="I47" s="117">
        <f t="shared" si="24"/>
        <v>1.00231836125248</v>
      </c>
      <c r="J47" s="117">
        <f t="shared" si="24"/>
        <v>1.00038414263151</v>
      </c>
      <c r="K47" s="117">
        <f t="shared" si="25"/>
        <v>100.268929905288</v>
      </c>
      <c r="L47" s="117">
        <f t="shared" si="26"/>
        <v>-2.22196562160049</v>
      </c>
      <c r="M47" s="117">
        <f t="shared" si="27"/>
        <v>0.386843724193575</v>
      </c>
      <c r="N47" s="123" t="str">
        <f t="shared" si="28"/>
        <v>20-Blue4 (128, 128, 255)</v>
      </c>
      <c r="O47" s="124">
        <f>K47-[1]Reference!B54</f>
        <v>41.066176694461</v>
      </c>
      <c r="P47" s="124">
        <f>L47-[1]Reference!C54</f>
        <v>-35.325124696782</v>
      </c>
      <c r="Q47" s="124">
        <f>M47-[1]Reference!D54</f>
        <v>63.8442831232281</v>
      </c>
      <c r="R47" s="124" t="str">
        <f t="shared" si="29"/>
        <v>lighter</v>
      </c>
      <c r="S47" s="124" t="str">
        <f t="shared" si="30"/>
        <v>greener</v>
      </c>
      <c r="T47" s="124" t="str">
        <f t="shared" si="31"/>
        <v>yellower</v>
      </c>
      <c r="U47" s="124">
        <f t="shared" si="18"/>
        <v>83.7280585626037</v>
      </c>
      <c r="V47" s="124">
        <f t="shared" si="32"/>
        <v>2076.85889891349</v>
      </c>
      <c r="W47" s="117">
        <f t="shared" si="19"/>
        <v>2.25538894440014</v>
      </c>
      <c r="X47" s="117">
        <f>W47-[1]Reference!E54</f>
        <v>-69.3174114468023</v>
      </c>
      <c r="Y47" s="117">
        <f t="shared" si="20"/>
        <v>22.7827433088472</v>
      </c>
      <c r="Z47" s="117">
        <f t="shared" si="21"/>
        <v>41.066176694461</v>
      </c>
      <c r="AA47" s="117">
        <f>X47/(1+0.045*ABS([1]Reference!E54))</f>
        <v>-16.4229068677636</v>
      </c>
      <c r="AB47" s="117">
        <f>Y47/(1+0.015*ABS([1]Reference!E54))</f>
        <v>10.9870906351754</v>
      </c>
      <c r="AC47" s="117">
        <f t="shared" si="33"/>
        <v>45.57256739436</v>
      </c>
      <c r="AD47" s="123" t="str">
        <f t="shared" si="22"/>
        <v>20-Blue4 (128, 128, 255)</v>
      </c>
    </row>
    <row r="48" s="31" customFormat="1" spans="1:30">
      <c r="A48" s="3" t="s">
        <v>70</v>
      </c>
      <c r="B48" s="31">
        <f>Test_Data!P24</f>
        <v>0.1874748</v>
      </c>
      <c r="C48" s="31">
        <f>Test_Data!Q24</f>
        <v>0.1801601</v>
      </c>
      <c r="D48" s="31">
        <f>Test_Data!R24</f>
        <v>0.3598253</v>
      </c>
      <c r="E48" s="117">
        <f t="shared" si="23"/>
        <v>1.04353895762328</v>
      </c>
      <c r="F48" s="117">
        <f t="shared" si="23"/>
        <v>1.00282322189066</v>
      </c>
      <c r="G48" s="117">
        <f t="shared" si="23"/>
        <v>2.00289168724802</v>
      </c>
      <c r="H48" s="117">
        <f t="shared" si="24"/>
        <v>0.998005403106127</v>
      </c>
      <c r="I48" s="117">
        <f t="shared" si="24"/>
        <v>1.0009401897298</v>
      </c>
      <c r="J48" s="117">
        <f t="shared" si="24"/>
        <v>0.999463833512776</v>
      </c>
      <c r="K48" s="117">
        <f t="shared" si="25"/>
        <v>100.109062008656</v>
      </c>
      <c r="L48" s="117">
        <f t="shared" si="26"/>
        <v>-1.46739331183426</v>
      </c>
      <c r="M48" s="117">
        <f t="shared" si="27"/>
        <v>0.295271243403872</v>
      </c>
      <c r="N48" s="123" t="str">
        <f t="shared" si="28"/>
        <v>21-Yellow1 (128, 128, 0)</v>
      </c>
      <c r="O48" s="124">
        <f>K48-[1]Reference!B55</f>
        <v>48.240730645308</v>
      </c>
      <c r="P48" s="124">
        <f>L48-[1]Reference!C55</f>
        <v>11.466308481719</v>
      </c>
      <c r="Q48" s="124">
        <f>M48-[1]Reference!D55</f>
        <v>-56.3851532524369</v>
      </c>
      <c r="R48" s="124" t="str">
        <f t="shared" si="29"/>
        <v>lighter</v>
      </c>
      <c r="S48" s="124" t="str">
        <f t="shared" si="30"/>
        <v>redder</v>
      </c>
      <c r="T48" s="124" t="str">
        <f t="shared" si="31"/>
        <v>bluer</v>
      </c>
      <c r="U48" s="124">
        <f t="shared" si="18"/>
        <v>75.0861493931597</v>
      </c>
      <c r="V48" s="124">
        <f t="shared" si="32"/>
        <v>2601.77911102195</v>
      </c>
      <c r="W48" s="117">
        <f t="shared" si="19"/>
        <v>1.4968060124135</v>
      </c>
      <c r="X48" s="117">
        <f>W48-[1]Reference!E55</f>
        <v>-56.6405413910695</v>
      </c>
      <c r="Y48" s="117">
        <f t="shared" si="20"/>
        <v>10.1296993255121</v>
      </c>
      <c r="Z48" s="117">
        <f t="shared" si="21"/>
        <v>48.240730645308</v>
      </c>
      <c r="AA48" s="117">
        <f>X48/(1+0.045*ABS([1]Reference!E55))</f>
        <v>-15.6630841036349</v>
      </c>
      <c r="AB48" s="117">
        <f>Y48/(1+0.015*ABS([1]Reference!E55))</f>
        <v>5.41099013039674</v>
      </c>
      <c r="AC48" s="117">
        <f t="shared" si="33"/>
        <v>51.0076377714353</v>
      </c>
      <c r="AD48" s="123" t="str">
        <f t="shared" si="22"/>
        <v>21-Yellow1 (128, 128, 0)</v>
      </c>
    </row>
    <row r="49" s="31" customFormat="1" spans="1:30">
      <c r="A49" s="3" t="s">
        <v>71</v>
      </c>
      <c r="B49" s="31">
        <f>Test_Data!P25</f>
        <v>0.1888769</v>
      </c>
      <c r="C49" s="31">
        <f>Test_Data!Q25</f>
        <v>0.1810926</v>
      </c>
      <c r="D49" s="31">
        <f>Test_Data!R25</f>
        <v>0.3616025</v>
      </c>
      <c r="E49" s="117">
        <f t="shared" si="23"/>
        <v>1.05134345173387</v>
      </c>
      <c r="F49" s="117">
        <f t="shared" si="23"/>
        <v>1.00801378658513</v>
      </c>
      <c r="G49" s="117">
        <f t="shared" si="23"/>
        <v>2.01278409644375</v>
      </c>
      <c r="H49" s="117">
        <f t="shared" si="24"/>
        <v>1.00048721113999</v>
      </c>
      <c r="I49" s="117">
        <f t="shared" si="24"/>
        <v>1.00266415815321</v>
      </c>
      <c r="J49" s="117">
        <f t="shared" si="24"/>
        <v>1.00110660366661</v>
      </c>
      <c r="K49" s="117">
        <f t="shared" si="25"/>
        <v>100.309042345773</v>
      </c>
      <c r="L49" s="117">
        <f t="shared" si="26"/>
        <v>-1.0884735066119</v>
      </c>
      <c r="M49" s="117">
        <f t="shared" si="27"/>
        <v>0.311510897320799</v>
      </c>
      <c r="N49" s="123" t="str">
        <f t="shared" si="28"/>
        <v>22-Yellow2 (192, 192, 64)</v>
      </c>
      <c r="O49" s="124">
        <f>K49-[1]Reference!B56</f>
        <v>24.6863890309332</v>
      </c>
      <c r="P49" s="124">
        <f>L49-[1]Reference!C56</f>
        <v>14.4795765821525</v>
      </c>
      <c r="Q49" s="124">
        <f>M49-[1]Reference!D56</f>
        <v>-61.3137739273871</v>
      </c>
      <c r="R49" s="124" t="str">
        <f t="shared" si="29"/>
        <v>lighter</v>
      </c>
      <c r="S49" s="124" t="str">
        <f t="shared" si="30"/>
        <v>redder</v>
      </c>
      <c r="T49" s="124" t="str">
        <f t="shared" si="31"/>
        <v>bluer</v>
      </c>
      <c r="U49" s="124">
        <f t="shared" si="18"/>
        <v>67.6642801971892</v>
      </c>
      <c r="V49" s="124">
        <f t="shared" si="32"/>
        <v>889.734336650292</v>
      </c>
      <c r="W49" s="117">
        <f t="shared" si="19"/>
        <v>1.13217207779808</v>
      </c>
      <c r="X49" s="117">
        <f>W49-[1]Reference!E56</f>
        <v>-62.4291362260172</v>
      </c>
      <c r="Y49" s="117">
        <f t="shared" si="20"/>
        <v>8.46403930109886</v>
      </c>
      <c r="Z49" s="117">
        <f t="shared" si="21"/>
        <v>24.6863890309332</v>
      </c>
      <c r="AA49" s="117">
        <f>X49/(1+0.045*ABS([1]Reference!E56))</f>
        <v>-16.1722667492084</v>
      </c>
      <c r="AB49" s="117">
        <f>Y49/(1+0.015*ABS([1]Reference!E56))</f>
        <v>4.33293450864013</v>
      </c>
      <c r="AC49" s="117">
        <f t="shared" si="33"/>
        <v>29.8284149201779</v>
      </c>
      <c r="AD49" s="123" t="str">
        <f t="shared" si="22"/>
        <v>22-Yellow2 (192, 192, 64)</v>
      </c>
    </row>
    <row r="50" s="31" customFormat="1" spans="1:30">
      <c r="A50" s="3" t="s">
        <v>72</v>
      </c>
      <c r="B50" s="31">
        <f>Test_Data!P26</f>
        <v>0.1880369</v>
      </c>
      <c r="C50" s="31">
        <f>Test_Data!Q26</f>
        <v>0.1802474</v>
      </c>
      <c r="D50" s="31">
        <f>Test_Data!R26</f>
        <v>0.3602174</v>
      </c>
      <c r="E50" s="117">
        <f t="shared" si="23"/>
        <v>1.04666776879193</v>
      </c>
      <c r="F50" s="117">
        <f t="shared" si="23"/>
        <v>1.00330915893927</v>
      </c>
      <c r="G50" s="117">
        <f t="shared" si="23"/>
        <v>2.00507422924985</v>
      </c>
      <c r="H50" s="117">
        <f t="shared" si="24"/>
        <v>0.999001837673757</v>
      </c>
      <c r="I50" s="117">
        <f t="shared" si="24"/>
        <v>1.00110183848581</v>
      </c>
      <c r="J50" s="117">
        <f t="shared" si="24"/>
        <v>0.999826738797087</v>
      </c>
      <c r="K50" s="117">
        <f t="shared" si="25"/>
        <v>100.127813264354</v>
      </c>
      <c r="L50" s="117">
        <f t="shared" si="26"/>
        <v>-1.05000040602704</v>
      </c>
      <c r="M50" s="117">
        <f t="shared" si="27"/>
        <v>0.255019937744794</v>
      </c>
      <c r="N50" s="123" t="str">
        <f t="shared" si="28"/>
        <v>23-Yellow3 (255, 255, 0)</v>
      </c>
      <c r="O50" s="124">
        <f>K50-[1]Reference!B57</f>
        <v>2.98956628305685</v>
      </c>
      <c r="P50" s="124">
        <f>L50-[1]Reference!C57</f>
        <v>20.5108118094287</v>
      </c>
      <c r="Q50" s="124">
        <f>M50-[1]Reference!D57</f>
        <v>-94.2326996922438</v>
      </c>
      <c r="R50" s="124" t="str">
        <f t="shared" si="29"/>
        <v>about the same</v>
      </c>
      <c r="S50" s="124" t="str">
        <f t="shared" si="30"/>
        <v>redder</v>
      </c>
      <c r="T50" s="124" t="str">
        <f t="shared" si="31"/>
        <v>bluer</v>
      </c>
      <c r="U50" s="124">
        <f t="shared" si="18"/>
        <v>96.4854009626907</v>
      </c>
      <c r="V50" s="124">
        <f t="shared" si="32"/>
        <v>347.739694909422</v>
      </c>
      <c r="W50" s="117">
        <f t="shared" si="19"/>
        <v>1.08052580779189</v>
      </c>
      <c r="X50" s="117">
        <f>W50-[1]Reference!E57</f>
        <v>-95.8359216315643</v>
      </c>
      <c r="Y50" s="117">
        <f t="shared" si="20"/>
        <v>10.7689933326695</v>
      </c>
      <c r="Z50" s="117">
        <f t="shared" si="21"/>
        <v>2.98956628305685</v>
      </c>
      <c r="AA50" s="117">
        <f>X50/(1+0.045*ABS([1]Reference!E57))</f>
        <v>-17.8757002526352</v>
      </c>
      <c r="AB50" s="117">
        <f>Y50/(1+0.015*ABS([1]Reference!E57))</f>
        <v>4.38879582876338</v>
      </c>
      <c r="AC50" s="117">
        <f t="shared" si="33"/>
        <v>18.6477798922398</v>
      </c>
      <c r="AD50" s="123" t="str">
        <f t="shared" si="22"/>
        <v>23-Yellow3 (255, 255, 0)</v>
      </c>
    </row>
    <row r="51" s="31" customFormat="1" spans="1:30">
      <c r="A51" s="3" t="s">
        <v>73</v>
      </c>
      <c r="B51" s="31">
        <f>Test_Data!P27</f>
        <v>0.1883915</v>
      </c>
      <c r="C51" s="31">
        <f>Test_Data!Q27</f>
        <v>0.1802658</v>
      </c>
      <c r="D51" s="31">
        <f>Test_Data!R27</f>
        <v>0.3582431</v>
      </c>
      <c r="E51" s="117">
        <f t="shared" si="23"/>
        <v>1.04864157494814</v>
      </c>
      <c r="F51" s="117">
        <f t="shared" si="23"/>
        <v>1.00341157866085</v>
      </c>
      <c r="G51" s="117">
        <f t="shared" si="23"/>
        <v>1.99408470444952</v>
      </c>
      <c r="H51" s="117">
        <f t="shared" si="24"/>
        <v>0.999629415923138</v>
      </c>
      <c r="I51" s="117">
        <f t="shared" si="24"/>
        <v>1.00113590212477</v>
      </c>
      <c r="J51" s="117">
        <f t="shared" si="24"/>
        <v>0.99799675568262</v>
      </c>
      <c r="K51" s="117">
        <f t="shared" si="25"/>
        <v>100.131764646474</v>
      </c>
      <c r="L51" s="117">
        <f t="shared" si="26"/>
        <v>-0.75324310081698</v>
      </c>
      <c r="M51" s="117">
        <f t="shared" si="27"/>
        <v>0.627829288430282</v>
      </c>
      <c r="N51" s="123" t="str">
        <f t="shared" si="28"/>
        <v>24-Yellow4 (255, 255, 128)</v>
      </c>
      <c r="O51" s="124">
        <f>K51-[1]Reference!B58</f>
        <v>2.36353560435472</v>
      </c>
      <c r="P51" s="124">
        <f>L51-[1]Reference!C58</f>
        <v>15.7902203991543</v>
      </c>
      <c r="Q51" s="124">
        <f>M51-[1]Reference!D58</f>
        <v>-59.357817226907</v>
      </c>
      <c r="R51" s="124" t="str">
        <f t="shared" si="29"/>
        <v>about the same</v>
      </c>
      <c r="S51" s="124" t="str">
        <f t="shared" si="30"/>
        <v>redder</v>
      </c>
      <c r="T51" s="124" t="str">
        <f t="shared" si="31"/>
        <v>bluer</v>
      </c>
      <c r="U51" s="124">
        <f t="shared" si="18"/>
        <v>61.4676160815581</v>
      </c>
      <c r="V51" s="124">
        <f t="shared" si="32"/>
        <v>271.154966672864</v>
      </c>
      <c r="W51" s="117">
        <f t="shared" si="19"/>
        <v>0.980583899694082</v>
      </c>
      <c r="X51" s="117">
        <f>W51-[1]Reference!E58</f>
        <v>-61.2445233516227</v>
      </c>
      <c r="Y51" s="117">
        <f t="shared" si="20"/>
        <v>4.66796375621173</v>
      </c>
      <c r="Z51" s="117">
        <f t="shared" si="21"/>
        <v>2.36353560435472</v>
      </c>
      <c r="AA51" s="117">
        <f>X51/(1+0.045*ABS([1]Reference!E58))</f>
        <v>-16.1164292144998</v>
      </c>
      <c r="AB51" s="117">
        <f>Y51/(1+0.015*ABS([1]Reference!E58))</f>
        <v>2.41440996805173</v>
      </c>
      <c r="AC51" s="117">
        <f t="shared" si="33"/>
        <v>16.4667837379636</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44.9773386756774</v>
      </c>
      <c r="C62" s="108" t="str">
        <f>IF(B62&lt;=20,"PASS","FAIL")</f>
        <v>FAIL</v>
      </c>
    </row>
    <row r="63" spans="1:3">
      <c r="A63" s="31" t="s">
        <v>49</v>
      </c>
      <c r="B63" s="32">
        <f>MAX(AC28:AC51)</f>
        <v>89.2562697520195</v>
      </c>
      <c r="C63" s="108" t="str">
        <f>IF(B63&lt;=20,"PASS","FAIL")</f>
        <v>FAIL</v>
      </c>
    </row>
    <row r="68" spans="1:3">
      <c r="A68" s="138" t="s">
        <v>82</v>
      </c>
      <c r="B68" s="31">
        <f>LINEST(D71:D86,E71:E86,,TRUE)</f>
        <v>2.37415613418395</v>
      </c>
      <c r="C68" s="139">
        <f>LINEST(G71:G86,E71:E86,,TRUE)</f>
        <v>1.9616604228005</v>
      </c>
    </row>
    <row r="69" s="94" customFormat="1" ht="24"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4"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25" spans="1:8">
      <c r="A433" s="150"/>
      <c r="B433" s="151" t="s">
        <v>107</v>
      </c>
      <c r="C433" s="151" t="s">
        <v>108</v>
      </c>
      <c r="D433" s="151" t="s">
        <v>109</v>
      </c>
      <c r="E433" s="152" t="s">
        <v>110</v>
      </c>
      <c r="F433" s="152" t="s">
        <v>111</v>
      </c>
      <c r="G433" s="152" t="s">
        <v>112</v>
      </c>
      <c r="H433" s="152" t="s">
        <v>113</v>
      </c>
    </row>
    <row r="434" ht="14.25" spans="1:8">
      <c r="A434" s="153" t="s">
        <v>102</v>
      </c>
      <c r="B434" s="154">
        <v>0</v>
      </c>
      <c r="C434" s="154">
        <v>0</v>
      </c>
      <c r="D434" s="154">
        <v>255</v>
      </c>
      <c r="E434" s="155">
        <f>Test_Data!S22</f>
        <v>0.258188992738724</v>
      </c>
      <c r="F434" s="155">
        <f>Test_Data!T22</f>
        <v>0.247046932578087</v>
      </c>
      <c r="G434" s="155">
        <v>0.18</v>
      </c>
      <c r="H434" s="155">
        <v>0.15</v>
      </c>
    </row>
    <row r="435" ht="14.25" spans="1:8">
      <c r="A435" s="153" t="s">
        <v>101</v>
      </c>
      <c r="B435" s="154">
        <v>0</v>
      </c>
      <c r="C435" s="154">
        <v>255</v>
      </c>
      <c r="D435" s="154">
        <v>0</v>
      </c>
      <c r="E435" s="155">
        <f>Test_Data!S18</f>
        <v>0.258130431175232</v>
      </c>
      <c r="F435" s="155">
        <f>Test_Data!T18</f>
        <v>0.247997418045998</v>
      </c>
      <c r="G435" s="155">
        <v>0.13</v>
      </c>
      <c r="H435" s="155">
        <v>0.57</v>
      </c>
    </row>
    <row r="436" ht="14.25" spans="1:8">
      <c r="A436" s="153" t="s">
        <v>100</v>
      </c>
      <c r="B436" s="154">
        <v>255</v>
      </c>
      <c r="C436" s="154">
        <v>0</v>
      </c>
      <c r="D436" s="154">
        <v>0</v>
      </c>
      <c r="E436" s="155">
        <f>Test_Data!S14</f>
        <v>0.257851988077164</v>
      </c>
      <c r="F436" s="155">
        <f>Test_Data!T14</f>
        <v>0.247485980391502</v>
      </c>
      <c r="G436" s="155">
        <v>0.47</v>
      </c>
      <c r="H436" s="155">
        <v>0.52</v>
      </c>
    </row>
    <row r="437" ht="14.25" spans="1:8">
      <c r="A437" s="153" t="s">
        <v>102</v>
      </c>
      <c r="B437" s="154">
        <v>0</v>
      </c>
      <c r="C437" s="154">
        <v>0</v>
      </c>
      <c r="D437" s="154">
        <v>255</v>
      </c>
      <c r="E437" s="155">
        <f>Test_Data!S22</f>
        <v>0.258188992738724</v>
      </c>
      <c r="F437" s="155">
        <f>Test_Data!T22</f>
        <v>0.247046932578087</v>
      </c>
      <c r="G437" s="155">
        <v>0.18</v>
      </c>
      <c r="H437" s="155">
        <v>0.15</v>
      </c>
    </row>
    <row r="438" ht="14.25" spans="1:8">
      <c r="A438" s="153" t="s">
        <v>104</v>
      </c>
      <c r="B438" s="156">
        <v>0</v>
      </c>
      <c r="C438" s="156">
        <v>255</v>
      </c>
      <c r="D438" s="156">
        <v>255</v>
      </c>
      <c r="E438" s="157">
        <v>0.23</v>
      </c>
      <c r="F438" s="157">
        <v>0.33</v>
      </c>
      <c r="G438" s="157">
        <v>0.14</v>
      </c>
      <c r="H438" s="157">
        <v>0.46</v>
      </c>
    </row>
    <row r="439" ht="14.25" spans="1:8">
      <c r="A439" s="153" t="s">
        <v>105</v>
      </c>
      <c r="B439" s="156">
        <v>255</v>
      </c>
      <c r="C439" s="156">
        <v>0</v>
      </c>
      <c r="D439" s="156">
        <v>255</v>
      </c>
      <c r="E439" s="157">
        <v>0.32</v>
      </c>
      <c r="F439" s="157">
        <v>0.14</v>
      </c>
      <c r="G439" s="157">
        <v>0.31</v>
      </c>
      <c r="H439" s="157">
        <v>0.32</v>
      </c>
    </row>
    <row r="440" ht="14.25" spans="1:8">
      <c r="A440" s="153" t="s">
        <v>106</v>
      </c>
      <c r="B440" s="156">
        <v>255</v>
      </c>
      <c r="C440" s="156">
        <v>255</v>
      </c>
      <c r="D440" s="156">
        <v>0</v>
      </c>
      <c r="E440" s="157">
        <v>0.42</v>
      </c>
      <c r="F440" s="157">
        <v>0.52</v>
      </c>
      <c r="G440" s="157">
        <v>0.2</v>
      </c>
      <c r="H440" s="157">
        <v>0.56</v>
      </c>
    </row>
    <row r="441" ht="14.25"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87.8067112939892</v>
      </c>
    </row>
    <row r="446" spans="1:2">
      <c r="A446" s="3" t="s">
        <v>115</v>
      </c>
      <c r="B446" s="32">
        <f t="shared" ref="B446:B476" si="71">AC29</f>
        <v>73.0111010742161</v>
      </c>
    </row>
    <row r="447" spans="1:2">
      <c r="A447" s="3" t="s">
        <v>116</v>
      </c>
      <c r="B447" s="32">
        <f t="shared" si="71"/>
        <v>59.2822730179304</v>
      </c>
    </row>
    <row r="448" spans="1:2">
      <c r="A448" s="3" t="s">
        <v>117</v>
      </c>
      <c r="B448" s="32">
        <f t="shared" si="71"/>
        <v>46.5200562790295</v>
      </c>
    </row>
    <row r="449" spans="1:2">
      <c r="A449" s="3" t="s">
        <v>118</v>
      </c>
      <c r="B449" s="32">
        <f t="shared" si="71"/>
        <v>34.4800213646106</v>
      </c>
    </row>
    <row r="450" spans="1:2">
      <c r="A450" s="3" t="s">
        <v>119</v>
      </c>
      <c r="B450" s="32">
        <f t="shared" si="71"/>
        <v>22.5611094506055</v>
      </c>
    </row>
    <row r="451" spans="1:2">
      <c r="A451" s="3" t="s">
        <v>120</v>
      </c>
      <c r="B451" s="32">
        <f t="shared" si="71"/>
        <v>11.0198010568437</v>
      </c>
    </row>
    <row r="452" spans="1:2">
      <c r="A452" s="3" t="s">
        <v>121</v>
      </c>
      <c r="B452" s="32">
        <f t="shared" si="71"/>
        <v>0</v>
      </c>
    </row>
    <row r="453" spans="1:2">
      <c r="A453" s="3" t="s">
        <v>122</v>
      </c>
      <c r="B453" s="32">
        <f t="shared" si="71"/>
        <v>76.7725277191193</v>
      </c>
    </row>
    <row r="454" spans="1:2">
      <c r="A454" s="3" t="s">
        <v>123</v>
      </c>
      <c r="B454" s="32">
        <f t="shared" si="71"/>
        <v>57.4169896195672</v>
      </c>
    </row>
    <row r="455" spans="1:2">
      <c r="A455" s="3" t="s">
        <v>124</v>
      </c>
      <c r="B455" s="32">
        <f t="shared" si="71"/>
        <v>51.0760689070772</v>
      </c>
    </row>
    <row r="456" spans="1:2">
      <c r="A456" s="3" t="s">
        <v>125</v>
      </c>
      <c r="B456" s="32">
        <f t="shared" si="71"/>
        <v>36.148085500402</v>
      </c>
    </row>
    <row r="457" spans="1:2">
      <c r="A457" s="3" t="s">
        <v>126</v>
      </c>
      <c r="B457" s="32">
        <f t="shared" si="71"/>
        <v>56.501610129197</v>
      </c>
    </row>
    <row r="458" spans="1:2">
      <c r="A458" s="3" t="s">
        <v>127</v>
      </c>
      <c r="B458" s="32">
        <f t="shared" si="71"/>
        <v>35.8759666015774</v>
      </c>
    </row>
    <row r="459" spans="1:2">
      <c r="A459" s="3" t="s">
        <v>128</v>
      </c>
      <c r="B459" s="32">
        <f t="shared" si="71"/>
        <v>22.4111852758822</v>
      </c>
    </row>
    <row r="460" spans="1:2">
      <c r="A460" s="3" t="s">
        <v>129</v>
      </c>
      <c r="B460" s="32">
        <f t="shared" si="71"/>
        <v>19.6683027814591</v>
      </c>
    </row>
    <row r="461" spans="1:2">
      <c r="A461" s="3" t="s">
        <v>130</v>
      </c>
      <c r="B461" s="32">
        <f t="shared" si="71"/>
        <v>89.2562697520195</v>
      </c>
    </row>
    <row r="462" spans="1:2">
      <c r="A462" s="3" t="s">
        <v>131</v>
      </c>
      <c r="B462" s="32">
        <f t="shared" si="71"/>
        <v>67.4290955483099</v>
      </c>
    </row>
    <row r="463" spans="1:2">
      <c r="A463" s="3" t="s">
        <v>132</v>
      </c>
      <c r="B463" s="32">
        <f t="shared" si="71"/>
        <v>70.6957691282456</v>
      </c>
    </row>
    <row r="464" spans="1:2">
      <c r="A464" s="3" t="s">
        <v>133</v>
      </c>
      <c r="B464" s="32">
        <f t="shared" si="71"/>
        <v>45.57256739436</v>
      </c>
    </row>
    <row r="465" spans="1:2">
      <c r="A465" s="3" t="s">
        <v>134</v>
      </c>
      <c r="B465" s="32">
        <f t="shared" si="71"/>
        <v>51.0076377714353</v>
      </c>
    </row>
    <row r="466" spans="1:2">
      <c r="A466" s="3" t="s">
        <v>135</v>
      </c>
      <c r="B466" s="32">
        <f t="shared" si="71"/>
        <v>29.8284149201779</v>
      </c>
    </row>
    <row r="467" spans="1:2">
      <c r="A467" s="3" t="s">
        <v>136</v>
      </c>
      <c r="B467" s="32">
        <f t="shared" si="71"/>
        <v>18.6477798922398</v>
      </c>
    </row>
    <row r="468" spans="1:2">
      <c r="A468" s="3" t="s">
        <v>137</v>
      </c>
      <c r="B468" s="32">
        <f t="shared" si="71"/>
        <v>16.4667837379636</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0.180680707097054</v>
      </c>
    </row>
    <row r="480" spans="1:2">
      <c r="A480" s="3">
        <v>16</v>
      </c>
      <c r="B480" s="158">
        <f>Test_Data!U29</f>
        <v>0.181290298700333</v>
      </c>
    </row>
    <row r="481" spans="1:2">
      <c r="A481" s="3">
        <v>32</v>
      </c>
      <c r="B481" s="158">
        <f>Test_Data!U30</f>
        <v>0.18100580573082</v>
      </c>
    </row>
    <row r="482" spans="1:2">
      <c r="A482" s="3">
        <v>48</v>
      </c>
      <c r="B482" s="158">
        <f>Test_Data!U31</f>
        <v>0.180097505450249</v>
      </c>
    </row>
    <row r="483" spans="1:2">
      <c r="A483" s="3">
        <v>64</v>
      </c>
      <c r="B483" s="158">
        <f>Test_Data!U32</f>
        <v>0.181283593177795</v>
      </c>
    </row>
    <row r="484" spans="1:2">
      <c r="A484" s="3">
        <v>80</v>
      </c>
      <c r="B484" s="158">
        <f>Test_Data!U33</f>
        <v>0.1794763058424</v>
      </c>
    </row>
    <row r="485" spans="1:2">
      <c r="A485" s="3">
        <v>96</v>
      </c>
      <c r="B485" s="158">
        <f>Test_Data!U34</f>
        <v>0.179760098457336</v>
      </c>
    </row>
    <row r="486" spans="1:2">
      <c r="A486" s="3">
        <v>112</v>
      </c>
      <c r="B486" s="158">
        <f>Test_Data!U35</f>
        <v>0.180458500981331</v>
      </c>
    </row>
    <row r="487" spans="1:2">
      <c r="A487" s="3">
        <v>128</v>
      </c>
      <c r="B487" s="158">
        <f>Test_Data!U36</f>
        <v>0.180525302886963</v>
      </c>
    </row>
    <row r="488" spans="1:2">
      <c r="A488" s="3">
        <v>144</v>
      </c>
      <c r="B488" s="158">
        <f>Test_Data!U37</f>
        <v>0.180031701922417</v>
      </c>
    </row>
    <row r="489" spans="1:2">
      <c r="A489" s="3">
        <v>160</v>
      </c>
      <c r="B489" s="158">
        <f>Test_Data!U38</f>
        <v>0.1812804043293</v>
      </c>
    </row>
    <row r="490" spans="1:2">
      <c r="A490" s="3">
        <v>176</v>
      </c>
      <c r="B490" s="158">
        <f>Test_Data!U39</f>
        <v>0.180526405572891</v>
      </c>
    </row>
    <row r="491" spans="1:2">
      <c r="A491" s="3">
        <v>192</v>
      </c>
      <c r="B491" s="158">
        <f>Test_Data!U40</f>
        <v>0.180297806859016</v>
      </c>
    </row>
    <row r="492" spans="1:2">
      <c r="A492" s="3">
        <v>208</v>
      </c>
      <c r="B492" s="158">
        <f>Test_Data!U41</f>
        <v>0.180234998464584</v>
      </c>
    </row>
    <row r="493" spans="1:2">
      <c r="A493" s="3">
        <v>224</v>
      </c>
      <c r="B493" s="158">
        <f>Test_Data!U42</f>
        <v>0.18103039264679</v>
      </c>
    </row>
    <row r="494" spans="1:2">
      <c r="A494" s="3">
        <v>240</v>
      </c>
      <c r="B494" s="158">
        <f>Test_Data!U43</f>
        <v>0.180248007178307</v>
      </c>
    </row>
    <row r="495" spans="1:2">
      <c r="A495" s="3">
        <v>255</v>
      </c>
      <c r="B495" s="158">
        <f>Test_Data!U44</f>
        <v>0.181172102689743</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2"/>
  <cols>
    <col min="1" max="1" width="16.5047619047619" style="31" customWidth="1"/>
    <col min="5" max="5" width="6.5047619047619" style="31" customWidth="1"/>
    <col min="6" max="8" width="7.16190476190476" style="31" customWidth="1"/>
    <col min="9" max="11" width="6.5047619047619" style="31" customWidth="1"/>
    <col min="12" max="12" width="5.66666666666667" style="31" customWidth="1"/>
    <col min="13" max="13" width="7.5047619047619" style="31" customWidth="1"/>
    <col min="14" max="14" width="5.5047619047619" style="31" customWidth="1"/>
    <col min="15" max="16" width="7.16190476190476" style="31" customWidth="1"/>
    <col min="17" max="24" width="7" style="31" customWidth="1"/>
    <col min="25" max="25" width="8.16190476190476" style="31" customWidth="1"/>
    <col min="26" max="26" width="7" style="31" customWidth="1"/>
    <col min="27" max="27" width="9.82857142857143" style="31" customWidth="1"/>
    <col min="28" max="28" width="8.5047619047619" style="31" customWidth="1"/>
    <col min="29" max="29" width="7.66666666666667" style="31" customWidth="1"/>
    <col min="30" max="30" width="9.82857142857143" style="31" customWidth="1"/>
    <col min="31" max="31" width="7.82857142857143" style="32" customWidth="1"/>
    <col min="32" max="32" width="6.5047619047619" style="32" customWidth="1"/>
    <col min="33" max="33" width="6.16190476190476" style="32" customWidth="1"/>
    <col min="34" max="35" width="7" style="32" customWidth="1"/>
    <col min="36" max="36" width="9.5047619047619" style="32" customWidth="1"/>
    <col min="37" max="43" width="7" style="32" customWidth="1"/>
    <col min="44" max="46" width="5.66666666666667" style="32" customWidth="1"/>
    <col min="47" max="49" width="4.5047619047619" style="31" customWidth="1"/>
    <col min="50" max="50" width="5.5047619047619" style="31" customWidth="1"/>
    <col min="51" max="52" width="6.5047619047619" style="31" customWidth="1"/>
    <col min="53" max="53" width="6" style="31" customWidth="1"/>
    <col min="54" max="54" width="7" style="31" customWidth="1"/>
    <col min="55" max="55" width="15.1619047619048" style="32" customWidth="1"/>
    <col min="63" max="63" width="15.1619047619048"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2"/>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190476190476" defaultRowHeight="12"/>
  <cols>
    <col min="1" max="2" width="15.3333333333333" style="64" customWidth="1"/>
    <col min="3" max="3" width="12.6666666666667" style="64" customWidth="1"/>
    <col min="4" max="4" width="10.3333333333333" style="64" customWidth="1"/>
    <col min="5" max="5" width="12.8285714285714" style="64" customWidth="1"/>
    <col min="6" max="6" width="14" style="64" customWidth="1"/>
    <col min="7" max="7" width="7.33333333333333" style="64" customWidth="1"/>
    <col min="8" max="8" width="7" style="64" customWidth="1"/>
    <col min="9" max="9" width="7.5047619047619" style="64" customWidth="1"/>
    <col min="10" max="10" width="6.82857142857143" style="64" customWidth="1"/>
    <col min="11" max="16" width="6.66666666666667" style="64" customWidth="1"/>
    <col min="17" max="17" width="10.5047619047619" style="64" customWidth="1"/>
    <col min="18" max="18" width="11.3333333333333" style="64" customWidth="1"/>
    <col min="19" max="19" width="9.33333333333333" style="64" customWidth="1"/>
    <col min="20" max="20" width="11.3333333333333" style="64" customWidth="1"/>
    <col min="21" max="21" width="10.3333333333333" style="64" customWidth="1"/>
    <col min="22" max="22" width="10.5047619047619" style="64" customWidth="1"/>
    <col min="23" max="23" width="11.3333333333333" style="64" customWidth="1"/>
    <col min="24" max="24" width="9.33333333333333" style="64" customWidth="1"/>
    <col min="25" max="25" width="11.3333333333333" style="64" customWidth="1"/>
    <col min="26" max="26" width="10.3333333333333" style="64" customWidth="1"/>
    <col min="27" max="27" width="10.5047619047619" style="64" customWidth="1"/>
    <col min="28" max="28" width="11.3333333333333" style="64" customWidth="1"/>
    <col min="29" max="29" width="9.33333333333333" style="64" customWidth="1"/>
    <col min="30" max="30" width="11.3333333333333" style="64" customWidth="1"/>
    <col min="31" max="31" width="10.3333333333333" style="64" customWidth="1"/>
    <col min="32" max="32" width="11.8285714285714" style="64" customWidth="1"/>
    <col min="33" max="33" width="11.3333333333333" style="64" customWidth="1"/>
    <col min="34" max="34" width="9.33333333333333" style="64" customWidth="1"/>
    <col min="35" max="35" width="11.3333333333333" style="64" customWidth="1"/>
    <col min="36" max="36" width="10.3333333333333" style="64" customWidth="1"/>
    <col min="37" max="39" width="9.16190476190476" style="61" customWidth="1"/>
    <col min="40" max="16384" width="9.16190476190476" style="61"/>
  </cols>
  <sheetData>
    <row r="1" s="63" customFormat="1" ht="12.75"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047619047619" defaultRowHeight="12"/>
  <cols>
    <col min="1" max="3" width="5.33333333333333" style="31" customWidth="1"/>
    <col min="4" max="4" width="7.33333333333333" style="31" customWidth="1"/>
    <col min="5" max="7" width="5.33333333333333" style="31" customWidth="1"/>
    <col min="8" max="8" width="7.33333333333333" style="31" customWidth="1"/>
    <col min="9" max="17" width="5.33333333333333" style="31" customWidth="1"/>
    <col min="18" max="18" width="7.16190476190476" style="31" customWidth="1"/>
    <col min="19" max="19" width="9.66666666666667" style="31" customWidth="1"/>
    <col min="20" max="37" width="5.5047619047619" style="31" customWidth="1"/>
    <col min="38" max="40" width="2.5047619047619" style="31" customWidth="1"/>
    <col min="41" max="16384" width="2.5047619047619" style="31"/>
  </cols>
  <sheetData>
    <row r="1" ht="4.15" customHeight="1"/>
    <row r="2" ht="26.25"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2354</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44.9773386756774</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4"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190476190476" defaultRowHeight="12"/>
  <cols>
    <col min="1" max="1" width="8" style="5" customWidth="1"/>
    <col min="2" max="2" width="9.66666666666667" style="5" customWidth="1"/>
    <col min="3" max="3" width="9" style="5" customWidth="1"/>
    <col min="4" max="4" width="14.6666666666667" customWidth="1"/>
    <col min="5" max="5" width="14.3333333333333" customWidth="1"/>
    <col min="6" max="6" width="14.1619047619048" customWidth="1"/>
    <col min="7" max="7" width="14.6666666666667" customWidth="1"/>
    <col min="8" max="8" width="14" customWidth="1"/>
    <col min="9" max="10" width="16" customWidth="1"/>
    <col min="11" max="11" width="16.6666666666667" customWidth="1"/>
    <col min="12" max="12" width="18.3333333333333" customWidth="1"/>
    <col min="13" max="13" width="7.5047619047619" customWidth="1"/>
    <col min="14" max="14" width="9.5047619047619" customWidth="1"/>
    <col min="15" max="15" width="8" customWidth="1"/>
    <col min="24" max="24" width="13.8285714285714" customWidth="1"/>
    <col min="25" max="25" width="7.66666666666667" customWidth="1"/>
    <col min="26" max="26" width="8.66666666666667" customWidth="1"/>
    <col min="27" max="27" width="7.5047619047619" customWidth="1"/>
    <col min="36" max="36" width="12.6666666666667" customWidth="1"/>
    <col min="37" max="37" width="6" customWidth="1"/>
    <col min="38" max="39" width="6.5047619047619" customWidth="1"/>
  </cols>
  <sheetData>
    <row r="1" ht="18" customHeight="1" spans="1:15">
      <c r="A1" s="6" t="s">
        <v>360</v>
      </c>
      <c r="B1" s="6"/>
      <c r="C1" s="6"/>
      <c r="D1" s="7" t="s">
        <v>378</v>
      </c>
      <c r="E1" s="8"/>
      <c r="F1" s="8"/>
      <c r="G1" s="7" t="s">
        <v>359</v>
      </c>
      <c r="H1" s="7">
        <v>2354</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4.25" spans="1:48">
      <c r="A4" s="17">
        <v>255</v>
      </c>
      <c r="B4" s="18">
        <v>255</v>
      </c>
      <c r="C4" s="18">
        <v>255</v>
      </c>
      <c r="D4" s="19"/>
      <c r="E4" s="20"/>
      <c r="F4" s="21"/>
      <c r="G4" s="20"/>
      <c r="H4" s="20"/>
      <c r="I4" s="20"/>
      <c r="J4" s="19"/>
      <c r="K4" s="21"/>
      <c r="L4" s="22"/>
      <c r="M4" s="23">
        <v>32</v>
      </c>
      <c r="N4" s="23">
        <v>32</v>
      </c>
      <c r="O4" s="23">
        <v>32</v>
      </c>
      <c r="P4" s="19">
        <v>0.1877532</v>
      </c>
      <c r="Q4" s="20">
        <v>0.1798897</v>
      </c>
      <c r="R4" s="21">
        <v>0.3623848</v>
      </c>
      <c r="S4" s="20">
        <v>0.257186412811279</v>
      </c>
      <c r="T4" s="20">
        <v>0.24641489982605</v>
      </c>
      <c r="U4" s="20">
        <v>0.179889693856239</v>
      </c>
      <c r="V4" s="19">
        <v>0</v>
      </c>
      <c r="W4" s="21">
        <v>0</v>
      </c>
      <c r="X4" s="22">
        <v>26316.59765625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4.25" spans="1:48">
      <c r="A5" s="18">
        <v>230</v>
      </c>
      <c r="B5" s="18">
        <v>230</v>
      </c>
      <c r="C5" s="18">
        <v>230</v>
      </c>
      <c r="D5" s="19"/>
      <c r="E5" s="20"/>
      <c r="F5" s="21"/>
      <c r="G5" s="20"/>
      <c r="H5" s="20"/>
      <c r="I5" s="20"/>
      <c r="J5" s="19"/>
      <c r="K5" s="21"/>
      <c r="L5" s="24"/>
      <c r="M5" s="18">
        <v>64</v>
      </c>
      <c r="N5" s="18">
        <v>64</v>
      </c>
      <c r="O5" s="18">
        <v>64</v>
      </c>
      <c r="P5" s="19">
        <v>0.1886001</v>
      </c>
      <c r="Q5" s="20">
        <v>0.1801312</v>
      </c>
      <c r="R5" s="21">
        <v>0.3602128</v>
      </c>
      <c r="S5" s="20">
        <v>0.258730530738831</v>
      </c>
      <c r="T5" s="20">
        <v>0.24711249768734</v>
      </c>
      <c r="U5" s="20">
        <v>0.180131196975708</v>
      </c>
      <c r="V5" s="19">
        <v>0</v>
      </c>
      <c r="W5" s="21">
        <v>0</v>
      </c>
      <c r="X5" s="24">
        <v>24627.509765625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4.25" spans="1:48">
      <c r="A6" s="18">
        <v>209</v>
      </c>
      <c r="B6" s="18">
        <v>209</v>
      </c>
      <c r="C6" s="18">
        <v>209</v>
      </c>
      <c r="D6" s="19"/>
      <c r="E6" s="20"/>
      <c r="F6" s="21"/>
      <c r="G6" s="20"/>
      <c r="H6" s="20"/>
      <c r="I6" s="20"/>
      <c r="J6" s="19"/>
      <c r="K6" s="21"/>
      <c r="L6" s="24"/>
      <c r="M6" s="18">
        <v>96</v>
      </c>
      <c r="N6" s="18">
        <v>96</v>
      </c>
      <c r="O6" s="18">
        <v>96</v>
      </c>
      <c r="P6" s="19">
        <v>0.1882463</v>
      </c>
      <c r="Q6" s="20">
        <v>0.1797027</v>
      </c>
      <c r="R6" s="21">
        <v>0.3623798</v>
      </c>
      <c r="S6" s="20">
        <v>0.257755547761917</v>
      </c>
      <c r="T6" s="20">
        <v>0.246057257056236</v>
      </c>
      <c r="U6" s="20">
        <v>0.179702699184418</v>
      </c>
      <c r="V6" s="19">
        <v>0</v>
      </c>
      <c r="W6" s="21">
        <v>0</v>
      </c>
      <c r="X6" s="24">
        <v>26179.572265625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4.25" spans="1:48">
      <c r="A7" s="18">
        <v>186</v>
      </c>
      <c r="B7" s="18">
        <v>186</v>
      </c>
      <c r="C7" s="18">
        <v>186</v>
      </c>
      <c r="D7" s="19"/>
      <c r="E7" s="20"/>
      <c r="F7" s="21"/>
      <c r="G7" s="20"/>
      <c r="H7" s="20"/>
      <c r="I7" s="20"/>
      <c r="J7" s="19"/>
      <c r="K7" s="21"/>
      <c r="L7" s="24"/>
      <c r="M7" s="18">
        <v>128</v>
      </c>
      <c r="N7" s="18">
        <v>128</v>
      </c>
      <c r="O7" s="18">
        <v>128</v>
      </c>
      <c r="P7" s="19">
        <v>0.1882457</v>
      </c>
      <c r="Q7" s="20">
        <v>0.1801133</v>
      </c>
      <c r="R7" s="21">
        <v>0.3619898</v>
      </c>
      <c r="S7" s="20">
        <v>0.257747679948807</v>
      </c>
      <c r="T7" s="20">
        <v>0.246612712740898</v>
      </c>
      <c r="U7" s="20">
        <v>0.180113300681114</v>
      </c>
      <c r="V7" s="19">
        <v>0</v>
      </c>
      <c r="W7" s="21">
        <v>0</v>
      </c>
      <c r="X7" s="24">
        <v>25717.03125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4.25" spans="1:48">
      <c r="A8" s="18">
        <v>158</v>
      </c>
      <c r="B8" s="18">
        <v>158</v>
      </c>
      <c r="C8" s="18">
        <v>158</v>
      </c>
      <c r="D8" s="19"/>
      <c r="E8" s="20"/>
      <c r="F8" s="21"/>
      <c r="G8" s="20"/>
      <c r="H8" s="20"/>
      <c r="I8" s="20"/>
      <c r="J8" s="19"/>
      <c r="K8" s="21"/>
      <c r="L8" s="24"/>
      <c r="M8" s="18">
        <v>160</v>
      </c>
      <c r="N8" s="18">
        <v>160</v>
      </c>
      <c r="O8" s="18">
        <v>160</v>
      </c>
      <c r="P8" s="19">
        <v>0.1881025</v>
      </c>
      <c r="Q8" s="20">
        <v>0.1810636</v>
      </c>
      <c r="R8" s="21">
        <v>0.3620012</v>
      </c>
      <c r="S8" s="20">
        <v>0.257263273000717</v>
      </c>
      <c r="T8" s="20">
        <v>0.247636348009109</v>
      </c>
      <c r="U8" s="20">
        <v>0.181063607335091</v>
      </c>
      <c r="V8" s="19">
        <v>0</v>
      </c>
      <c r="W8" s="21">
        <v>0</v>
      </c>
      <c r="X8" s="24">
        <v>25249.369140625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4.25" spans="1:48">
      <c r="A9" s="18">
        <v>0</v>
      </c>
      <c r="B9" s="18">
        <v>0</v>
      </c>
      <c r="C9" s="18">
        <v>0</v>
      </c>
      <c r="D9" s="19"/>
      <c r="E9" s="20"/>
      <c r="F9" s="21"/>
      <c r="G9" s="20"/>
      <c r="H9" s="20"/>
      <c r="I9" s="20"/>
      <c r="J9" s="19"/>
      <c r="K9" s="21"/>
      <c r="L9" s="24"/>
      <c r="M9" s="18">
        <v>192</v>
      </c>
      <c r="N9" s="18">
        <v>192</v>
      </c>
      <c r="O9" s="18">
        <v>192</v>
      </c>
      <c r="P9" s="19">
        <v>0.1884574</v>
      </c>
      <c r="Q9" s="20">
        <v>0.1807397</v>
      </c>
      <c r="R9" s="21">
        <v>0.3604176</v>
      </c>
      <c r="S9" s="20">
        <v>0.258297145366669</v>
      </c>
      <c r="T9" s="20">
        <v>0.247719377279282</v>
      </c>
      <c r="U9" s="20">
        <v>0.18073970079422</v>
      </c>
      <c r="V9" s="19">
        <v>0</v>
      </c>
      <c r="W9" s="21">
        <v>0</v>
      </c>
      <c r="X9" s="24">
        <v>24482.021484375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4.25" spans="1:48">
      <c r="A10" s="18">
        <v>115</v>
      </c>
      <c r="B10" s="18">
        <v>82</v>
      </c>
      <c r="C10" s="18">
        <v>66</v>
      </c>
      <c r="D10" s="19"/>
      <c r="E10" s="20"/>
      <c r="F10" s="21"/>
      <c r="G10" s="20"/>
      <c r="H10" s="20"/>
      <c r="I10" s="20"/>
      <c r="J10" s="19"/>
      <c r="K10" s="21"/>
      <c r="L10" s="24"/>
      <c r="M10" s="18">
        <v>224</v>
      </c>
      <c r="N10" s="18">
        <v>224</v>
      </c>
      <c r="O10" s="18">
        <v>224</v>
      </c>
      <c r="P10" s="19">
        <v>0.1881071</v>
      </c>
      <c r="Q10" s="20">
        <v>0.1803182</v>
      </c>
      <c r="R10" s="21">
        <v>0.3602178</v>
      </c>
      <c r="S10" s="20">
        <v>0.258160829544067</v>
      </c>
      <c r="T10" s="20">
        <v>0.24747122824192</v>
      </c>
      <c r="U10" s="20">
        <v>0.180318206548691</v>
      </c>
      <c r="V10" s="19">
        <v>0</v>
      </c>
      <c r="W10" s="21">
        <v>0</v>
      </c>
      <c r="X10" s="24">
        <v>24749.5546875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4.25" spans="1:48">
      <c r="A11" s="18">
        <v>194</v>
      </c>
      <c r="B11" s="18">
        <v>150</v>
      </c>
      <c r="C11" s="18">
        <v>130</v>
      </c>
      <c r="D11" s="19"/>
      <c r="E11" s="20"/>
      <c r="F11" s="21"/>
      <c r="G11" s="20"/>
      <c r="H11" s="20"/>
      <c r="I11" s="20"/>
      <c r="J11" s="19"/>
      <c r="K11" s="21"/>
      <c r="L11" s="24"/>
      <c r="M11" s="18">
        <v>255</v>
      </c>
      <c r="N11" s="18">
        <v>255</v>
      </c>
      <c r="O11" s="18">
        <v>255</v>
      </c>
      <c r="P11" s="19">
        <v>0.1886011</v>
      </c>
      <c r="Q11" s="20">
        <v>0.1796529</v>
      </c>
      <c r="R11" s="21">
        <v>0.3604047</v>
      </c>
      <c r="S11" s="20">
        <v>0.258833259344101</v>
      </c>
      <c r="T11" s="20">
        <v>0.246552884578705</v>
      </c>
      <c r="U11" s="20">
        <v>0.179652899503708</v>
      </c>
      <c r="V11" s="19">
        <v>0</v>
      </c>
      <c r="W11" s="21">
        <v>0</v>
      </c>
      <c r="X11" s="24">
        <v>24967.111328125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4.25" spans="1:48">
      <c r="A12" s="18">
        <v>94</v>
      </c>
      <c r="B12" s="18">
        <v>122</v>
      </c>
      <c r="C12" s="18">
        <v>156</v>
      </c>
      <c r="D12" s="19"/>
      <c r="E12" s="20"/>
      <c r="F12" s="21"/>
      <c r="G12" s="20"/>
      <c r="H12" s="20"/>
      <c r="I12" s="20"/>
      <c r="J12" s="19"/>
      <c r="K12" s="21"/>
      <c r="L12" s="24"/>
      <c r="M12" s="18">
        <v>128</v>
      </c>
      <c r="N12" s="18">
        <v>0</v>
      </c>
      <c r="O12" s="18">
        <v>0</v>
      </c>
      <c r="P12" s="19">
        <v>0.1887405</v>
      </c>
      <c r="Q12" s="20">
        <v>0.1808903</v>
      </c>
      <c r="R12" s="21">
        <v>0.3590369</v>
      </c>
      <c r="S12" s="20">
        <v>0.259021371603012</v>
      </c>
      <c r="T12" s="20">
        <v>0.248247995972633</v>
      </c>
      <c r="U12" s="20">
        <v>0.180890306830406</v>
      </c>
      <c r="V12" s="19">
        <v>0</v>
      </c>
      <c r="W12" s="21">
        <v>0</v>
      </c>
      <c r="X12" s="24">
        <v>23662.05859375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4.25" spans="1:48">
      <c r="A13" s="18">
        <v>89</v>
      </c>
      <c r="B13" s="18">
        <v>107</v>
      </c>
      <c r="C13" s="18">
        <v>66</v>
      </c>
      <c r="D13" s="19"/>
      <c r="E13" s="20"/>
      <c r="F13" s="21"/>
      <c r="G13" s="20"/>
      <c r="H13" s="20"/>
      <c r="I13" s="20"/>
      <c r="J13" s="19"/>
      <c r="K13" s="21"/>
      <c r="L13" s="24"/>
      <c r="M13" s="18">
        <v>192</v>
      </c>
      <c r="N13" s="18">
        <v>64</v>
      </c>
      <c r="O13" s="18">
        <v>64</v>
      </c>
      <c r="P13" s="19">
        <v>0.18719</v>
      </c>
      <c r="Q13" s="20">
        <v>0.1803489</v>
      </c>
      <c r="R13" s="21">
        <v>0.3618015</v>
      </c>
      <c r="S13" s="20">
        <v>0.256656557321548</v>
      </c>
      <c r="T13" s="20">
        <v>0.247276723384857</v>
      </c>
      <c r="U13" s="20">
        <v>0.18034890294075</v>
      </c>
      <c r="V13" s="19">
        <v>0</v>
      </c>
      <c r="W13" s="21">
        <v>0</v>
      </c>
      <c r="X13" s="24">
        <v>25992.193359375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4.25" spans="1:48">
      <c r="A14" s="18">
        <v>130</v>
      </c>
      <c r="B14" s="18">
        <v>128</v>
      </c>
      <c r="C14" s="18">
        <v>176</v>
      </c>
      <c r="D14" s="19"/>
      <c r="E14" s="20"/>
      <c r="F14" s="21"/>
      <c r="G14" s="20"/>
      <c r="H14" s="20"/>
      <c r="I14" s="20"/>
      <c r="J14" s="19"/>
      <c r="K14" s="21"/>
      <c r="L14" s="24"/>
      <c r="M14" s="18">
        <v>255</v>
      </c>
      <c r="N14" s="18">
        <v>0</v>
      </c>
      <c r="O14" s="18">
        <v>0</v>
      </c>
      <c r="P14" s="19">
        <v>0.1885954</v>
      </c>
      <c r="Q14" s="20">
        <v>0.1810136</v>
      </c>
      <c r="R14" s="21">
        <v>0.3618005</v>
      </c>
      <c r="S14" s="20">
        <v>0.257851988077164</v>
      </c>
      <c r="T14" s="20">
        <v>0.247485980391502</v>
      </c>
      <c r="U14" s="20">
        <v>0.181013599038124</v>
      </c>
      <c r="V14" s="19">
        <v>0</v>
      </c>
      <c r="W14" s="21">
        <v>0</v>
      </c>
      <c r="X14" s="24">
        <v>24946.7734375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4.25" spans="1:48">
      <c r="A15" s="18">
        <v>99</v>
      </c>
      <c r="B15" s="18">
        <v>189</v>
      </c>
      <c r="C15" s="18">
        <v>168</v>
      </c>
      <c r="D15" s="19"/>
      <c r="E15" s="20"/>
      <c r="F15" s="21"/>
      <c r="G15" s="20"/>
      <c r="H15" s="20"/>
      <c r="I15" s="20"/>
      <c r="J15" s="19"/>
      <c r="K15" s="21"/>
      <c r="L15" s="24"/>
      <c r="M15" s="18">
        <v>255</v>
      </c>
      <c r="N15" s="18">
        <v>128</v>
      </c>
      <c r="O15" s="18">
        <v>128</v>
      </c>
      <c r="P15" s="19">
        <v>0.1885252</v>
      </c>
      <c r="Q15" s="20">
        <v>0.1803253</v>
      </c>
      <c r="R15" s="21">
        <v>0.3629767</v>
      </c>
      <c r="S15" s="20">
        <v>0.257608890533447</v>
      </c>
      <c r="T15" s="20">
        <v>0.246404200792313</v>
      </c>
      <c r="U15" s="20">
        <v>0.180325299501419</v>
      </c>
      <c r="V15" s="19">
        <v>0</v>
      </c>
      <c r="W15" s="21">
        <v>0</v>
      </c>
      <c r="X15" s="24">
        <v>25997.21875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4.25" spans="1:48">
      <c r="A16" s="18">
        <v>217</v>
      </c>
      <c r="B16" s="18">
        <v>120</v>
      </c>
      <c r="C16" s="18">
        <v>41</v>
      </c>
      <c r="D16" s="19"/>
      <c r="E16" s="20"/>
      <c r="F16" s="21"/>
      <c r="G16" s="20"/>
      <c r="H16" s="20"/>
      <c r="I16" s="20"/>
      <c r="J16" s="19"/>
      <c r="K16" s="21"/>
      <c r="L16" s="24"/>
      <c r="M16" s="18">
        <v>0</v>
      </c>
      <c r="N16" s="18">
        <v>128</v>
      </c>
      <c r="O16" s="18">
        <v>0</v>
      </c>
      <c r="P16" s="19">
        <v>0.1880353</v>
      </c>
      <c r="Q16" s="20">
        <v>0.1801069</v>
      </c>
      <c r="R16" s="21">
        <v>0.3615965</v>
      </c>
      <c r="S16" s="20">
        <v>0.257674843072891</v>
      </c>
      <c r="T16" s="20">
        <v>0.246810123324394</v>
      </c>
      <c r="U16" s="20">
        <v>0.180106893181801</v>
      </c>
      <c r="V16" s="19">
        <v>0</v>
      </c>
      <c r="W16" s="21">
        <v>0</v>
      </c>
      <c r="X16" s="24">
        <v>25609.55859375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4.25" spans="1:48">
      <c r="A17" s="18">
        <v>74</v>
      </c>
      <c r="B17" s="18">
        <v>92</v>
      </c>
      <c r="C17" s="18">
        <v>163</v>
      </c>
      <c r="D17" s="19"/>
      <c r="E17" s="20"/>
      <c r="F17" s="21"/>
      <c r="G17" s="20"/>
      <c r="H17" s="20"/>
      <c r="I17" s="20"/>
      <c r="J17" s="19"/>
      <c r="K17" s="21"/>
      <c r="L17" s="24"/>
      <c r="M17" s="18">
        <v>64</v>
      </c>
      <c r="N17" s="18">
        <v>192</v>
      </c>
      <c r="O17" s="18">
        <v>64</v>
      </c>
      <c r="P17" s="19">
        <v>0.1895802</v>
      </c>
      <c r="Q17" s="20">
        <v>0.1813232</v>
      </c>
      <c r="R17" s="21">
        <v>0.3614036</v>
      </c>
      <c r="S17" s="20">
        <v>0.258880764245987</v>
      </c>
      <c r="T17" s="20">
        <v>0.247605443000793</v>
      </c>
      <c r="U17" s="20">
        <v>0.181323200464249</v>
      </c>
      <c r="V17" s="19">
        <v>0</v>
      </c>
      <c r="W17" s="21">
        <v>0</v>
      </c>
      <c r="X17" s="24">
        <v>24182.23046875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4.25" spans="1:48">
      <c r="A18" s="18">
        <v>194</v>
      </c>
      <c r="B18" s="18">
        <v>84</v>
      </c>
      <c r="C18" s="18">
        <v>97</v>
      </c>
      <c r="D18" s="19"/>
      <c r="E18" s="20"/>
      <c r="F18" s="21"/>
      <c r="G18" s="20"/>
      <c r="H18" s="20"/>
      <c r="I18" s="20"/>
      <c r="J18" s="19"/>
      <c r="K18" s="21"/>
      <c r="L18" s="24"/>
      <c r="M18" s="18">
        <v>0</v>
      </c>
      <c r="N18" s="18">
        <v>255</v>
      </c>
      <c r="O18" s="18">
        <v>0</v>
      </c>
      <c r="P18" s="19">
        <v>0.1879665</v>
      </c>
      <c r="Q18" s="20">
        <v>0.1805878</v>
      </c>
      <c r="R18" s="21">
        <v>0.3596299</v>
      </c>
      <c r="S18" s="20">
        <v>0.258130431175232</v>
      </c>
      <c r="T18" s="20">
        <v>0.247997418045998</v>
      </c>
      <c r="U18" s="20">
        <v>0.18058779835701</v>
      </c>
      <c r="V18" s="19">
        <v>0</v>
      </c>
      <c r="W18" s="21">
        <v>0</v>
      </c>
      <c r="X18" s="24">
        <v>24395.796875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4.25" spans="1:48">
      <c r="A19" s="18">
        <v>92</v>
      </c>
      <c r="B19" s="18">
        <v>61</v>
      </c>
      <c r="C19" s="18">
        <v>107</v>
      </c>
      <c r="D19" s="19"/>
      <c r="E19" s="20"/>
      <c r="F19" s="21"/>
      <c r="G19" s="20"/>
      <c r="H19" s="20"/>
      <c r="I19" s="20"/>
      <c r="J19" s="19"/>
      <c r="K19" s="21"/>
      <c r="L19" s="24"/>
      <c r="M19" s="18">
        <v>128</v>
      </c>
      <c r="N19" s="18">
        <v>255</v>
      </c>
      <c r="O19" s="18">
        <v>128</v>
      </c>
      <c r="P19" s="19">
        <v>0.1874709</v>
      </c>
      <c r="Q19" s="20">
        <v>0.1807696</v>
      </c>
      <c r="R19" s="21">
        <v>0.36141</v>
      </c>
      <c r="S19" s="20">
        <v>0.256932467222214</v>
      </c>
      <c r="T19" s="20">
        <v>0.247748196125031</v>
      </c>
      <c r="U19" s="20">
        <v>0.180769607424736</v>
      </c>
      <c r="V19" s="19">
        <v>0</v>
      </c>
      <c r="W19" s="21">
        <v>0</v>
      </c>
      <c r="X19" s="24">
        <v>25401.271484375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4.25" spans="1:48">
      <c r="A20" s="18">
        <v>158</v>
      </c>
      <c r="B20" s="18">
        <v>186</v>
      </c>
      <c r="C20" s="18">
        <v>64</v>
      </c>
      <c r="D20" s="19"/>
      <c r="E20" s="20"/>
      <c r="F20" s="21"/>
      <c r="G20" s="20"/>
      <c r="H20" s="20"/>
      <c r="I20" s="20"/>
      <c r="J20" s="19"/>
      <c r="K20" s="21"/>
      <c r="L20" s="24"/>
      <c r="M20" s="18">
        <v>0</v>
      </c>
      <c r="N20" s="18">
        <v>0</v>
      </c>
      <c r="O20" s="18">
        <v>128</v>
      </c>
      <c r="P20" s="19">
        <v>0.1885962</v>
      </c>
      <c r="Q20" s="20">
        <v>0.1807407</v>
      </c>
      <c r="R20" s="21">
        <v>0.3617975</v>
      </c>
      <c r="S20" s="20">
        <v>0.257950097322464</v>
      </c>
      <c r="T20" s="20">
        <v>0.247205853462219</v>
      </c>
      <c r="U20" s="20">
        <v>0.18074069917202</v>
      </c>
      <c r="V20" s="19">
        <v>0</v>
      </c>
      <c r="W20" s="21">
        <v>0</v>
      </c>
      <c r="X20" s="24">
        <v>25091.333984375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4.25" spans="1:48">
      <c r="A21" s="18">
        <v>230</v>
      </c>
      <c r="B21" s="18">
        <v>161</v>
      </c>
      <c r="C21" s="18">
        <v>46</v>
      </c>
      <c r="D21" s="19"/>
      <c r="E21" s="20"/>
      <c r="F21" s="21"/>
      <c r="G21" s="20"/>
      <c r="H21" s="20"/>
      <c r="I21" s="20"/>
      <c r="J21" s="19"/>
      <c r="K21" s="21"/>
      <c r="L21" s="24"/>
      <c r="M21" s="18">
        <v>64</v>
      </c>
      <c r="N21" s="18">
        <v>64</v>
      </c>
      <c r="O21" s="18">
        <v>192</v>
      </c>
      <c r="P21" s="19">
        <v>0.1870503</v>
      </c>
      <c r="Q21" s="20">
        <v>0.1795227</v>
      </c>
      <c r="R21" s="21">
        <v>0.3625821</v>
      </c>
      <c r="S21" s="20">
        <v>0.256530195474625</v>
      </c>
      <c r="T21" s="20">
        <v>0.24620646238327</v>
      </c>
      <c r="U21" s="20">
        <v>0.179522693157196</v>
      </c>
      <c r="V21" s="19">
        <v>0</v>
      </c>
      <c r="W21" s="21">
        <v>0</v>
      </c>
      <c r="X21" s="24">
        <v>27030.4609375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4.25" spans="1:48">
      <c r="A22" s="18">
        <v>51</v>
      </c>
      <c r="B22" s="18">
        <v>61</v>
      </c>
      <c r="C22" s="18">
        <v>150</v>
      </c>
      <c r="D22" s="19"/>
      <c r="E22" s="20"/>
      <c r="F22" s="21"/>
      <c r="G22" s="20"/>
      <c r="H22" s="20"/>
      <c r="I22" s="20"/>
      <c r="J22" s="19"/>
      <c r="K22" s="21"/>
      <c r="L22" s="24"/>
      <c r="M22" s="18">
        <v>0</v>
      </c>
      <c r="N22" s="18">
        <v>0</v>
      </c>
      <c r="O22" s="18">
        <v>255</v>
      </c>
      <c r="P22" s="19">
        <v>0.1883875</v>
      </c>
      <c r="Q22" s="20">
        <v>0.1802577</v>
      </c>
      <c r="R22" s="21">
        <v>0.3610044</v>
      </c>
      <c r="S22" s="20">
        <v>0.258188992738724</v>
      </c>
      <c r="T22" s="20">
        <v>0.247046932578087</v>
      </c>
      <c r="U22" s="20">
        <v>0.180257692933083</v>
      </c>
      <c r="V22" s="19">
        <v>0</v>
      </c>
      <c r="W22" s="21">
        <v>0</v>
      </c>
      <c r="X22" s="24">
        <v>25043.513671875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4.25" spans="1:48">
      <c r="A23" s="18">
        <v>71</v>
      </c>
      <c r="B23" s="18">
        <v>148</v>
      </c>
      <c r="C23" s="18">
        <v>71</v>
      </c>
      <c r="D23" s="19"/>
      <c r="E23" s="20"/>
      <c r="F23" s="21"/>
      <c r="G23" s="20"/>
      <c r="H23" s="20"/>
      <c r="I23" s="20"/>
      <c r="J23" s="19"/>
      <c r="K23" s="21"/>
      <c r="L23" s="24"/>
      <c r="M23" s="18">
        <v>128</v>
      </c>
      <c r="N23" s="18">
        <v>128</v>
      </c>
      <c r="O23" s="18">
        <v>255</v>
      </c>
      <c r="P23" s="19">
        <v>0.187401</v>
      </c>
      <c r="Q23" s="20">
        <v>0.1809053</v>
      </c>
      <c r="R23" s="21">
        <v>0.3608202</v>
      </c>
      <c r="S23" s="20">
        <v>0.257021248340607</v>
      </c>
      <c r="T23" s="20">
        <v>0.248112365603447</v>
      </c>
      <c r="U23" s="20">
        <v>0.180905297398567</v>
      </c>
      <c r="V23" s="19">
        <v>0</v>
      </c>
      <c r="W23" s="21">
        <v>0</v>
      </c>
      <c r="X23" s="24">
        <v>25051.966796875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4.25" spans="1:48">
      <c r="A24" s="18">
        <v>176</v>
      </c>
      <c r="B24" s="18">
        <v>48</v>
      </c>
      <c r="C24" s="18">
        <v>59</v>
      </c>
      <c r="D24" s="19"/>
      <c r="E24" s="20"/>
      <c r="F24" s="21"/>
      <c r="G24" s="20"/>
      <c r="H24" s="20"/>
      <c r="I24" s="20"/>
      <c r="J24" s="19"/>
      <c r="K24" s="21"/>
      <c r="L24" s="24"/>
      <c r="M24" s="18">
        <v>128</v>
      </c>
      <c r="N24" s="18">
        <v>128</v>
      </c>
      <c r="O24" s="18">
        <v>0</v>
      </c>
      <c r="P24" s="19">
        <v>0.1874748</v>
      </c>
      <c r="Q24" s="20">
        <v>0.1801601</v>
      </c>
      <c r="R24" s="21">
        <v>0.3598253</v>
      </c>
      <c r="S24" s="20">
        <v>0.257711410522461</v>
      </c>
      <c r="T24" s="20">
        <v>0.247656300663948</v>
      </c>
      <c r="U24" s="20">
        <v>0.180160105228424</v>
      </c>
      <c r="V24" s="19">
        <v>0</v>
      </c>
      <c r="W24" s="21">
        <v>0</v>
      </c>
      <c r="X24" s="24">
        <v>24917.099609375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4.25" spans="1:48">
      <c r="A25" s="18">
        <v>237</v>
      </c>
      <c r="B25" s="18">
        <v>199</v>
      </c>
      <c r="C25" s="18">
        <v>33</v>
      </c>
      <c r="D25" s="19"/>
      <c r="E25" s="20"/>
      <c r="F25" s="21"/>
      <c r="G25" s="20"/>
      <c r="H25" s="20"/>
      <c r="I25" s="20"/>
      <c r="J25" s="19"/>
      <c r="K25" s="21"/>
      <c r="L25" s="24"/>
      <c r="M25" s="18">
        <v>192</v>
      </c>
      <c r="N25" s="18">
        <v>192</v>
      </c>
      <c r="O25" s="18">
        <v>64</v>
      </c>
      <c r="P25" s="19">
        <v>0.1888769</v>
      </c>
      <c r="Q25" s="20">
        <v>0.1810926</v>
      </c>
      <c r="R25" s="21">
        <v>0.3616025</v>
      </c>
      <c r="S25" s="20">
        <v>0.258179515600204</v>
      </c>
      <c r="T25" s="20">
        <v>0.24753899872303</v>
      </c>
      <c r="U25" s="20">
        <v>0.181092604994774</v>
      </c>
      <c r="V25" s="19">
        <v>0</v>
      </c>
      <c r="W25" s="21">
        <v>0</v>
      </c>
      <c r="X25" s="24">
        <v>24688.19140625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4.25" spans="1:48">
      <c r="A26" s="18">
        <v>186</v>
      </c>
      <c r="B26" s="18">
        <v>84</v>
      </c>
      <c r="C26" s="18">
        <v>145</v>
      </c>
      <c r="D26" s="19"/>
      <c r="E26" s="20"/>
      <c r="F26" s="21"/>
      <c r="G26" s="20"/>
      <c r="H26" s="20"/>
      <c r="I26" s="20"/>
      <c r="J26" s="19"/>
      <c r="K26" s="21"/>
      <c r="L26" s="24"/>
      <c r="M26" s="18">
        <v>255</v>
      </c>
      <c r="N26" s="18">
        <v>255</v>
      </c>
      <c r="O26" s="18">
        <v>0</v>
      </c>
      <c r="P26" s="19">
        <v>0.1880369</v>
      </c>
      <c r="Q26" s="20">
        <v>0.1802474</v>
      </c>
      <c r="R26" s="21">
        <v>0.3602174</v>
      </c>
      <c r="S26" s="20">
        <v>0.258114576339722</v>
      </c>
      <c r="T26" s="20">
        <v>0.247422069311142</v>
      </c>
      <c r="U26" s="20">
        <v>0.180247396230698</v>
      </c>
      <c r="V26" s="19">
        <v>0</v>
      </c>
      <c r="W26" s="21">
        <v>0</v>
      </c>
      <c r="X26" s="24">
        <v>24816.212890625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4.25" spans="1:48">
      <c r="A27" s="18">
        <v>0</v>
      </c>
      <c r="B27" s="18">
        <v>133</v>
      </c>
      <c r="C27" s="18">
        <v>163</v>
      </c>
      <c r="D27" s="19"/>
      <c r="E27" s="20"/>
      <c r="F27" s="21"/>
      <c r="G27" s="20"/>
      <c r="H27" s="20"/>
      <c r="I27" s="20"/>
      <c r="J27" s="19"/>
      <c r="K27" s="21"/>
      <c r="L27" s="24"/>
      <c r="M27" s="18">
        <v>255</v>
      </c>
      <c r="N27" s="18">
        <v>255</v>
      </c>
      <c r="O27" s="18">
        <v>128</v>
      </c>
      <c r="P27" s="19">
        <v>0.1883915</v>
      </c>
      <c r="Q27" s="20">
        <v>0.1802658</v>
      </c>
      <c r="R27" s="21">
        <v>0.3582431</v>
      </c>
      <c r="S27" s="20">
        <v>0.259171009063721</v>
      </c>
      <c r="T27" s="20">
        <v>0.247992441058159</v>
      </c>
      <c r="U27" s="20">
        <v>0.180265799164772</v>
      </c>
      <c r="V27" s="19">
        <v>0</v>
      </c>
      <c r="W27" s="21">
        <v>0</v>
      </c>
      <c r="X27" s="24">
        <v>23737.39453125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4.25" spans="1:48">
      <c r="A28" s="18">
        <v>255</v>
      </c>
      <c r="B28" s="18">
        <v>0</v>
      </c>
      <c r="C28" s="18">
        <v>0</v>
      </c>
      <c r="D28" s="19"/>
      <c r="E28" s="20"/>
      <c r="F28" s="21"/>
      <c r="G28" s="20"/>
      <c r="H28" s="20"/>
      <c r="I28" s="20"/>
      <c r="J28" s="19"/>
      <c r="K28" s="21"/>
      <c r="L28" s="24"/>
      <c r="M28" s="18">
        <v>0</v>
      </c>
      <c r="N28" s="18">
        <v>0</v>
      </c>
      <c r="O28" s="18">
        <v>0</v>
      </c>
      <c r="P28" s="19">
        <v>0.1886695</v>
      </c>
      <c r="Q28" s="20">
        <v>0.1806807</v>
      </c>
      <c r="R28" s="21">
        <v>0.359824</v>
      </c>
      <c r="S28" s="20">
        <v>0.258744060993195</v>
      </c>
      <c r="T28" s="20">
        <v>0.247788116335869</v>
      </c>
      <c r="U28" s="20">
        <v>0.180680707097054</v>
      </c>
      <c r="V28" s="19">
        <v>0</v>
      </c>
      <c r="W28" s="21">
        <v>0</v>
      </c>
      <c r="X28" s="24">
        <v>24144.439453125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4.25" spans="1:48">
      <c r="A29" s="18">
        <v>0</v>
      </c>
      <c r="B29" s="18">
        <v>255</v>
      </c>
      <c r="C29" s="18">
        <v>0</v>
      </c>
      <c r="D29" s="19"/>
      <c r="E29" s="20"/>
      <c r="F29" s="21"/>
      <c r="G29" s="20"/>
      <c r="H29" s="20"/>
      <c r="I29" s="20"/>
      <c r="J29" s="19"/>
      <c r="K29" s="21"/>
      <c r="L29" s="24"/>
      <c r="M29" s="18">
        <v>16</v>
      </c>
      <c r="N29" s="18">
        <v>16</v>
      </c>
      <c r="O29" s="18">
        <v>16</v>
      </c>
      <c r="P29" s="19">
        <v>0.1886656</v>
      </c>
      <c r="Q29" s="20">
        <v>0.1812903</v>
      </c>
      <c r="R29" s="21">
        <v>0.3614087</v>
      </c>
      <c r="S29" s="20">
        <v>0.257963806390762</v>
      </c>
      <c r="T29" s="20">
        <v>0.247879505157471</v>
      </c>
      <c r="U29" s="20">
        <v>0.181290298700333</v>
      </c>
      <c r="V29" s="19">
        <v>0</v>
      </c>
      <c r="W29" s="21">
        <v>0</v>
      </c>
      <c r="X29" s="24">
        <v>24587.876953125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4.25" spans="1:48">
      <c r="A30" s="18">
        <v>0</v>
      </c>
      <c r="B30" s="18">
        <v>0</v>
      </c>
      <c r="C30" s="18">
        <v>255</v>
      </c>
      <c r="D30" s="19"/>
      <c r="E30" s="20"/>
      <c r="F30" s="21"/>
      <c r="G30" s="20"/>
      <c r="H30" s="20"/>
      <c r="I30" s="20"/>
      <c r="J30" s="19"/>
      <c r="K30" s="21"/>
      <c r="L30" s="24"/>
      <c r="M30" s="18">
        <v>32</v>
      </c>
      <c r="N30" s="18">
        <v>32</v>
      </c>
      <c r="O30" s="18">
        <v>32</v>
      </c>
      <c r="P30" s="19">
        <v>0.1883152</v>
      </c>
      <c r="Q30" s="20">
        <v>0.1810058</v>
      </c>
      <c r="R30" s="21">
        <v>0.3610131</v>
      </c>
      <c r="S30" s="20">
        <v>0.257848024368286</v>
      </c>
      <c r="T30" s="20">
        <v>0.247839719057083</v>
      </c>
      <c r="U30" s="20">
        <v>0.18100580573082</v>
      </c>
      <c r="V30" s="19">
        <v>0</v>
      </c>
      <c r="W30" s="21">
        <v>0</v>
      </c>
      <c r="X30" s="24">
        <v>24692.892578125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4.25" spans="1:48">
      <c r="A31" s="18">
        <v>0</v>
      </c>
      <c r="B31" s="18">
        <v>255</v>
      </c>
      <c r="C31" s="18">
        <v>255</v>
      </c>
      <c r="D31" s="19"/>
      <c r="E31" s="20"/>
      <c r="F31" s="21"/>
      <c r="G31" s="20"/>
      <c r="H31" s="20"/>
      <c r="I31" s="20"/>
      <c r="J31" s="19"/>
      <c r="K31" s="21"/>
      <c r="L31" s="24"/>
      <c r="M31" s="18">
        <v>48</v>
      </c>
      <c r="N31" s="18">
        <v>48</v>
      </c>
      <c r="O31" s="18">
        <v>48</v>
      </c>
      <c r="P31" s="19">
        <v>0.187616</v>
      </c>
      <c r="Q31" s="20">
        <v>0.1800975</v>
      </c>
      <c r="R31" s="21">
        <v>0.3596265</v>
      </c>
      <c r="S31" s="20">
        <v>0.257948130369186</v>
      </c>
      <c r="T31" s="20">
        <v>0.247611165046692</v>
      </c>
      <c r="U31" s="20">
        <v>0.180097505450249</v>
      </c>
      <c r="V31" s="19">
        <v>0</v>
      </c>
      <c r="W31" s="21">
        <v>0</v>
      </c>
      <c r="X31" s="24">
        <v>24790.744140625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4.25" spans="1:48">
      <c r="A32" s="18">
        <v>255</v>
      </c>
      <c r="B32" s="18">
        <v>0</v>
      </c>
      <c r="C32" s="18">
        <v>255</v>
      </c>
      <c r="D32" s="19"/>
      <c r="E32" s="20"/>
      <c r="F32" s="21"/>
      <c r="G32" s="20"/>
      <c r="H32" s="20"/>
      <c r="I32" s="20"/>
      <c r="J32" s="19"/>
      <c r="K32" s="21"/>
      <c r="L32" s="24"/>
      <c r="M32" s="18">
        <v>64</v>
      </c>
      <c r="N32" s="18">
        <v>64</v>
      </c>
      <c r="O32" s="18">
        <v>64</v>
      </c>
      <c r="P32" s="19">
        <v>0.1883859</v>
      </c>
      <c r="Q32" s="20">
        <v>0.1812836</v>
      </c>
      <c r="R32" s="21">
        <v>0.3602268</v>
      </c>
      <c r="S32" s="20">
        <v>0.258099526166916</v>
      </c>
      <c r="T32" s="20">
        <v>0.248368978500366</v>
      </c>
      <c r="U32" s="20">
        <v>0.181283593177795</v>
      </c>
      <c r="V32" s="19">
        <v>0</v>
      </c>
      <c r="W32" s="21">
        <v>0</v>
      </c>
      <c r="X32" s="24">
        <v>24159.36328125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4.25" spans="1:48">
      <c r="A33" s="18">
        <v>255</v>
      </c>
      <c r="B33" s="18">
        <v>255</v>
      </c>
      <c r="C33" s="18">
        <v>0</v>
      </c>
      <c r="D33" s="19"/>
      <c r="E33" s="20"/>
      <c r="F33" s="21"/>
      <c r="G33" s="20"/>
      <c r="H33" s="20"/>
      <c r="I33" s="20"/>
      <c r="J33" s="19"/>
      <c r="K33" s="21"/>
      <c r="L33" s="24"/>
      <c r="M33" s="18">
        <v>80</v>
      </c>
      <c r="N33" s="18">
        <v>80</v>
      </c>
      <c r="O33" s="18">
        <v>80</v>
      </c>
      <c r="P33" s="19">
        <v>0.1874069</v>
      </c>
      <c r="Q33" s="20">
        <v>0.1794763</v>
      </c>
      <c r="R33" s="21">
        <v>0.3594236</v>
      </c>
      <c r="S33" s="20">
        <v>0.258027195930481</v>
      </c>
      <c r="T33" s="20">
        <v>0.247108101844788</v>
      </c>
      <c r="U33" s="20">
        <v>0.1794763058424</v>
      </c>
      <c r="V33" s="19">
        <v>0</v>
      </c>
      <c r="W33" s="21">
        <v>0</v>
      </c>
      <c r="X33" s="24">
        <v>25112.263671875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4.25" spans="1:48">
      <c r="A34" s="18"/>
      <c r="B34" s="18"/>
      <c r="C34" s="18"/>
      <c r="D34" s="19"/>
      <c r="E34" s="20"/>
      <c r="F34" s="21"/>
      <c r="G34" s="20"/>
      <c r="H34" s="20"/>
      <c r="I34" s="20"/>
      <c r="J34" s="19"/>
      <c r="K34" s="21"/>
      <c r="L34" s="24"/>
      <c r="M34" s="18">
        <v>96</v>
      </c>
      <c r="N34" s="18">
        <v>96</v>
      </c>
      <c r="O34" s="18">
        <v>96</v>
      </c>
      <c r="P34" s="19">
        <v>0.1878952</v>
      </c>
      <c r="Q34" s="20">
        <v>0.1797601</v>
      </c>
      <c r="R34" s="21">
        <v>0.3617908</v>
      </c>
      <c r="S34" s="20">
        <v>0.257586121559143</v>
      </c>
      <c r="T34" s="20">
        <v>0.246433705091476</v>
      </c>
      <c r="U34" s="20">
        <v>0.179760098457336</v>
      </c>
      <c r="V34" s="19">
        <v>0</v>
      </c>
      <c r="W34" s="21">
        <v>0</v>
      </c>
      <c r="X34" s="24">
        <v>25989.76171875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4.25" spans="1:48">
      <c r="A35" s="18"/>
      <c r="B35" s="18"/>
      <c r="C35" s="18"/>
      <c r="D35" s="19"/>
      <c r="E35" s="20"/>
      <c r="F35" s="21"/>
      <c r="G35" s="20"/>
      <c r="H35" s="20"/>
      <c r="I35" s="20"/>
      <c r="J35" s="19"/>
      <c r="K35" s="21"/>
      <c r="L35" s="24"/>
      <c r="M35" s="18">
        <v>112</v>
      </c>
      <c r="N35" s="18">
        <v>112</v>
      </c>
      <c r="O35" s="18">
        <v>112</v>
      </c>
      <c r="P35" s="19">
        <v>0.1882468</v>
      </c>
      <c r="Q35" s="20">
        <v>0.1804585</v>
      </c>
      <c r="R35" s="21">
        <v>0.360613</v>
      </c>
      <c r="S35" s="20">
        <v>0.258113354444504</v>
      </c>
      <c r="T35" s="20">
        <v>0.247434481978416</v>
      </c>
      <c r="U35" s="20">
        <v>0.180458500981331</v>
      </c>
      <c r="V35" s="19">
        <v>0</v>
      </c>
      <c r="W35" s="21">
        <v>0</v>
      </c>
      <c r="X35" s="24">
        <v>24807.94140625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4.25" spans="1:48">
      <c r="A36" s="18"/>
      <c r="B36" s="18"/>
      <c r="C36" s="18"/>
      <c r="D36" s="19"/>
      <c r="E36" s="20"/>
      <c r="F36" s="21"/>
      <c r="G36" s="20"/>
      <c r="H36" s="20"/>
      <c r="I36" s="20"/>
      <c r="J36" s="19"/>
      <c r="K36" s="21"/>
      <c r="L36" s="24"/>
      <c r="M36" s="18">
        <v>128</v>
      </c>
      <c r="N36" s="18">
        <v>128</v>
      </c>
      <c r="O36" s="18">
        <v>128</v>
      </c>
      <c r="P36" s="19">
        <v>0.188315</v>
      </c>
      <c r="Q36" s="20">
        <v>0.1805253</v>
      </c>
      <c r="R36" s="21">
        <v>0.361994</v>
      </c>
      <c r="S36" s="20">
        <v>0.257671266794205</v>
      </c>
      <c r="T36" s="20">
        <v>0.247012630105019</v>
      </c>
      <c r="U36" s="20">
        <v>0.180525302886963</v>
      </c>
      <c r="V36" s="19">
        <v>0</v>
      </c>
      <c r="W36" s="21">
        <v>0</v>
      </c>
      <c r="X36" s="24">
        <v>25447.853515625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4.25" spans="1:48">
      <c r="A37" s="18"/>
      <c r="B37" s="18"/>
      <c r="C37" s="18"/>
      <c r="D37" s="19"/>
      <c r="E37" s="20"/>
      <c r="F37" s="21"/>
      <c r="G37" s="20"/>
      <c r="H37" s="20"/>
      <c r="I37" s="20"/>
      <c r="J37" s="19"/>
      <c r="K37" s="21"/>
      <c r="L37" s="24"/>
      <c r="M37" s="18">
        <v>144</v>
      </c>
      <c r="N37" s="18">
        <v>144</v>
      </c>
      <c r="O37" s="18">
        <v>144</v>
      </c>
      <c r="P37" s="19">
        <v>0.1876865</v>
      </c>
      <c r="Q37" s="20">
        <v>0.1800317</v>
      </c>
      <c r="R37" s="21">
        <v>0.3596253</v>
      </c>
      <c r="S37" s="20">
        <v>0.258043825626373</v>
      </c>
      <c r="T37" s="20">
        <v>0.247519508004189</v>
      </c>
      <c r="U37" s="20">
        <v>0.180031701922417</v>
      </c>
      <c r="V37" s="19">
        <v>0</v>
      </c>
      <c r="W37" s="21">
        <v>0</v>
      </c>
      <c r="X37" s="24">
        <v>24792.966796875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4.25" spans="1:48">
      <c r="A38" s="18"/>
      <c r="B38" s="18"/>
      <c r="C38" s="18"/>
      <c r="D38" s="19"/>
      <c r="E38" s="20"/>
      <c r="F38" s="21"/>
      <c r="G38" s="20"/>
      <c r="H38" s="20"/>
      <c r="I38" s="20"/>
      <c r="J38" s="19"/>
      <c r="K38" s="21"/>
      <c r="L38" s="24"/>
      <c r="M38" s="18">
        <v>160</v>
      </c>
      <c r="N38" s="18">
        <v>160</v>
      </c>
      <c r="O38" s="18">
        <v>160</v>
      </c>
      <c r="P38" s="19">
        <v>0.1884534</v>
      </c>
      <c r="Q38" s="20">
        <v>0.1812804</v>
      </c>
      <c r="R38" s="21">
        <v>0.3621988</v>
      </c>
      <c r="S38" s="20">
        <v>0.257473707199097</v>
      </c>
      <c r="T38" s="20">
        <v>0.247673630714417</v>
      </c>
      <c r="U38" s="20">
        <v>0.1812804043293</v>
      </c>
      <c r="V38" s="19">
        <v>0</v>
      </c>
      <c r="W38" s="21">
        <v>0</v>
      </c>
      <c r="X38" s="24">
        <v>25068.830078125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4.25" spans="1:48">
      <c r="A39" s="18"/>
      <c r="B39" s="18"/>
      <c r="C39" s="18"/>
      <c r="D39" s="19"/>
      <c r="E39" s="20"/>
      <c r="F39" s="21"/>
      <c r="G39" s="20"/>
      <c r="H39" s="20"/>
      <c r="I39" s="20"/>
      <c r="J39" s="19"/>
      <c r="K39" s="21"/>
      <c r="L39" s="24"/>
      <c r="M39" s="18">
        <v>176</v>
      </c>
      <c r="N39" s="18">
        <v>176</v>
      </c>
      <c r="O39" s="18">
        <v>176</v>
      </c>
      <c r="P39" s="19">
        <v>0.1883156</v>
      </c>
      <c r="Q39" s="20">
        <v>0.1805264</v>
      </c>
      <c r="R39" s="21">
        <v>0.3615995</v>
      </c>
      <c r="S39" s="20">
        <v>0.257810652256012</v>
      </c>
      <c r="T39" s="20">
        <v>0.247146964073181</v>
      </c>
      <c r="U39" s="20">
        <v>0.180526405572891</v>
      </c>
      <c r="V39" s="19">
        <v>0</v>
      </c>
      <c r="W39" s="21">
        <v>0</v>
      </c>
      <c r="X39" s="24">
        <v>25238.5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4.25" spans="1:48">
      <c r="A40" s="18"/>
      <c r="B40" s="18"/>
      <c r="C40" s="18"/>
      <c r="D40" s="19"/>
      <c r="E40" s="20"/>
      <c r="F40" s="21"/>
      <c r="G40" s="20"/>
      <c r="H40" s="20"/>
      <c r="I40" s="20"/>
      <c r="J40" s="19"/>
      <c r="K40" s="21"/>
      <c r="L40" s="24"/>
      <c r="M40" s="18">
        <v>192</v>
      </c>
      <c r="N40" s="18">
        <v>192</v>
      </c>
      <c r="O40" s="18">
        <v>192</v>
      </c>
      <c r="P40" s="19">
        <v>0.1876824</v>
      </c>
      <c r="Q40" s="20">
        <v>0.1802978</v>
      </c>
      <c r="R40" s="21">
        <v>0.3619952</v>
      </c>
      <c r="S40" s="20">
        <v>0.257107853889465</v>
      </c>
      <c r="T40" s="20">
        <v>0.246991604566574</v>
      </c>
      <c r="U40" s="20">
        <v>0.180297806859016</v>
      </c>
      <c r="V40" s="19">
        <v>0</v>
      </c>
      <c r="W40" s="21">
        <v>0</v>
      </c>
      <c r="X40" s="24">
        <v>25887.056640625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4.25" spans="1:48">
      <c r="A41" s="18"/>
      <c r="B41" s="18"/>
      <c r="C41" s="18"/>
      <c r="D41" s="19"/>
      <c r="E41" s="20"/>
      <c r="F41" s="21"/>
      <c r="G41" s="20"/>
      <c r="H41" s="20"/>
      <c r="I41" s="20"/>
      <c r="J41" s="19"/>
      <c r="K41" s="21"/>
      <c r="L41" s="24"/>
      <c r="M41" s="18">
        <v>208</v>
      </c>
      <c r="N41" s="18">
        <v>208</v>
      </c>
      <c r="O41" s="18">
        <v>208</v>
      </c>
      <c r="P41" s="19">
        <v>0.1877543</v>
      </c>
      <c r="Q41" s="20">
        <v>0.180235</v>
      </c>
      <c r="R41" s="21">
        <v>0.3610079</v>
      </c>
      <c r="S41" s="20">
        <v>0.257551461458206</v>
      </c>
      <c r="T41" s="20">
        <v>0.247236892580986</v>
      </c>
      <c r="U41" s="20">
        <v>0.180234998464584</v>
      </c>
      <c r="V41" s="19">
        <v>0</v>
      </c>
      <c r="W41" s="21">
        <v>0</v>
      </c>
      <c r="X41" s="24">
        <v>25356.158203125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4.25" spans="1:48">
      <c r="A42" s="18"/>
      <c r="B42" s="18"/>
      <c r="C42" s="18"/>
      <c r="D42" s="19"/>
      <c r="E42" s="20"/>
      <c r="F42" s="21"/>
      <c r="G42" s="20"/>
      <c r="H42" s="20"/>
      <c r="I42" s="20"/>
      <c r="J42" s="19"/>
      <c r="K42" s="21"/>
      <c r="L42" s="24"/>
      <c r="M42" s="18">
        <v>224</v>
      </c>
      <c r="N42" s="18">
        <v>224</v>
      </c>
      <c r="O42" s="18">
        <v>224</v>
      </c>
      <c r="P42" s="19">
        <v>0.1891565</v>
      </c>
      <c r="Q42" s="20">
        <v>0.1810304</v>
      </c>
      <c r="R42" s="21">
        <v>0.3629808</v>
      </c>
      <c r="S42" s="20">
        <v>0.257998943328857</v>
      </c>
      <c r="T42" s="20">
        <v>0.246915400028229</v>
      </c>
      <c r="U42" s="20">
        <v>0.18103039264679</v>
      </c>
      <c r="V42" s="19">
        <v>0</v>
      </c>
      <c r="W42" s="21">
        <v>0</v>
      </c>
      <c r="X42" s="24">
        <v>25284.908203125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4.25" spans="1:48">
      <c r="A43" s="18"/>
      <c r="B43" s="18"/>
      <c r="C43" s="18"/>
      <c r="D43" s="19"/>
      <c r="E43" s="20"/>
      <c r="F43" s="21"/>
      <c r="G43" s="20"/>
      <c r="H43" s="20"/>
      <c r="I43" s="20"/>
      <c r="J43" s="19"/>
      <c r="K43" s="21"/>
      <c r="L43" s="24"/>
      <c r="M43" s="18">
        <v>240</v>
      </c>
      <c r="N43" s="18">
        <v>240</v>
      </c>
      <c r="O43" s="18">
        <v>240</v>
      </c>
      <c r="P43" s="19">
        <v>0.1880372</v>
      </c>
      <c r="Q43" s="20">
        <v>0.180248</v>
      </c>
      <c r="R43" s="21">
        <v>0.3600202</v>
      </c>
      <c r="S43" s="20">
        <v>0.258184552192688</v>
      </c>
      <c r="T43" s="20">
        <v>0.247489586472511</v>
      </c>
      <c r="U43" s="20">
        <v>0.180248007178307</v>
      </c>
      <c r="V43" s="19">
        <v>0</v>
      </c>
      <c r="W43" s="21">
        <v>0</v>
      </c>
      <c r="X43" s="24">
        <v>24720.421875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4.25" spans="1:48">
      <c r="A44" s="18"/>
      <c r="B44" s="18"/>
      <c r="C44" s="18"/>
      <c r="D44" s="19"/>
      <c r="E44" s="20"/>
      <c r="F44" s="21"/>
      <c r="G44" s="20"/>
      <c r="H44" s="20"/>
      <c r="I44" s="20"/>
      <c r="J44" s="19"/>
      <c r="K44" s="21"/>
      <c r="L44" s="24"/>
      <c r="M44" s="18">
        <v>255</v>
      </c>
      <c r="N44" s="18">
        <v>255</v>
      </c>
      <c r="O44" s="18">
        <v>255</v>
      </c>
      <c r="P44" s="19">
        <v>0.1891587</v>
      </c>
      <c r="Q44" s="20">
        <v>0.1811721</v>
      </c>
      <c r="R44" s="21">
        <v>0.3612072</v>
      </c>
      <c r="S44" s="20">
        <v>0.258576720952988</v>
      </c>
      <c r="T44" s="20">
        <v>0.247659176588058</v>
      </c>
      <c r="U44" s="20">
        <v>0.181172102689743</v>
      </c>
      <c r="V44" s="19">
        <v>0</v>
      </c>
      <c r="W44" s="21">
        <v>0</v>
      </c>
      <c r="X44" s="24">
        <v>24341.671875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4.2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4.2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4.2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4.2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4.2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4.2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4.2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4.2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4.2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4.2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4.2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4.2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4.2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4.2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4.2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4.2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4.2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4.2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4.2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4.2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2"/>
  <cols>
    <col min="1" max="1" width="18.33333333333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2024-08-28T10:12:20Z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