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<sst xmlns="http://schemas.openxmlformats.org/spreadsheetml/2006/main" count="759" uniqueCount="385">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</sst>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0.197602406144142</c:v>
                </c:pt>
                <c:pt idx="1">
                  <c:v>0.198221907019615</c:v>
                </c:pt>
                <c:pt idx="2">
                  <c:v>0.197054505348206</c:v>
                </c:pt>
                <c:pt idx="3">
                  <c:v>0.196772396564484</c:v>
                </c:pt>
                <c:pt idx="4">
                  <c:v>0.197867304086685</c:v>
                </c:pt>
                <c:pt idx="5">
                  <c:v>0.197550594806671</c:v>
                </c:pt>
                <c:pt idx="6">
                  <c:v>0.197229206562042</c:v>
                </c:pt>
                <c:pt idx="7">
                  <c:v>0.19654780626297</c:v>
                </c:pt>
                <c:pt idx="8">
                  <c:v>0.197108194231987</c:v>
                </c:pt>
                <c:pt idx="9">
                  <c:v>0.196820199489594</c:v>
                </c:pt>
                <c:pt idx="10">
                  <c:v>0.196548596024513</c:v>
                </c:pt>
                <c:pt idx="11">
                  <c:v>0.196641594171524</c:v>
                </c:pt>
                <c:pt idx="12">
                  <c:v>0.196762293577194</c:v>
                </c:pt>
                <c:pt idx="13">
                  <c:v>0.196283400058746</c:v>
                </c:pt>
                <c:pt idx="14">
                  <c:v>0.197648704051971</c:v>
                </c:pt>
                <c:pt idx="15">
                  <c:v>0.197121202945709</c:v>
                </c:pt>
                <c:pt idx="16">
                  <c:v>0.196545407176018</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0.261454701423645</c:v>
                </c:pt>
                <c:pt idx="1">
                  <c:v>0.261577367782593</c:v>
                </c:pt>
                <c:pt idx="2">
                  <c:v>0.261443495750427</c:v>
                </c:pt>
                <c:pt idx="3">
                  <c:v>0.261454701423645</c:v>
                </c:pt>
              </c:numCache>
            </c:numRef>
          </c:xVal>
          <c:yVal>
            <c:numRef>
              <c:f>sRGB_DeltaE!$F$434:$F$437</c:f>
              <c:numCache>
                <c:formatCode>0.00</c:formatCode>
                <c:ptCount val="4"/>
                <c:pt idx="0">
                  <c:v>0.253610223531723</c:v>
                </c:pt>
                <c:pt idx="1">
                  <c:v>0.25366485118866</c:v>
                </c:pt>
                <c:pt idx="2">
                  <c:v>0.254519402980804</c:v>
                </c:pt>
                <c:pt idx="3">
                  <c:v>0.253610223531723</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87.6856410297213</c:v>
                </c:pt>
                <c:pt idx="1">
                  <c:v>72.8293081524503</c:v>
                </c:pt>
                <c:pt idx="2">
                  <c:v>59.1172964205448</c:v>
                </c:pt>
                <c:pt idx="3">
                  <c:v>46.3591358211993</c:v>
                </c:pt>
                <c:pt idx="4">
                  <c:v>34.1616039590928</c:v>
                </c:pt>
                <c:pt idx="5">
                  <c:v>22.5173811582639</c:v>
                </c:pt>
                <c:pt idx="6">
                  <c:v>10.9131140521619</c:v>
                </c:pt>
                <c:pt idx="7">
                  <c:v>0</c:v>
                </c:pt>
                <c:pt idx="8">
                  <c:v>76.3479759764744</c:v>
                </c:pt>
                <c:pt idx="9">
                  <c:v>56.4616208874346</c:v>
                </c:pt>
                <c:pt idx="10">
                  <c:v>50.5773916546187</c:v>
                </c:pt>
                <c:pt idx="11">
                  <c:v>35.3577750673052</c:v>
                </c:pt>
                <c:pt idx="12">
                  <c:v>56.3470305091548</c:v>
                </c:pt>
                <c:pt idx="13">
                  <c:v>35.7351461671553</c:v>
                </c:pt>
                <c:pt idx="14">
                  <c:v>22.5253638089374</c:v>
                </c:pt>
                <c:pt idx="15">
                  <c:v>19.5720058974607</c:v>
                </c:pt>
                <c:pt idx="16">
                  <c:v>88.7961607353003</c:v>
                </c:pt>
                <c:pt idx="17">
                  <c:v>67.0286503971799</c:v>
                </c:pt>
                <c:pt idx="18">
                  <c:v>70.4780959342598</c:v>
                </c:pt>
                <c:pt idx="19">
                  <c:v>44.1965739178338</c:v>
                </c:pt>
                <c:pt idx="20">
                  <c:v>50.8856292466883</c:v>
                </c:pt>
                <c:pt idx="21">
                  <c:v>29.6401088467059</c:v>
                </c:pt>
                <c:pt idx="22">
                  <c:v>18.7201850035461</c:v>
                </c:pt>
                <c:pt idx="23">
                  <c:v>16.8370003183829</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443.352303696328</v>
      </c>
      <c r="F10" s="102">
        <f>C10/$C$16</f>
        <v>294.756201907998</v>
      </c>
      <c r="G10" s="102">
        <f>D10/$C$16</f>
        <v>175.036869900256</v>
      </c>
      <c r="H10" s="102">
        <f>IF((E10/Reference!L$18)&lt;=0.008856,(7.787*(E10/Reference!L$18))+16/116,(E10/Reference!L$18)^(1/3))</f>
        <v>7.75530619694971</v>
      </c>
      <c r="I10" s="102">
        <f>IF((F10/Reference!M$18)&lt;=0.008856,(7.787*(F10/Reference!M$18))+16/116,(F10/Reference!M$18)^(1/3))</f>
        <v>6.65509588793483</v>
      </c>
      <c r="J10" s="102">
        <f>IF((G10/Reference!N$18)&lt;=0.008856,(7.787*(G10/Reference!N$18))+16/116,(G10/Reference!N$18)^(1/3))</f>
        <v>5.43709873397956</v>
      </c>
      <c r="K10" s="102">
        <f t="shared" ref="K10:K16" si="0">100*IF(F10&lt;=0.008856,9.033*F10,(1.16*(F10^(1/3)))-0.16)</f>
        <v>755.991123000441</v>
      </c>
      <c r="L10" s="102">
        <f t="shared" ref="L10:L16" si="1">500*(H10-I10)</f>
        <v>550.105154507438</v>
      </c>
      <c r="M10" s="102">
        <f t="shared" ref="M10:M16" si="2">200*(I10-J10)</f>
        <v>243.599430791055</v>
      </c>
      <c r="N10" s="103" t="str">
        <f>A10</f>
        <v>1-(192,80,80)</v>
      </c>
      <c r="O10" s="120">
        <f>K10-Reference!B12</f>
        <v>707.07878080895</v>
      </c>
      <c r="P10" s="120">
        <f>L10-Reference!C12</f>
        <v>505.100103716581</v>
      </c>
      <c r="Q10" s="120">
        <f>M10-Reference!D12</f>
        <v>220.68795453808</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yellower</v>
      </c>
      <c r="U10" s="120">
        <f t="shared" ref="U10:U16" si="6">(O10^2+P10^2+Q10^2)^(1/2)</f>
        <v>896.543189323847</v>
      </c>
      <c r="V10" s="120">
        <f t="shared" ref="V10:V16" si="7">(AC10)^2</f>
        <v>528350.456703935</v>
      </c>
      <c r="W10" s="102">
        <f t="shared" ref="W10:W16" si="8">SQRT((L10*L10)+(M10*M10))</f>
        <v>601.628094172287</v>
      </c>
      <c r="X10" s="102">
        <f>W10-Reference!E12</f>
        <v>551.126704678747</v>
      </c>
      <c r="Y10" s="102">
        <f t="shared" ref="Y10:Y16" si="9">IF(((U10*U10)-(O10*O10)-(X10*X10))&lt;0,0,SQRT((U10*U10)-(O10*O10)-(X10*X10)))</f>
        <v>9.41506466511145</v>
      </c>
      <c r="Z10" s="102">
        <f t="shared" ref="Z10:Z16" si="10">O10</f>
        <v>707.07878080895</v>
      </c>
      <c r="AA10" s="102">
        <f>X10/(1+0.045*ABS(Reference!E12))</f>
        <v>168.408303919781</v>
      </c>
      <c r="AB10" s="102">
        <f>Y10/(1+0.015*ABS(Reference!E12))</f>
        <v>5.35701451610556</v>
      </c>
      <c r="AC10" s="102">
        <f t="shared" ref="AC10:AC16" si="11">SQRT(Z10*Z10+AA10*AA10+AB10*AB10)</f>
        <v>726.877195063881</v>
      </c>
      <c r="AD10" s="103" t="str">
        <f>A10</f>
        <v>1-(192,80,80)</v>
      </c>
    </row>
    <row r="11" spans="1:107">
      <c r="A11" s="103" t="s">
        <v>41</v>
      </c>
      <c r="B11" s="31">
        <f>sRGB_Data!B1032</f>
        <v>148</v>
      </c>
      <c r="C11" s="31">
        <f>sRGB_Data!C1032</f>
        <v>177.13</v>
      </c>
      <c r="D11" s="31">
        <f>sRGB_Data!D1032</f>
        <v>52.76</v>
      </c>
      <c r="E11" s="102">
        <f t="shared" ref="E11:E16" si="12">B11/$C$16</f>
        <v>751.100514503852</v>
      </c>
      <c r="F11" s="102">
        <f t="shared" ref="F11:F16" si="13">C11/$C$16</f>
        <v>898.935365770726</v>
      </c>
      <c r="G11" s="102">
        <f t="shared" ref="G11:G16" si="14">D11/$C$16</f>
        <v>267.757183413671</v>
      </c>
      <c r="H11" s="102">
        <f>IF((E11/Reference!L$18)&lt;=0.008856,(7.787*(E11/Reference!L$18))+16/116,(E11/Reference!L$18)^(1/3))</f>
        <v>9.24517875758927</v>
      </c>
      <c r="I11" s="102">
        <f>IF((F11/Reference!M$18)&lt;=0.008856,(7.787*(F11/Reference!M$18))+16/116,(F11/Reference!M$18)^(1/3))</f>
        <v>9.65108533264565</v>
      </c>
      <c r="J11" s="102">
        <f>IF((G11/Reference!N$18)&lt;=0.008856,(7.787*(G11/Reference!N$18))+16/116,(G11/Reference!N$18)^(1/3))</f>
        <v>6.26475969754901</v>
      </c>
      <c r="K11" s="102">
        <f t="shared" si="0"/>
        <v>1103.52589858689</v>
      </c>
      <c r="L11" s="102">
        <f t="shared" si="1"/>
        <v>-202.953287528187</v>
      </c>
      <c r="M11" s="102">
        <f t="shared" si="2"/>
        <v>677.265127019328</v>
      </c>
      <c r="N11" s="103" t="str">
        <f t="shared" ref="N11:N16" si="15">A11</f>
        <v>2-(192,192,80)</v>
      </c>
      <c r="O11" s="120">
        <f>K11-Reference!B13</f>
        <v>1027.77387779235</v>
      </c>
      <c r="P11" s="120">
        <f>L11-Reference!C13</f>
        <v>-188.41272325857</v>
      </c>
      <c r="Q11" s="120">
        <f>M11-Reference!D13</f>
        <v>622.18886072029</v>
      </c>
      <c r="R11" s="120" t="str">
        <f t="shared" si="3"/>
        <v>lighter</v>
      </c>
      <c r="S11" s="120" t="str">
        <f t="shared" si="4"/>
        <v>greener</v>
      </c>
      <c r="T11" s="120" t="str">
        <f t="shared" si="5"/>
        <v>yellower</v>
      </c>
      <c r="U11" s="120">
        <f t="shared" si="6"/>
        <v>1216.11573321064</v>
      </c>
      <c r="V11" s="120">
        <f t="shared" si="7"/>
        <v>1089612.12951101</v>
      </c>
      <c r="W11" s="102">
        <f t="shared" si="8"/>
        <v>707.020571974398</v>
      </c>
      <c r="X11" s="102">
        <f>W11-Reference!E13</f>
        <v>650.057223067215</v>
      </c>
      <c r="Y11" s="102">
        <f t="shared" si="9"/>
        <v>6.62868224180493</v>
      </c>
      <c r="Z11" s="102">
        <f t="shared" si="10"/>
        <v>1027.77387779235</v>
      </c>
      <c r="AA11" s="102">
        <f>X11/(1+0.045*ABS(Reference!E13))</f>
        <v>182.428640244991</v>
      </c>
      <c r="AB11" s="102">
        <f>Y11/(1+0.015*ABS(Reference!E13))</f>
        <v>3.57447297407877</v>
      </c>
      <c r="AC11" s="102">
        <f t="shared" si="11"/>
        <v>1043.84487808822</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476.5935764666</v>
      </c>
      <c r="F12" s="102">
        <f t="shared" si="13"/>
        <v>761.605771699954</v>
      </c>
      <c r="G12" s="102">
        <f t="shared" si="14"/>
        <v>322.008970576145</v>
      </c>
      <c r="H12" s="102">
        <f>IF((E12/Reference!L$18)&lt;=0.008856,(7.787*(E12/Reference!L$18))+16/116,(E12/Reference!L$18)^(1/3))</f>
        <v>7.94447777597929</v>
      </c>
      <c r="I12" s="102">
        <f>IF((F12/Reference!M$18)&lt;=0.008856,(7.787*(F12/Reference!M$18))+16/116,(F12/Reference!M$18)^(1/3))</f>
        <v>9.13222792488101</v>
      </c>
      <c r="J12" s="102">
        <f>IF((G12/Reference!N$18)&lt;=0.008856,(7.787*(G12/Reference!N$18))+16/116,(G12/Reference!N$18)^(1/3))</f>
        <v>6.6621339982023</v>
      </c>
      <c r="K12" s="102">
        <f t="shared" si="0"/>
        <v>1043.3384392862</v>
      </c>
      <c r="L12" s="102">
        <f t="shared" si="1"/>
        <v>-593.87507445086</v>
      </c>
      <c r="M12" s="102">
        <f t="shared" si="2"/>
        <v>494.018785335742</v>
      </c>
      <c r="N12" s="103" t="str">
        <f t="shared" si="15"/>
        <v>3-(96,192,96)</v>
      </c>
      <c r="O12" s="120">
        <f>K12-Reference!B14</f>
        <v>973.14108428339</v>
      </c>
      <c r="P12" s="120">
        <f>L12-Reference!C14</f>
        <v>-546.008423791627</v>
      </c>
      <c r="Q12" s="120">
        <f>M12-Reference!D14</f>
        <v>454.399451812958</v>
      </c>
      <c r="R12" s="120" t="str">
        <f t="shared" si="3"/>
        <v>lighter</v>
      </c>
      <c r="S12" s="120" t="str">
        <f t="shared" si="4"/>
        <v>greener</v>
      </c>
      <c r="T12" s="120" t="str">
        <f t="shared" si="5"/>
        <v>yellower</v>
      </c>
      <c r="U12" s="120">
        <f t="shared" si="6"/>
        <v>1204.82680522123</v>
      </c>
      <c r="V12" s="120">
        <f t="shared" si="7"/>
        <v>982019.808437594</v>
      </c>
      <c r="W12" s="102">
        <f t="shared" si="8"/>
        <v>772.490883000322</v>
      </c>
      <c r="X12" s="102">
        <f>W12-Reference!E14</f>
        <v>710.354679108205</v>
      </c>
      <c r="Y12" s="102">
        <f t="shared" si="9"/>
        <v>0.539006876116494</v>
      </c>
      <c r="Z12" s="102">
        <f t="shared" si="10"/>
        <v>973.14108428339</v>
      </c>
      <c r="AA12" s="102">
        <f>X12/(1+0.045*ABS(Reference!E14))</f>
        <v>187.126055604002</v>
      </c>
      <c r="AB12" s="102">
        <f>Y12/(1+0.015*ABS(Reference!E14))</f>
        <v>0.278982848636902</v>
      </c>
      <c r="AC12" s="102">
        <f t="shared" si="11"/>
        <v>990.969125875067</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616.815922518907</v>
      </c>
      <c r="F13" s="102">
        <f t="shared" si="13"/>
        <v>812.000556220381</v>
      </c>
      <c r="G13" s="102">
        <f t="shared" si="14"/>
        <v>1038.24421119728</v>
      </c>
      <c r="H13" s="102">
        <f>IF((E13/Reference!L$18)&lt;=0.008856,(7.787*(E13/Reference!L$18))+16/116,(E13/Reference!L$18)^(1/3))</f>
        <v>8.65767246432853</v>
      </c>
      <c r="I13" s="102">
        <f>IF((F13/Reference!M$18)&lt;=0.008856,(7.787*(F13/Reference!M$18))+16/116,(F13/Reference!M$18)^(1/3))</f>
        <v>9.3293655211913</v>
      </c>
      <c r="J13" s="102">
        <f>IF((G13/Reference!N$18)&lt;=0.008856,(7.787*(G13/Reference!N$18))+16/116,(G13/Reference!N$18)^(1/3))</f>
        <v>9.84216283945078</v>
      </c>
      <c r="K13" s="102">
        <f t="shared" si="0"/>
        <v>1066.20640045819</v>
      </c>
      <c r="L13" s="102">
        <f t="shared" si="1"/>
        <v>-335.846528431383</v>
      </c>
      <c r="M13" s="102">
        <f t="shared" si="2"/>
        <v>-102.559463651896</v>
      </c>
      <c r="N13" s="103" t="str">
        <f t="shared" si="15"/>
        <v>4-(96,192,192)</v>
      </c>
      <c r="O13" s="120">
        <f>K13-Reference!B15</f>
        <v>993.983356898722</v>
      </c>
      <c r="P13" s="120">
        <f>L13-Reference!C15</f>
        <v>-307.658588230954</v>
      </c>
      <c r="Q13" s="120">
        <f>M13-Reference!D15</f>
        <v>-93.8549799340794</v>
      </c>
      <c r="R13" s="120" t="str">
        <f t="shared" si="3"/>
        <v>lighter</v>
      </c>
      <c r="S13" s="120" t="str">
        <f t="shared" si="4"/>
        <v>greener</v>
      </c>
      <c r="T13" s="120" t="str">
        <f t="shared" si="5"/>
        <v>bluer</v>
      </c>
      <c r="U13" s="120">
        <f t="shared" si="6"/>
        <v>1044.73225180538</v>
      </c>
      <c r="V13" s="120">
        <f t="shared" si="7"/>
        <v>1007100.6697025</v>
      </c>
      <c r="W13" s="102">
        <f t="shared" si="8"/>
        <v>351.157136114271</v>
      </c>
      <c r="X13" s="102">
        <f>W13-Reference!E15</f>
        <v>321.655813948362</v>
      </c>
      <c r="Y13" s="102">
        <f t="shared" si="9"/>
        <v>0.318628163909782</v>
      </c>
      <c r="Z13" s="102">
        <f t="shared" si="10"/>
        <v>993.983356898722</v>
      </c>
      <c r="AA13" s="102">
        <f>X13/(1+0.045*ABS(Reference!E15))</f>
        <v>138.19445401871</v>
      </c>
      <c r="AB13" s="102">
        <f>Y13/(1+0.015*ABS(Reference!E15))</f>
        <v>0.220883038647785</v>
      </c>
      <c r="AC13" s="102">
        <f t="shared" si="11"/>
        <v>1003.54405468943</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477.507077092348</v>
      </c>
      <c r="F14" s="102">
        <f t="shared" si="13"/>
        <v>430.918545179203</v>
      </c>
      <c r="G14" s="102">
        <f t="shared" si="14"/>
        <v>975.567918264024</v>
      </c>
      <c r="H14" s="102">
        <f>IF((E14/Reference!L$18)&lt;=0.008856,(7.787*(E14/Reference!L$18))+16/116,(E14/Reference!L$18)^(1/3))</f>
        <v>7.9495503395216</v>
      </c>
      <c r="I14" s="102">
        <f>IF((F14/Reference!M$18)&lt;=0.008856,(7.787*(F14/Reference!M$18))+16/116,(F14/Reference!M$18)^(1/3))</f>
        <v>7.55321293704014</v>
      </c>
      <c r="J14" s="102">
        <f>IF((G14/Reference!N$18)&lt;=0.008856,(7.787*(G14/Reference!N$18))+16/116,(G14/Reference!N$18)^(1/3))</f>
        <v>9.63998911283008</v>
      </c>
      <c r="K14" s="102">
        <f t="shared" si="0"/>
        <v>860.172700696656</v>
      </c>
      <c r="L14" s="102">
        <f t="shared" si="1"/>
        <v>198.168701240728</v>
      </c>
      <c r="M14" s="102">
        <f t="shared" si="2"/>
        <v>-417.355235157988</v>
      </c>
      <c r="N14" s="103" t="str">
        <f t="shared" si="15"/>
        <v>5-(128,128,192)</v>
      </c>
      <c r="O14" s="120">
        <f>K14-Reference!B16</f>
        <v>804.252189294232</v>
      </c>
      <c r="P14" s="120">
        <f>L14-Reference!C16</f>
        <v>183.035746832619</v>
      </c>
      <c r="Q14" s="120">
        <f>M14-Reference!D16</f>
        <v>-383.94685216087</v>
      </c>
      <c r="R14" s="120" t="str">
        <f t="shared" si="3"/>
        <v>lighter</v>
      </c>
      <c r="S14" s="120" t="str">
        <f t="shared" si="4"/>
        <v>redder</v>
      </c>
      <c r="T14" s="120" t="str">
        <f t="shared" si="5"/>
        <v>bluer</v>
      </c>
      <c r="U14" s="120">
        <f t="shared" si="6"/>
        <v>909.801546430528</v>
      </c>
      <c r="V14" s="120">
        <f t="shared" si="7"/>
        <v>672577.4671273</v>
      </c>
      <c r="W14" s="102">
        <f t="shared" si="8"/>
        <v>462.013231915728</v>
      </c>
      <c r="X14" s="102">
        <f>W14-Reference!E16</f>
        <v>425.337267530316</v>
      </c>
      <c r="Y14" s="102">
        <f t="shared" si="9"/>
        <v>2.34067354836425</v>
      </c>
      <c r="Z14" s="102">
        <f t="shared" si="10"/>
        <v>804.252189294232</v>
      </c>
      <c r="AA14" s="102">
        <f>X14/(1+0.045*ABS(Reference!E16))</f>
        <v>160.479291856945</v>
      </c>
      <c r="AB14" s="102">
        <f>Y14/(1+0.015*ABS(Reference!E16))</f>
        <v>1.50997610217264</v>
      </c>
      <c r="AC14" s="102">
        <f t="shared" si="11"/>
        <v>820.10820452383</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690.454222961143</v>
      </c>
      <c r="F15" s="102">
        <f t="shared" si="13"/>
        <v>538.559368913168</v>
      </c>
      <c r="G15" s="102">
        <f t="shared" si="14"/>
        <v>987.950926746385</v>
      </c>
      <c r="H15" s="102">
        <f>IF((E15/Reference!L$18)&lt;=0.008856,(7.787*(E15/Reference!L$18))+16/116,(E15/Reference!L$18)^(1/3))</f>
        <v>8.98933550401801</v>
      </c>
      <c r="I15" s="102">
        <f>IF((F15/Reference!M$18)&lt;=0.008856,(7.787*(F15/Reference!M$18))+16/116,(F15/Reference!M$18)^(1/3))</f>
        <v>8.1360047811458</v>
      </c>
      <c r="J15" s="102">
        <f>IF((G15/Reference!N$18)&lt;=0.008856,(7.787*(G15/Reference!N$18))+16/116,(G15/Reference!N$18)^(1/3))</f>
        <v>9.68060495247508</v>
      </c>
      <c r="K15" s="102">
        <f t="shared" si="0"/>
        <v>927.776554612913</v>
      </c>
      <c r="L15" s="102">
        <f t="shared" si="1"/>
        <v>426.665361436106</v>
      </c>
      <c r="M15" s="102">
        <f t="shared" si="2"/>
        <v>-308.920034265856</v>
      </c>
      <c r="N15" s="103" t="str">
        <f t="shared" si="15"/>
        <v>6-(192,128,192)</v>
      </c>
      <c r="O15" s="120">
        <f>K15-Reference!B17</f>
        <v>865.735489643909</v>
      </c>
      <c r="P15" s="120">
        <f>L15-Reference!C17</f>
        <v>391.597103120509</v>
      </c>
      <c r="Q15" s="120">
        <f>M15-Reference!D17</f>
        <v>-285.472873642586</v>
      </c>
      <c r="R15" s="120" t="str">
        <f t="shared" si="3"/>
        <v>lighter</v>
      </c>
      <c r="S15" s="120" t="str">
        <f t="shared" si="4"/>
        <v>redder</v>
      </c>
      <c r="T15" s="120" t="str">
        <f t="shared" si="5"/>
        <v>bluer</v>
      </c>
      <c r="U15" s="120">
        <f t="shared" si="6"/>
        <v>992.139602468881</v>
      </c>
      <c r="V15" s="120">
        <f t="shared" si="7"/>
        <v>777462.639956543</v>
      </c>
      <c r="W15" s="102">
        <f t="shared" si="8"/>
        <v>526.758880532849</v>
      </c>
      <c r="X15" s="102">
        <f>W15-Reference!E17</f>
        <v>484.574142977866</v>
      </c>
      <c r="Y15" s="102">
        <f t="shared" si="9"/>
        <v>5.56351645972038</v>
      </c>
      <c r="Z15" s="102">
        <f t="shared" si="10"/>
        <v>865.735489643909</v>
      </c>
      <c r="AA15" s="102">
        <f>X15/(1+0.045*ABS(Reference!E17))</f>
        <v>167.191780603314</v>
      </c>
      <c r="AB15" s="102">
        <f>Y15/(1+0.015*ABS(Reference!E17))</f>
        <v>3.40740755681424</v>
      </c>
      <c r="AC15" s="102">
        <f t="shared" si="11"/>
        <v>881.738419235854</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0.2032322</v>
      </c>
      <c r="C16" s="31">
        <f t="shared" ref="C16:D16" si="17">C35</f>
        <v>0.1970442</v>
      </c>
      <c r="D16" s="31">
        <f t="shared" si="17"/>
        <v>0.3765311</v>
      </c>
      <c r="E16" s="102">
        <f t="shared" si="12"/>
        <v>1.03140412151182</v>
      </c>
      <c r="F16" s="102">
        <f t="shared" si="13"/>
        <v>1</v>
      </c>
      <c r="G16" s="102">
        <f t="shared" si="14"/>
        <v>1.9108966414642</v>
      </c>
      <c r="H16" s="102">
        <f>IF((E16/Reference!L$18)&lt;=0.008856,(7.787*(E16/Reference!L$18))+16/116,(E16/Reference!L$18)^(1/3))</f>
        <v>1.0276035133553</v>
      </c>
      <c r="I16" s="102">
        <f>IF((F16/Reference!M$18)&lt;=0.008856,(7.787*(F16/Reference!M$18))+16/116,(F16/Reference!M$18)^(1/3))</f>
        <v>1</v>
      </c>
      <c r="J16" s="102">
        <f>IF((G16/Reference!N$18)&lt;=0.008856,(7.787*(G16/Reference!N$18))+16/116,(G16/Reference!N$18)^(1/3))</f>
        <v>1.20615495636394</v>
      </c>
      <c r="K16" s="102">
        <f t="shared" si="0"/>
        <v>100</v>
      </c>
      <c r="L16" s="102">
        <f t="shared" si="1"/>
        <v>13.8017566776502</v>
      </c>
      <c r="M16" s="102">
        <f t="shared" si="2"/>
        <v>-41.2309912727872</v>
      </c>
      <c r="N16" s="103" t="str">
        <f t="shared" si="15"/>
        <v>7-(255, 255, 255)</v>
      </c>
      <c r="O16" s="120">
        <f>K16-Reference!B18</f>
        <v>0</v>
      </c>
      <c r="P16" s="120">
        <f>L16-Reference!C18</f>
        <v>13.8017566776502</v>
      </c>
      <c r="Q16" s="120">
        <f>M16-Reference!D18</f>
        <v>-41.2309912727872</v>
      </c>
      <c r="R16" s="120" t="str">
        <f t="shared" si="3"/>
        <v>about the same</v>
      </c>
      <c r="S16" s="120" t="str">
        <f t="shared" si="4"/>
        <v>redder</v>
      </c>
      <c r="T16" s="120" t="str">
        <f t="shared" si="5"/>
        <v>bluer</v>
      </c>
      <c r="U16" s="120">
        <f t="shared" si="6"/>
        <v>43.4796863917591</v>
      </c>
      <c r="V16" s="120">
        <f t="shared" si="7"/>
        <v>1890.48312872572</v>
      </c>
      <c r="W16" s="102">
        <f t="shared" si="8"/>
        <v>43.4796863917591</v>
      </c>
      <c r="X16" s="102">
        <f>W16-Reference!E18</f>
        <v>43.4796863917591</v>
      </c>
      <c r="Y16" s="102">
        <f t="shared" si="9"/>
        <v>0</v>
      </c>
      <c r="Z16" s="102">
        <f t="shared" si="10"/>
        <v>0</v>
      </c>
      <c r="AA16" s="102">
        <f>X16/(1+0.045*ABS(Reference!E18))</f>
        <v>43.4796863917591</v>
      </c>
      <c r="AB16" s="102">
        <f>Y16/(1+0.015*ABS(Reference!E18))</f>
        <v>0</v>
      </c>
      <c r="AC16" s="102">
        <f t="shared" si="11"/>
        <v>43.4796863917591</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787.223080552577</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1043.84487808822</v>
      </c>
      <c r="C20" s="108" t="str">
        <f>IF(B20&lt;=15,"PASS","FAIL")</f>
        <v>FAIL</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0.2034418</v>
      </c>
      <c r="C28" s="31">
        <f>Test_Data!Q4</f>
        <v>0.196706</v>
      </c>
      <c r="D28" s="31">
        <f>Test_Data!R4</f>
        <v>0.378104</v>
      </c>
      <c r="E28" s="117">
        <f>B28/$C$16</f>
        <v>1.03246784224047</v>
      </c>
      <c r="F28" s="117">
        <f>C28/$C$16</f>
        <v>0.998283633824289</v>
      </c>
      <c r="G28" s="117">
        <f>D28/$C$16</f>
        <v>1.91887911443219</v>
      </c>
      <c r="H28" s="117">
        <f>IF((E28/E$16)&lt;=0.008856,(7.787*(E28/E$16))+16/116,(E28/E$16)^(1/3))</f>
        <v>1.00034365942911</v>
      </c>
      <c r="I28" s="117">
        <f>IF((F28/F$16)&lt;=0.008856,(7.787*(F28/F$16))+16/116,(F28/F$16)^(1/3))</f>
        <v>0.999427550305307</v>
      </c>
      <c r="J28" s="117">
        <f>IF((G28/G$16)&lt;=0.008856,(7.787*(G28/G$16))+16/116,(G28/G$16)^(1/3))</f>
        <v>1.00139051363636</v>
      </c>
      <c r="K28" s="117">
        <f>100*IF(F28&lt;=0.008856,9.033*F28,(1.16*(F28^(1/3)))-0.16)</f>
        <v>99.9335958354156</v>
      </c>
      <c r="L28" s="117">
        <f>500*(H28-I28)</f>
        <v>0.458054561899235</v>
      </c>
      <c r="M28" s="117">
        <f>200*(I28-J28)</f>
        <v>-0.392592666210434</v>
      </c>
      <c r="N28" s="123" t="str">
        <f>A28</f>
        <v>1-Gray1 (32, 32, 32)</v>
      </c>
      <c r="O28" s="124">
        <f>K28-[1]Reference!B35</f>
        <v>87.6835657338928</v>
      </c>
      <c r="P28" s="124">
        <f>L28-[1]Reference!C35</f>
        <v>0.458054561899235</v>
      </c>
      <c r="Q28" s="124">
        <f>M28-[1]Reference!D35</f>
        <v>-0.392592666210434</v>
      </c>
      <c r="R28" s="124" t="str">
        <f>IF(O28&gt;$T$8,"lighter",IF(O28&lt;-$T$8,"darker","about the same"))</f>
        <v>lighter</v>
      </c>
      <c r="S28" s="124" t="str">
        <f>IF(P28&gt;$T$8,"redder",IF(P28&lt;-$T$8,"greener","about the same"))</f>
        <v>about the same</v>
      </c>
      <c r="T28" s="124" t="str">
        <f>IF(Q28&gt;$T$8,"yellower",IF(Q28&lt;-$T$8,"bluer","about the same"))</f>
        <v>about the same</v>
      </c>
      <c r="U28" s="124">
        <f t="shared" ref="U28:U59" si="18">(O28^2+P28^2+Q28^2)^(1/2)</f>
        <v>87.6856410297213</v>
      </c>
      <c r="V28" s="124">
        <f>(AC28)^2</f>
        <v>7688.77164279314</v>
      </c>
      <c r="W28" s="117">
        <f t="shared" ref="W28:W59" si="19">SQRT((L28*L28)+(M28*M28))</f>
        <v>0.603276871128769</v>
      </c>
      <c r="X28" s="117">
        <f>W28-[1]Reference!E35</f>
        <v>0.603276871128769</v>
      </c>
      <c r="Y28" s="117">
        <f t="shared" ref="Y28:Y59" si="20">IF(((U28*U28)-(O28*O28)-(X28*X28))&lt;0,0,SQRT((U28*U28)-(O28*O28)-(X28*X28)))</f>
        <v>1.09758963370686e-6</v>
      </c>
      <c r="Z28" s="117">
        <f t="shared" ref="Z28:Z59" si="21">O28</f>
        <v>87.6835657338928</v>
      </c>
      <c r="AA28" s="117">
        <f>X28/(1+0.045*ABS([1]Reference!E35))</f>
        <v>0.603276871128769</v>
      </c>
      <c r="AB28" s="117">
        <f>Y28/(1+0.015*ABS([1]Reference!E35))</f>
        <v>1.09758963370686e-6</v>
      </c>
      <c r="AC28" s="117">
        <f>SQRT(Z28*Z28+AA28*AA28+AB28*AB28)</f>
        <v>87.6856410297213</v>
      </c>
      <c r="AD28" s="123" t="str">
        <f t="shared" ref="AD28:AD59" si="22">A28</f>
        <v>1-Gray1 (32, 32, 32)</v>
      </c>
    </row>
    <row r="29" s="31" customFormat="1" spans="1:30">
      <c r="A29" s="3" t="s">
        <v>51</v>
      </c>
      <c r="B29" s="31">
        <f>Test_Data!P5</f>
        <v>0.2032278</v>
      </c>
      <c r="C29" s="31">
        <f>Test_Data!Q5</f>
        <v>0.1966238</v>
      </c>
      <c r="D29" s="31">
        <f>Test_Data!R5</f>
        <v>0.380274</v>
      </c>
      <c r="E29" s="117">
        <f t="shared" ref="E29:G59" si="23">B29/$C$16</f>
        <v>1.03138179149653</v>
      </c>
      <c r="F29" s="117">
        <f t="shared" si="23"/>
        <v>0.997866468538531</v>
      </c>
      <c r="G29" s="117">
        <f t="shared" si="23"/>
        <v>1.92989187197593</v>
      </c>
      <c r="H29" s="117">
        <f t="shared" ref="H29:J59" si="24">IF((E29/E$16)&lt;=0.008856,(7.787*(E29/E$16))+16/116,(E29/E$16)^(1/3))</f>
        <v>0.999992783243741</v>
      </c>
      <c r="I29" s="117">
        <f t="shared" si="24"/>
        <v>0.999288316472889</v>
      </c>
      <c r="J29" s="117">
        <f t="shared" si="24"/>
        <v>1.00330257444435</v>
      </c>
      <c r="K29" s="117">
        <f t="shared" ref="K29:K59" si="25">100*IF(F29&lt;=0.008856,9.033*F29,(1.16*(F29^(1/3)))-0.16)</f>
        <v>99.9174447108551</v>
      </c>
      <c r="L29" s="117">
        <f t="shared" ref="L29:L59" si="26">500*(H29-I29)</f>
        <v>0.352233385426448</v>
      </c>
      <c r="M29" s="117">
        <f t="shared" ref="M29:M59" si="27">200*(I29-J29)</f>
        <v>-0.802851594292298</v>
      </c>
      <c r="N29" s="123" t="str">
        <f t="shared" ref="N29:N59" si="28">A29</f>
        <v>2-Gray2 (64, 64, 64)</v>
      </c>
      <c r="O29" s="124">
        <f>K29-[1]Reference!B36</f>
        <v>72.824030971406</v>
      </c>
      <c r="P29" s="124">
        <f>L29-[1]Reference!C36</f>
        <v>0.352233385426448</v>
      </c>
      <c r="Q29" s="124">
        <f>M29-[1]Reference!D36</f>
        <v>-0.802851594292298</v>
      </c>
      <c r="R29" s="124" t="str">
        <f t="shared" ref="R29:R59" si="29">IF(O29&gt;$T$8,"lighter",IF(O29&lt;-$T$8,"darker","about the same"))</f>
        <v>lighter</v>
      </c>
      <c r="S29" s="124" t="str">
        <f t="shared" ref="S29:S59" si="30">IF(P29&gt;$T$8,"redder",IF(P29&lt;-$T$8,"greener","about the same"))</f>
        <v>about the same</v>
      </c>
      <c r="T29" s="124" t="str">
        <f t="shared" ref="T29:T59" si="31">IF(Q29&gt;$T$8,"yellower",IF(Q29&lt;-$T$8,"bluer","about the same"))</f>
        <v>about the same</v>
      </c>
      <c r="U29" s="124">
        <f t="shared" si="18"/>
        <v>72.8293081524503</v>
      </c>
      <c r="V29" s="124">
        <f t="shared" ref="V29:V59" si="32">(AC29)^2</f>
        <v>5304.10812596457</v>
      </c>
      <c r="W29" s="117">
        <f t="shared" si="19"/>
        <v>0.876720616996464</v>
      </c>
      <c r="X29" s="117">
        <f>W29-[1]Reference!E36</f>
        <v>0.876720616996464</v>
      </c>
      <c r="Y29" s="117">
        <f t="shared" si="20"/>
        <v>0</v>
      </c>
      <c r="Z29" s="117">
        <f t="shared" si="21"/>
        <v>72.824030971406</v>
      </c>
      <c r="AA29" s="117">
        <f>X29/(1+0.045*ABS([1]Reference!E36))</f>
        <v>0.876720616996464</v>
      </c>
      <c r="AB29" s="117">
        <f>Y29/(1+0.015*ABS([1]Reference!E36))</f>
        <v>0</v>
      </c>
      <c r="AC29" s="117">
        <f t="shared" ref="AC29:AC59" si="33">SQRT(Z29*Z29+AA29*AA29+AB29*AB29)</f>
        <v>72.8293081524503</v>
      </c>
      <c r="AD29" s="123" t="str">
        <f t="shared" si="22"/>
        <v>2-Gray2 (64, 64, 64)</v>
      </c>
    </row>
    <row r="30" s="31" customFormat="1" spans="1:30">
      <c r="A30" s="3" t="s">
        <v>52</v>
      </c>
      <c r="B30" s="31">
        <f>Test_Data!P6</f>
        <v>0.2024623</v>
      </c>
      <c r="C30" s="31">
        <f>Test_Data!Q6</f>
        <v>0.1962698</v>
      </c>
      <c r="D30" s="31">
        <f>Test_Data!R6</f>
        <v>0.3751464</v>
      </c>
      <c r="E30" s="117">
        <f t="shared" si="23"/>
        <v>1.02749687633536</v>
      </c>
      <c r="F30" s="117">
        <f t="shared" si="23"/>
        <v>0.996069917307893</v>
      </c>
      <c r="G30" s="117">
        <f t="shared" si="23"/>
        <v>1.90386928415046</v>
      </c>
      <c r="H30" s="117">
        <f t="shared" si="24"/>
        <v>0.998735642859762</v>
      </c>
      <c r="I30" s="117">
        <f t="shared" si="24"/>
        <v>0.998688252506845</v>
      </c>
      <c r="J30" s="117">
        <f t="shared" si="24"/>
        <v>0.998772654816282</v>
      </c>
      <c r="K30" s="117">
        <f t="shared" si="25"/>
        <v>99.847837290794</v>
      </c>
      <c r="L30" s="117">
        <f t="shared" si="26"/>
        <v>0.0236951764585047</v>
      </c>
      <c r="M30" s="117">
        <f t="shared" si="27"/>
        <v>-0.0168804618872809</v>
      </c>
      <c r="N30" s="123" t="str">
        <f t="shared" si="28"/>
        <v>3-Grey3 (96, 96, 96)</v>
      </c>
      <c r="O30" s="124">
        <f>K30-[1]Reference!B37</f>
        <v>59.1172892617987</v>
      </c>
      <c r="P30" s="124">
        <f>L30-[1]Reference!C37</f>
        <v>0.0236951764585047</v>
      </c>
      <c r="Q30" s="124">
        <f>M30-[1]Reference!D37</f>
        <v>-0.0168804618872809</v>
      </c>
      <c r="R30" s="124" t="str">
        <f t="shared" si="29"/>
        <v>lighter</v>
      </c>
      <c r="S30" s="124" t="str">
        <f t="shared" si="30"/>
        <v>about the same</v>
      </c>
      <c r="T30" s="124" t="str">
        <f t="shared" si="31"/>
        <v>about the same</v>
      </c>
      <c r="U30" s="124">
        <f t="shared" si="18"/>
        <v>59.1172964205448</v>
      </c>
      <c r="V30" s="124">
        <f t="shared" si="32"/>
        <v>3494.85473607456</v>
      </c>
      <c r="W30" s="117">
        <f t="shared" si="19"/>
        <v>0.0290931500688327</v>
      </c>
      <c r="X30" s="117">
        <f>W30-[1]Reference!E37</f>
        <v>0.0290931500688327</v>
      </c>
      <c r="Y30" s="117">
        <f t="shared" si="20"/>
        <v>0</v>
      </c>
      <c r="Z30" s="117">
        <f t="shared" si="21"/>
        <v>59.1172892617987</v>
      </c>
      <c r="AA30" s="117">
        <f>X30/(1+0.045*ABS([1]Reference!E37))</f>
        <v>0.0290931500688327</v>
      </c>
      <c r="AB30" s="117">
        <f>Y30/(1+0.015*ABS([1]Reference!E37))</f>
        <v>0</v>
      </c>
      <c r="AC30" s="117">
        <f t="shared" si="33"/>
        <v>59.1172964205448</v>
      </c>
      <c r="AD30" s="123" t="str">
        <f t="shared" si="22"/>
        <v>3-Grey3 (96, 96, 96)</v>
      </c>
    </row>
    <row r="31" s="31" customFormat="1" spans="1:30">
      <c r="A31" s="3" t="s">
        <v>53</v>
      </c>
      <c r="B31" s="31">
        <f>Test_Data!P7</f>
        <v>0.2019651</v>
      </c>
      <c r="C31" s="31">
        <f>Test_Data!Q7</f>
        <v>0.1967228</v>
      </c>
      <c r="D31" s="31">
        <f>Test_Data!R7</f>
        <v>0.3775212</v>
      </c>
      <c r="E31" s="117">
        <f t="shared" si="23"/>
        <v>1.02497358460691</v>
      </c>
      <c r="F31" s="117">
        <f t="shared" si="23"/>
        <v>0.998368893882692</v>
      </c>
      <c r="G31" s="117">
        <f t="shared" si="23"/>
        <v>1.91592140240616</v>
      </c>
      <c r="H31" s="117">
        <f t="shared" si="24"/>
        <v>0.997917419080523</v>
      </c>
      <c r="I31" s="117">
        <f t="shared" si="24"/>
        <v>0.999456002080824</v>
      </c>
      <c r="J31" s="117">
        <f t="shared" si="24"/>
        <v>1.00087574300666</v>
      </c>
      <c r="K31" s="117">
        <f t="shared" si="25"/>
        <v>99.9368962413755</v>
      </c>
      <c r="L31" s="117">
        <f t="shared" si="26"/>
        <v>-0.769291500150593</v>
      </c>
      <c r="M31" s="117">
        <f t="shared" si="27"/>
        <v>-0.283948185168059</v>
      </c>
      <c r="N31" s="123" t="str">
        <f t="shared" si="28"/>
        <v>4-Gray4 (128, 128, 128)</v>
      </c>
      <c r="O31" s="124">
        <f>K31-[1]Reference!B38</f>
        <v>46.3518827892065</v>
      </c>
      <c r="P31" s="124">
        <f>L31-[1]Reference!C38</f>
        <v>-0.769291500150593</v>
      </c>
      <c r="Q31" s="124">
        <f>M31-[1]Reference!D38</f>
        <v>-0.283948185168037</v>
      </c>
      <c r="R31" s="124" t="str">
        <f t="shared" si="29"/>
        <v>lighter</v>
      </c>
      <c r="S31" s="124" t="str">
        <f t="shared" si="30"/>
        <v>about the same</v>
      </c>
      <c r="T31" s="124" t="str">
        <f t="shared" si="31"/>
        <v>about the same</v>
      </c>
      <c r="U31" s="124">
        <f t="shared" si="18"/>
        <v>46.3591358211993</v>
      </c>
      <c r="V31" s="124">
        <f t="shared" si="32"/>
        <v>2149.1694740884</v>
      </c>
      <c r="W31" s="117">
        <f t="shared" si="19"/>
        <v>0.820021941209005</v>
      </c>
      <c r="X31" s="117">
        <f>W31-[1]Reference!E38</f>
        <v>0.820021941208982</v>
      </c>
      <c r="Y31" s="117">
        <f t="shared" si="20"/>
        <v>0</v>
      </c>
      <c r="Z31" s="117">
        <f t="shared" si="21"/>
        <v>46.3518827892065</v>
      </c>
      <c r="AA31" s="117">
        <f>X31/(1+0.045*ABS([1]Reference!E38))</f>
        <v>0.820021941208982</v>
      </c>
      <c r="AB31" s="117">
        <f>Y31/(1+0.015*ABS([1]Reference!E38))</f>
        <v>0</v>
      </c>
      <c r="AC31" s="117">
        <f t="shared" si="33"/>
        <v>46.3591358211993</v>
      </c>
      <c r="AD31" s="123" t="str">
        <f t="shared" si="22"/>
        <v>4-Gray4 (128, 128, 128)</v>
      </c>
    </row>
    <row r="32" s="31" customFormat="1" spans="1:30">
      <c r="A32" s="3" t="s">
        <v>54</v>
      </c>
      <c r="B32" s="31">
        <f>Test_Data!P8</f>
        <v>0.202671</v>
      </c>
      <c r="C32" s="31">
        <f>Test_Data!Q8</f>
        <v>0.1971645</v>
      </c>
      <c r="D32" s="31">
        <f>Test_Data!R8</f>
        <v>0.3751551</v>
      </c>
      <c r="E32" s="117">
        <f t="shared" si="23"/>
        <v>1.02855602956088</v>
      </c>
      <c r="F32" s="117">
        <f t="shared" si="23"/>
        <v>1.00061052291821</v>
      </c>
      <c r="G32" s="117">
        <f t="shared" si="23"/>
        <v>1.9039134366807</v>
      </c>
      <c r="H32" s="117">
        <f t="shared" si="24"/>
        <v>0.99907869364067</v>
      </c>
      <c r="I32" s="117">
        <f t="shared" si="24"/>
        <v>1.00020346623808</v>
      </c>
      <c r="J32" s="117">
        <f t="shared" si="24"/>
        <v>0.998780375584251</v>
      </c>
      <c r="K32" s="117">
        <f t="shared" si="25"/>
        <v>100.023602083618</v>
      </c>
      <c r="L32" s="117">
        <f t="shared" si="26"/>
        <v>-0.562386298707251</v>
      </c>
      <c r="M32" s="117">
        <f t="shared" si="27"/>
        <v>0.284618130766878</v>
      </c>
      <c r="N32" s="123" t="str">
        <f t="shared" si="28"/>
        <v>5-Gray5 (160, 160, 160)</v>
      </c>
      <c r="O32" s="124">
        <f>K32-[1]Reference!B39</f>
        <v>34.1557886635424</v>
      </c>
      <c r="P32" s="124">
        <f>L32-[1]Reference!C39</f>
        <v>-0.562386298707196</v>
      </c>
      <c r="Q32" s="124">
        <f>M32-[1]Reference!D39</f>
        <v>0.284618130766878</v>
      </c>
      <c r="R32" s="124" t="str">
        <f t="shared" si="29"/>
        <v>lighter</v>
      </c>
      <c r="S32" s="124" t="str">
        <f t="shared" si="30"/>
        <v>about the same</v>
      </c>
      <c r="T32" s="124" t="str">
        <f t="shared" si="31"/>
        <v>about the same</v>
      </c>
      <c r="U32" s="124">
        <f t="shared" si="18"/>
        <v>34.1616039590928</v>
      </c>
      <c r="V32" s="124">
        <f t="shared" si="32"/>
        <v>1167.01518505791</v>
      </c>
      <c r="W32" s="117">
        <f t="shared" si="19"/>
        <v>0.630306139375838</v>
      </c>
      <c r="X32" s="117">
        <f>W32-[1]Reference!E39</f>
        <v>0.630306139375783</v>
      </c>
      <c r="Y32" s="117">
        <f t="shared" si="20"/>
        <v>4.14830771299453e-8</v>
      </c>
      <c r="Z32" s="117">
        <f t="shared" si="21"/>
        <v>34.1557886635424</v>
      </c>
      <c r="AA32" s="117">
        <f>X32/(1+0.045*ABS([1]Reference!E39))</f>
        <v>0.630306139375781</v>
      </c>
      <c r="AB32" s="117">
        <f>Y32/(1+0.015*ABS([1]Reference!E39))</f>
        <v>4.14830771299453e-8</v>
      </c>
      <c r="AC32" s="117">
        <f t="shared" si="33"/>
        <v>34.1616039590928</v>
      </c>
      <c r="AD32" s="123" t="str">
        <f t="shared" si="22"/>
        <v>5-Gray5 (160, 160, 160)</v>
      </c>
    </row>
    <row r="33" s="31" customFormat="1" spans="1:30">
      <c r="A33" s="3" t="s">
        <v>55</v>
      </c>
      <c r="B33" s="31">
        <f>Test_Data!P9</f>
        <v>0.2039311</v>
      </c>
      <c r="C33" s="31">
        <f>Test_Data!Q9</f>
        <v>0.1981579</v>
      </c>
      <c r="D33" s="31">
        <f>Test_Data!R9</f>
        <v>0.3777228</v>
      </c>
      <c r="E33" s="117">
        <f t="shared" si="23"/>
        <v>1.03495104144146</v>
      </c>
      <c r="F33" s="117">
        <f t="shared" si="23"/>
        <v>1.00565203137164</v>
      </c>
      <c r="G33" s="117">
        <f t="shared" si="23"/>
        <v>1.916944523107</v>
      </c>
      <c r="H33" s="117">
        <f t="shared" si="24"/>
        <v>1.00114499633516</v>
      </c>
      <c r="I33" s="117">
        <f t="shared" si="24"/>
        <v>1.00188047206547</v>
      </c>
      <c r="J33" s="117">
        <f t="shared" si="24"/>
        <v>1.00105387043682</v>
      </c>
      <c r="K33" s="117">
        <f t="shared" si="25"/>
        <v>100.218134759594</v>
      </c>
      <c r="L33" s="117">
        <f t="shared" si="26"/>
        <v>-0.367737865153761</v>
      </c>
      <c r="M33" s="117">
        <f t="shared" si="27"/>
        <v>0.165320325728269</v>
      </c>
      <c r="N33" s="123" t="str">
        <f t="shared" si="28"/>
        <v>6-Gray6 (192, 192, 192)</v>
      </c>
      <c r="O33" s="124">
        <f>K33-[1]Reference!B40</f>
        <v>22.5137711696413</v>
      </c>
      <c r="P33" s="124">
        <f>L33-[1]Reference!C40</f>
        <v>-0.367737865153761</v>
      </c>
      <c r="Q33" s="124">
        <f>M33-[1]Reference!D40</f>
        <v>0.165320325728269</v>
      </c>
      <c r="R33" s="124" t="str">
        <f t="shared" si="29"/>
        <v>lighter</v>
      </c>
      <c r="S33" s="124" t="str">
        <f t="shared" si="30"/>
        <v>about the same</v>
      </c>
      <c r="T33" s="124" t="str">
        <f t="shared" si="31"/>
        <v>about the same</v>
      </c>
      <c r="U33" s="124">
        <f t="shared" si="18"/>
        <v>22.5173811582639</v>
      </c>
      <c r="V33" s="124">
        <f t="shared" si="32"/>
        <v>507.032454226537</v>
      </c>
      <c r="W33" s="117">
        <f t="shared" si="19"/>
        <v>0.4031897165935</v>
      </c>
      <c r="X33" s="117">
        <f>W33-[1]Reference!E40</f>
        <v>0.4031897165935</v>
      </c>
      <c r="Y33" s="117">
        <f t="shared" si="20"/>
        <v>1.05103373376026e-7</v>
      </c>
      <c r="Z33" s="117">
        <f t="shared" si="21"/>
        <v>22.5137711696413</v>
      </c>
      <c r="AA33" s="117">
        <f>X33/(1+0.045*ABS([1]Reference!E40))</f>
        <v>0.4031897165935</v>
      </c>
      <c r="AB33" s="117">
        <f>Y33/(1+0.015*ABS([1]Reference!E40))</f>
        <v>1.05103373376026e-7</v>
      </c>
      <c r="AC33" s="117">
        <f t="shared" si="33"/>
        <v>22.5173811582639</v>
      </c>
      <c r="AD33" s="123" t="str">
        <f t="shared" si="22"/>
        <v>6-Gray6 (192, 192, 192)</v>
      </c>
    </row>
    <row r="34" s="31" customFormat="1" spans="1:30">
      <c r="A34" s="3" t="s">
        <v>56</v>
      </c>
      <c r="B34" s="31">
        <f>Test_Data!P10</f>
        <v>0.2044291</v>
      </c>
      <c r="C34" s="31">
        <f>Test_Data!Q10</f>
        <v>0.1973636</v>
      </c>
      <c r="D34" s="31">
        <f>Test_Data!R10</f>
        <v>0.3753441</v>
      </c>
      <c r="E34" s="117">
        <f t="shared" si="23"/>
        <v>1.0374783931727</v>
      </c>
      <c r="F34" s="117">
        <f t="shared" si="23"/>
        <v>1.00162095611035</v>
      </c>
      <c r="G34" s="117">
        <f t="shared" si="23"/>
        <v>1.90487261233774</v>
      </c>
      <c r="H34" s="117">
        <f t="shared" si="24"/>
        <v>1.00195926632064</v>
      </c>
      <c r="I34" s="117">
        <f t="shared" si="24"/>
        <v>1.00054002702177</v>
      </c>
      <c r="J34" s="117">
        <f t="shared" si="24"/>
        <v>0.998948073157593</v>
      </c>
      <c r="K34" s="117">
        <f t="shared" si="25"/>
        <v>100.062643134525</v>
      </c>
      <c r="L34" s="117">
        <f t="shared" si="26"/>
        <v>0.709619649433946</v>
      </c>
      <c r="M34" s="117">
        <f t="shared" si="27"/>
        <v>0.318390772835597</v>
      </c>
      <c r="N34" s="123" t="str">
        <f t="shared" si="28"/>
        <v>7-Gray7 (224, 224, 224)</v>
      </c>
      <c r="O34" s="124">
        <f>K34-[1]Reference!B41</f>
        <v>10.8853629054986</v>
      </c>
      <c r="P34" s="124">
        <f>L34-[1]Reference!C41</f>
        <v>0.709619649433946</v>
      </c>
      <c r="Q34" s="124">
        <f>M34-[1]Reference!D41</f>
        <v>0.318390772835597</v>
      </c>
      <c r="R34" s="124" t="str">
        <f t="shared" si="29"/>
        <v>lighter</v>
      </c>
      <c r="S34" s="124" t="str">
        <f t="shared" si="30"/>
        <v>about the same</v>
      </c>
      <c r="T34" s="124" t="str">
        <f t="shared" si="31"/>
        <v>about the same</v>
      </c>
      <c r="U34" s="124">
        <f t="shared" si="18"/>
        <v>10.9131140521619</v>
      </c>
      <c r="V34" s="124">
        <f t="shared" si="32"/>
        <v>119.096058315494</v>
      </c>
      <c r="W34" s="117">
        <f t="shared" si="19"/>
        <v>0.777774216009765</v>
      </c>
      <c r="X34" s="117">
        <f>W34-[1]Reference!E41</f>
        <v>0.777774216009765</v>
      </c>
      <c r="Y34" s="117">
        <f t="shared" si="20"/>
        <v>1.18742715198615e-7</v>
      </c>
      <c r="Z34" s="117">
        <f t="shared" si="21"/>
        <v>10.8853629054986</v>
      </c>
      <c r="AA34" s="117">
        <f>X34/(1+0.045*ABS([1]Reference!E41))</f>
        <v>0.777774216009765</v>
      </c>
      <c r="AB34" s="117">
        <f>Y34/(1+0.015*ABS([1]Reference!E41))</f>
        <v>1.18742715198615e-7</v>
      </c>
      <c r="AC34" s="117">
        <f t="shared" si="33"/>
        <v>10.9131140521619</v>
      </c>
      <c r="AD34" s="123" t="str">
        <f t="shared" si="22"/>
        <v>7-Gray7 (224, 224, 224)</v>
      </c>
    </row>
    <row r="35" s="31" customFormat="1" spans="1:30">
      <c r="A35" s="3" t="s">
        <v>57</v>
      </c>
      <c r="B35" s="31">
        <f>Test_Data!P11</f>
        <v>0.2032322</v>
      </c>
      <c r="C35" s="31">
        <f>Test_Data!Q11</f>
        <v>0.1970442</v>
      </c>
      <c r="D35" s="31">
        <f>Test_Data!R11</f>
        <v>0.3765311</v>
      </c>
      <c r="E35" s="117">
        <f t="shared" si="23"/>
        <v>1.03140412151182</v>
      </c>
      <c r="F35" s="117">
        <f t="shared" si="23"/>
        <v>1</v>
      </c>
      <c r="G35" s="117">
        <f t="shared" si="23"/>
        <v>1.9108966414642</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0.2030935</v>
      </c>
      <c r="C36" s="31">
        <f>Test_Data!Q12</f>
        <v>0.197249</v>
      </c>
      <c r="D36" s="31">
        <f>Test_Data!R12</f>
        <v>0.374759</v>
      </c>
      <c r="E36" s="117">
        <f t="shared" si="23"/>
        <v>1.03070021852965</v>
      </c>
      <c r="F36" s="117">
        <f t="shared" si="23"/>
        <v>1.00103936071196</v>
      </c>
      <c r="G36" s="117">
        <f t="shared" si="23"/>
        <v>1.90190322780371</v>
      </c>
      <c r="H36" s="117">
        <f t="shared" si="24"/>
        <v>0.999772458030996</v>
      </c>
      <c r="I36" s="117">
        <f t="shared" si="24"/>
        <v>1.00034633360984</v>
      </c>
      <c r="J36" s="117">
        <f t="shared" si="24"/>
        <v>0.998428737712139</v>
      </c>
      <c r="K36" s="117">
        <f t="shared" si="25"/>
        <v>100.040174698741</v>
      </c>
      <c r="L36" s="117">
        <f t="shared" si="26"/>
        <v>-0.286937789420849</v>
      </c>
      <c r="M36" s="117">
        <f t="shared" si="27"/>
        <v>0.383519179539671</v>
      </c>
      <c r="N36" s="123" t="str">
        <f t="shared" si="28"/>
        <v>9-Red1 (128, 0, 0)</v>
      </c>
      <c r="O36" s="124">
        <f>K36-[1]Reference!B43</f>
        <v>74.509390126325</v>
      </c>
      <c r="P36" s="124">
        <f>L36-[1]Reference!C43</f>
        <v>-48.3397848856458</v>
      </c>
      <c r="Q36" s="124">
        <f>M36-[1]Reference!D43</f>
        <v>-37.6770436366975</v>
      </c>
      <c r="R36" s="124" t="str">
        <f t="shared" si="29"/>
        <v>lighter</v>
      </c>
      <c r="S36" s="124" t="str">
        <f t="shared" si="30"/>
        <v>greener</v>
      </c>
      <c r="T36" s="124" t="str">
        <f t="shared" si="31"/>
        <v>bluer</v>
      </c>
      <c r="U36" s="124">
        <f t="shared" si="18"/>
        <v>96.4776846581064</v>
      </c>
      <c r="V36" s="124">
        <f t="shared" si="32"/>
        <v>5829.01343570431</v>
      </c>
      <c r="W36" s="117">
        <f t="shared" si="19"/>
        <v>0.478978346141562</v>
      </c>
      <c r="X36" s="117">
        <f>W36-[1]Reference!E43</f>
        <v>-60.8209609355732</v>
      </c>
      <c r="Y36" s="117">
        <f t="shared" si="20"/>
        <v>7.55679368949575</v>
      </c>
      <c r="Z36" s="117">
        <f t="shared" si="21"/>
        <v>74.509390126325</v>
      </c>
      <c r="AA36" s="117">
        <f>X36/(1+0.045*ABS([1]Reference!E43))</f>
        <v>-16.182254929019</v>
      </c>
      <c r="AB36" s="117">
        <f>Y36/(1+0.015*ABS([1]Reference!E43))</f>
        <v>3.93685713731908</v>
      </c>
      <c r="AC36" s="117">
        <f t="shared" si="33"/>
        <v>76.3479759764744</v>
      </c>
      <c r="AD36" s="123" t="str">
        <f t="shared" si="22"/>
        <v>9-Red1 (128, 0, 0)</v>
      </c>
    </row>
    <row r="37" s="31" customFormat="1" spans="1:30">
      <c r="A37" s="3" t="s">
        <v>59</v>
      </c>
      <c r="B37" s="31">
        <f>Test_Data!P13</f>
        <v>0.2022502</v>
      </c>
      <c r="C37" s="31">
        <f>Test_Data!Q13</f>
        <v>0.1965346</v>
      </c>
      <c r="D37" s="31">
        <f>Test_Data!R13</f>
        <v>0.3753478</v>
      </c>
      <c r="E37" s="117">
        <f t="shared" si="23"/>
        <v>1.02642046809802</v>
      </c>
      <c r="F37" s="117">
        <f t="shared" si="23"/>
        <v>0.997413778228438</v>
      </c>
      <c r="G37" s="117">
        <f t="shared" si="23"/>
        <v>1.9048913898506</v>
      </c>
      <c r="H37" s="117">
        <f t="shared" si="24"/>
        <v>0.998386761702167</v>
      </c>
      <c r="I37" s="117">
        <f t="shared" si="24"/>
        <v>0.99913718183507</v>
      </c>
      <c r="J37" s="117">
        <f t="shared" si="24"/>
        <v>0.99895135556408</v>
      </c>
      <c r="K37" s="117">
        <f t="shared" si="25"/>
        <v>99.8999130928681</v>
      </c>
      <c r="L37" s="117">
        <f t="shared" si="26"/>
        <v>-0.375210066451359</v>
      </c>
      <c r="M37" s="117">
        <f t="shared" si="27"/>
        <v>0.0371652541979905</v>
      </c>
      <c r="N37" s="123" t="str">
        <f t="shared" si="28"/>
        <v>10-Red2 (192, 64, 64)</v>
      </c>
      <c r="O37" s="124">
        <f>K37-[1]Reference!B44</f>
        <v>53.9340971473816</v>
      </c>
      <c r="P37" s="124">
        <f>L37-[1]Reference!C44</f>
        <v>-51.4740762120168</v>
      </c>
      <c r="Q37" s="124">
        <f>M37-[1]Reference!D44</f>
        <v>-28.6326224189194</v>
      </c>
      <c r="R37" s="124" t="str">
        <f t="shared" si="29"/>
        <v>lighter</v>
      </c>
      <c r="S37" s="124" t="str">
        <f t="shared" si="30"/>
        <v>greener</v>
      </c>
      <c r="T37" s="124" t="str">
        <f t="shared" si="31"/>
        <v>bluer</v>
      </c>
      <c r="U37" s="124">
        <f t="shared" si="18"/>
        <v>79.8642249293644</v>
      </c>
      <c r="V37" s="124">
        <f t="shared" si="32"/>
        <v>3187.91463323639</v>
      </c>
      <c r="W37" s="117">
        <f t="shared" si="19"/>
        <v>0.377046217440295</v>
      </c>
      <c r="X37" s="117">
        <f>W37-[1]Reference!E44</f>
        <v>-58.2151959873435</v>
      </c>
      <c r="Y37" s="117">
        <f t="shared" si="20"/>
        <v>8.96652355264316</v>
      </c>
      <c r="Z37" s="117">
        <f t="shared" si="21"/>
        <v>53.9340971473816</v>
      </c>
      <c r="AA37" s="117">
        <f>X37/(1+0.045*ABS([1]Reference!E44))</f>
        <v>-16.0079143147629</v>
      </c>
      <c r="AB37" s="117">
        <f>Y37/(1+0.015*ABS([1]Reference!E44))</f>
        <v>4.77226124854999</v>
      </c>
      <c r="AC37" s="117">
        <f t="shared" si="33"/>
        <v>56.4616208874346</v>
      </c>
      <c r="AD37" s="123" t="str">
        <f t="shared" si="22"/>
        <v>10-Red2 (192, 64, 64)</v>
      </c>
    </row>
    <row r="38" s="31" customFormat="1" spans="1:30">
      <c r="A38" s="3" t="s">
        <v>60</v>
      </c>
      <c r="B38" s="31">
        <f>Test_Data!P14</f>
        <v>0.2027405</v>
      </c>
      <c r="C38" s="31">
        <f>Test_Data!Q14</f>
        <v>0.1973711</v>
      </c>
      <c r="D38" s="31">
        <f>Test_Data!R14</f>
        <v>0.3753542</v>
      </c>
      <c r="E38" s="117">
        <f t="shared" si="23"/>
        <v>1.02890874230249</v>
      </c>
      <c r="F38" s="117">
        <f t="shared" si="23"/>
        <v>1.00165901863643</v>
      </c>
      <c r="G38" s="117">
        <f t="shared" si="23"/>
        <v>1.90492386987285</v>
      </c>
      <c r="H38" s="117">
        <f t="shared" si="24"/>
        <v>0.999192882044074</v>
      </c>
      <c r="I38" s="117">
        <f t="shared" si="24"/>
        <v>1.00055270067782</v>
      </c>
      <c r="J38" s="117">
        <f t="shared" si="24"/>
        <v>0.99895703318924</v>
      </c>
      <c r="K38" s="117">
        <f t="shared" si="25"/>
        <v>100.064113278628</v>
      </c>
      <c r="L38" s="117">
        <f t="shared" si="26"/>
        <v>-0.679909316875005</v>
      </c>
      <c r="M38" s="117">
        <f t="shared" si="27"/>
        <v>0.319133497716817</v>
      </c>
      <c r="N38" s="123" t="str">
        <f t="shared" si="28"/>
        <v>11-Red3 (255, 0, 0)</v>
      </c>
      <c r="O38" s="124">
        <f>K38-[1]Reference!B45</f>
        <v>46.8312314927851</v>
      </c>
      <c r="P38" s="124">
        <f>L38-[1]Reference!C45</f>
        <v>-80.7852364070768</v>
      </c>
      <c r="Q38" s="124">
        <f>M38-[1]Reference!D45</f>
        <v>-66.9036484477194</v>
      </c>
      <c r="R38" s="124" t="str">
        <f t="shared" si="29"/>
        <v>lighter</v>
      </c>
      <c r="S38" s="124" t="str">
        <f t="shared" si="30"/>
        <v>greener</v>
      </c>
      <c r="T38" s="124" t="str">
        <f t="shared" si="31"/>
        <v>bluer</v>
      </c>
      <c r="U38" s="124">
        <f t="shared" si="18"/>
        <v>114.871740824687</v>
      </c>
      <c r="V38" s="124">
        <f t="shared" si="32"/>
        <v>2558.07254658469</v>
      </c>
      <c r="W38" s="117">
        <f t="shared" si="19"/>
        <v>0.751081133126379</v>
      </c>
      <c r="X38" s="117">
        <f>W38-[1]Reference!E45</f>
        <v>-103.823130987797</v>
      </c>
      <c r="Y38" s="117">
        <f t="shared" si="20"/>
        <v>14.9368694462411</v>
      </c>
      <c r="Z38" s="117">
        <f t="shared" si="21"/>
        <v>46.8312314927851</v>
      </c>
      <c r="AA38" s="117">
        <f>X38/(1+0.045*ABS([1]Reference!E45))</f>
        <v>-18.195942974026</v>
      </c>
      <c r="AB38" s="117">
        <f>Y38/(1+0.015*ABS([1]Reference!E45))</f>
        <v>5.81514941681227</v>
      </c>
      <c r="AC38" s="117">
        <f t="shared" si="33"/>
        <v>50.5773916546187</v>
      </c>
      <c r="AD38" s="123" t="str">
        <f t="shared" si="22"/>
        <v>11-Red3 (255, 0, 0)</v>
      </c>
    </row>
    <row r="39" s="31" customFormat="1" spans="1:30">
      <c r="A39" s="3" t="s">
        <v>61</v>
      </c>
      <c r="B39" s="31">
        <f>Test_Data!P15</f>
        <v>0.2035851</v>
      </c>
      <c r="C39" s="31">
        <f>Test_Data!Q15</f>
        <v>0.1967162</v>
      </c>
      <c r="D39" s="31">
        <f>Test_Data!R15</f>
        <v>0.3763281</v>
      </c>
      <c r="E39" s="117">
        <f t="shared" si="23"/>
        <v>1.03319509023864</v>
      </c>
      <c r="F39" s="117">
        <f t="shared" si="23"/>
        <v>0.998335398859748</v>
      </c>
      <c r="G39" s="117">
        <f t="shared" si="23"/>
        <v>1.90986641575849</v>
      </c>
      <c r="H39" s="117">
        <f t="shared" si="24"/>
        <v>1.00057847777714</v>
      </c>
      <c r="I39" s="117">
        <f t="shared" si="24"/>
        <v>0.999444824790775</v>
      </c>
      <c r="J39" s="117">
        <f t="shared" si="24"/>
        <v>0.999820256996742</v>
      </c>
      <c r="K39" s="117">
        <f t="shared" si="25"/>
        <v>99.9355996757299</v>
      </c>
      <c r="L39" s="117">
        <f t="shared" si="26"/>
        <v>0.566826493183015</v>
      </c>
      <c r="M39" s="117">
        <f t="shared" si="27"/>
        <v>-0.0750864411933394</v>
      </c>
      <c r="N39" s="123" t="str">
        <f t="shared" si="28"/>
        <v>12-Red4 (255, 128, 128)</v>
      </c>
      <c r="O39" s="124">
        <f>K39-[1]Reference!B46</f>
        <v>31.7261012719868</v>
      </c>
      <c r="P39" s="124">
        <f>L39-[1]Reference!C46</f>
        <v>-47.6259701781838</v>
      </c>
      <c r="Q39" s="124">
        <f>M39-[1]Reference!D46</f>
        <v>-22.7684347987165</v>
      </c>
      <c r="R39" s="124" t="str">
        <f t="shared" si="29"/>
        <v>lighter</v>
      </c>
      <c r="S39" s="124" t="str">
        <f t="shared" si="30"/>
        <v>greener</v>
      </c>
      <c r="T39" s="124" t="str">
        <f t="shared" si="31"/>
        <v>bluer</v>
      </c>
      <c r="U39" s="124">
        <f t="shared" si="18"/>
        <v>61.5887989858304</v>
      </c>
      <c r="V39" s="124">
        <f t="shared" si="32"/>
        <v>1250.17225771015</v>
      </c>
      <c r="W39" s="117">
        <f t="shared" si="19"/>
        <v>0.571778144934935</v>
      </c>
      <c r="X39" s="117">
        <f>W39-[1]Reference!E46</f>
        <v>-52.6967276599363</v>
      </c>
      <c r="Y39" s="117">
        <f t="shared" si="20"/>
        <v>3.11280460857381</v>
      </c>
      <c r="Z39" s="117">
        <f t="shared" si="21"/>
        <v>31.7261012719868</v>
      </c>
      <c r="AA39" s="117">
        <f>X39/(1+0.045*ABS([1]Reference!E46))</f>
        <v>-15.5123473179745</v>
      </c>
      <c r="AB39" s="117">
        <f>Y39/(1+0.015*ABS([1]Reference!E46))</f>
        <v>1.7302706367267</v>
      </c>
      <c r="AC39" s="117">
        <f t="shared" si="33"/>
        <v>35.3577750673052</v>
      </c>
      <c r="AD39" s="123" t="str">
        <f t="shared" si="22"/>
        <v>12-Red4 (255, 128, 128)</v>
      </c>
    </row>
    <row r="40" s="31" customFormat="1" spans="1:30">
      <c r="A40" s="3" t="s">
        <v>62</v>
      </c>
      <c r="B40" s="31">
        <f>Test_Data!P16</f>
        <v>0.2026712</v>
      </c>
      <c r="C40" s="31">
        <f>Test_Data!Q16</f>
        <v>0.1969592</v>
      </c>
      <c r="D40" s="31">
        <f>Test_Data!R16</f>
        <v>0.37535</v>
      </c>
      <c r="E40" s="117">
        <f t="shared" si="23"/>
        <v>1.02855704456158</v>
      </c>
      <c r="F40" s="117">
        <f t="shared" si="23"/>
        <v>0.999568624704508</v>
      </c>
      <c r="G40" s="117">
        <f t="shared" si="23"/>
        <v>1.90490255485825</v>
      </c>
      <c r="H40" s="117">
        <f t="shared" si="24"/>
        <v>0.999079022277843</v>
      </c>
      <c r="I40" s="117">
        <f t="shared" si="24"/>
        <v>0.999856187553808</v>
      </c>
      <c r="J40" s="117">
        <f t="shared" si="24"/>
        <v>0.998953307255008</v>
      </c>
      <c r="K40" s="117">
        <f t="shared" si="25"/>
        <v>99.9833177562417</v>
      </c>
      <c r="L40" s="117">
        <f t="shared" si="26"/>
        <v>-0.388582637982526</v>
      </c>
      <c r="M40" s="117">
        <f t="shared" si="27"/>
        <v>0.180576059759874</v>
      </c>
      <c r="N40" s="123" t="str">
        <f t="shared" si="28"/>
        <v>13-Green1 (0, 128, 0)</v>
      </c>
      <c r="O40" s="124">
        <f>K40-[1]Reference!B47</f>
        <v>53.7544999136151</v>
      </c>
      <c r="P40" s="124">
        <f>L40-[1]Reference!C47</f>
        <v>51.3133427573683</v>
      </c>
      <c r="Q40" s="124">
        <f>M40-[1]Reference!D47</f>
        <v>-49.7203628852009</v>
      </c>
      <c r="R40" s="124" t="str">
        <f t="shared" si="29"/>
        <v>lighter</v>
      </c>
      <c r="S40" s="124" t="str">
        <f t="shared" si="30"/>
        <v>redder</v>
      </c>
      <c r="T40" s="124" t="str">
        <f t="shared" si="31"/>
        <v>bluer</v>
      </c>
      <c r="U40" s="124">
        <f t="shared" si="18"/>
        <v>89.4131975232632</v>
      </c>
      <c r="V40" s="124">
        <f t="shared" si="32"/>
        <v>3174.98784719962</v>
      </c>
      <c r="W40" s="117">
        <f t="shared" si="19"/>
        <v>0.428490583210251</v>
      </c>
      <c r="X40" s="117">
        <f>W40-[1]Reference!E47</f>
        <v>-71.4268696703931</v>
      </c>
      <c r="Y40" s="117">
        <f t="shared" si="20"/>
        <v>1.83736753533435</v>
      </c>
      <c r="Z40" s="117">
        <f t="shared" si="21"/>
        <v>53.7544999136151</v>
      </c>
      <c r="AA40" s="117">
        <f>X40/(1+0.045*ABS([1]Reference!E47))</f>
        <v>-16.8718596788034</v>
      </c>
      <c r="AB40" s="117">
        <f>Y40/(1+0.015*ABS([1]Reference!E47))</f>
        <v>0.884272138847584</v>
      </c>
      <c r="AC40" s="117">
        <f t="shared" si="33"/>
        <v>56.3470305091548</v>
      </c>
      <c r="AD40" s="123" t="str">
        <f t="shared" si="22"/>
        <v>13-Green1 (0, 128, 0)</v>
      </c>
    </row>
    <row r="41" s="31" customFormat="1" spans="1:30">
      <c r="A41" s="3" t="s">
        <v>63</v>
      </c>
      <c r="B41" s="31">
        <f>Test_Data!P17</f>
        <v>0.2032322</v>
      </c>
      <c r="C41" s="31">
        <f>Test_Data!Q17</f>
        <v>0.1969071</v>
      </c>
      <c r="D41" s="31">
        <f>Test_Data!R17</f>
        <v>0.3767268</v>
      </c>
      <c r="E41" s="117">
        <f t="shared" si="23"/>
        <v>1.03140412151182</v>
      </c>
      <c r="F41" s="117">
        <f t="shared" si="23"/>
        <v>0.999304217023389</v>
      </c>
      <c r="G41" s="117">
        <f t="shared" si="23"/>
        <v>1.91188981964453</v>
      </c>
      <c r="H41" s="117">
        <f t="shared" si="24"/>
        <v>1</v>
      </c>
      <c r="I41" s="117">
        <f t="shared" si="24"/>
        <v>0.999768018529889</v>
      </c>
      <c r="J41" s="117">
        <f t="shared" si="24"/>
        <v>1.00017321818845</v>
      </c>
      <c r="K41" s="117">
        <f t="shared" si="25"/>
        <v>99.9730901494671</v>
      </c>
      <c r="L41" s="117">
        <f t="shared" si="26"/>
        <v>0.115990735055749</v>
      </c>
      <c r="M41" s="117">
        <f t="shared" si="27"/>
        <v>-0.0810399317129118</v>
      </c>
      <c r="N41" s="123" t="str">
        <f t="shared" si="28"/>
        <v>14-Green2 (64, 192, 64)</v>
      </c>
      <c r="O41" s="124">
        <f>K41-[1]Reference!B48</f>
        <v>31.1064968956889</v>
      </c>
      <c r="P41" s="124">
        <f>L41-[1]Reference!C48</f>
        <v>59.443707893863</v>
      </c>
      <c r="Q41" s="124">
        <f>M41-[1]Reference!D48</f>
        <v>-52.5443032189587</v>
      </c>
      <c r="R41" s="124" t="str">
        <f t="shared" si="29"/>
        <v>lighter</v>
      </c>
      <c r="S41" s="124" t="str">
        <f t="shared" si="30"/>
        <v>redder</v>
      </c>
      <c r="T41" s="124" t="str">
        <f t="shared" si="31"/>
        <v>bluer</v>
      </c>
      <c r="U41" s="124">
        <f t="shared" si="18"/>
        <v>85.2177936704436</v>
      </c>
      <c r="V41" s="124">
        <f t="shared" si="32"/>
        <v>1277.00067158795</v>
      </c>
      <c r="W41" s="117">
        <f t="shared" si="19"/>
        <v>0.141496717809306</v>
      </c>
      <c r="X41" s="117">
        <f>W41-[1]Reference!E48</f>
        <v>-79.0555487954061</v>
      </c>
      <c r="Y41" s="117">
        <f t="shared" si="20"/>
        <v>6.68419131937111</v>
      </c>
      <c r="Z41" s="117">
        <f t="shared" si="21"/>
        <v>31.1064968956889</v>
      </c>
      <c r="AA41" s="117">
        <f>X41/(1+0.045*ABS([1]Reference!E48))</f>
        <v>-17.322053417049</v>
      </c>
      <c r="AB41" s="117">
        <f>Y41/(1+0.015*ABS([1]Reference!E48))</f>
        <v>3.05499392525539</v>
      </c>
      <c r="AC41" s="117">
        <f t="shared" si="33"/>
        <v>35.7351461671553</v>
      </c>
      <c r="AD41" s="123" t="str">
        <f t="shared" si="22"/>
        <v>14-Green2 (64, 192, 64)</v>
      </c>
    </row>
    <row r="42" s="31" customFormat="1" spans="1:30">
      <c r="A42" s="3" t="s">
        <v>64</v>
      </c>
      <c r="B42" s="31">
        <f>Test_Data!P18</f>
        <v>0.2043517</v>
      </c>
      <c r="C42" s="31">
        <f>Test_Data!Q18</f>
        <v>0.1981702</v>
      </c>
      <c r="D42" s="31">
        <f>Test_Data!R18</f>
        <v>0.3787066</v>
      </c>
      <c r="E42" s="117">
        <f t="shared" si="23"/>
        <v>1.03708558790363</v>
      </c>
      <c r="F42" s="117">
        <f t="shared" si="23"/>
        <v>1.0057144539144</v>
      </c>
      <c r="G42" s="117">
        <f t="shared" si="23"/>
        <v>1.92193731152706</v>
      </c>
      <c r="H42" s="117">
        <f t="shared" si="24"/>
        <v>1.00183279796447</v>
      </c>
      <c r="I42" s="117">
        <f t="shared" si="24"/>
        <v>1.00190120111511</v>
      </c>
      <c r="J42" s="117">
        <f t="shared" si="24"/>
        <v>1.00192221711158</v>
      </c>
      <c r="K42" s="117">
        <f t="shared" si="25"/>
        <v>100.220539329353</v>
      </c>
      <c r="L42" s="117">
        <f t="shared" si="26"/>
        <v>-0.0342015753200808</v>
      </c>
      <c r="M42" s="117">
        <f t="shared" si="27"/>
        <v>-0.004203199293773</v>
      </c>
      <c r="N42" s="123" t="str">
        <f t="shared" si="28"/>
        <v>15-Green3 (0, 255, 0)</v>
      </c>
      <c r="O42" s="124">
        <f>K42-[1]Reference!B49</f>
        <v>12.4835058558091</v>
      </c>
      <c r="P42" s="124">
        <f>L42-[1]Reference!C49</f>
        <v>86.1542325187996</v>
      </c>
      <c r="Q42" s="124">
        <f>M42-[1]Reference!D49</f>
        <v>-83.1903467443306</v>
      </c>
      <c r="R42" s="124" t="str">
        <f t="shared" si="29"/>
        <v>lighter</v>
      </c>
      <c r="S42" s="124" t="str">
        <f t="shared" si="30"/>
        <v>redder</v>
      </c>
      <c r="T42" s="124" t="str">
        <f t="shared" si="31"/>
        <v>bluer</v>
      </c>
      <c r="U42" s="124">
        <f t="shared" si="18"/>
        <v>120.411890985888</v>
      </c>
      <c r="V42" s="124">
        <f t="shared" si="32"/>
        <v>507.392014724986</v>
      </c>
      <c r="W42" s="117">
        <f t="shared" si="19"/>
        <v>0.0344588833057361</v>
      </c>
      <c r="X42" s="117">
        <f>W42-[1]Reference!E49</f>
        <v>-119.75026739468</v>
      </c>
      <c r="Y42" s="117">
        <f t="shared" si="20"/>
        <v>1.74900864722378</v>
      </c>
      <c r="Z42" s="117">
        <f t="shared" si="21"/>
        <v>12.4835058558091</v>
      </c>
      <c r="AA42" s="117">
        <f>X42/(1+0.045*ABS([1]Reference!E49))</f>
        <v>-18.7393439639414</v>
      </c>
      <c r="AB42" s="117">
        <f>Y42/(1+0.015*ABS([1]Reference!E49))</f>
        <v>0.625367151406576</v>
      </c>
      <c r="AC42" s="117">
        <f t="shared" si="33"/>
        <v>22.5253638089374</v>
      </c>
      <c r="AD42" s="123" t="str">
        <f t="shared" si="22"/>
        <v>15-Green3 (0, 255, 0)</v>
      </c>
    </row>
    <row r="43" s="31" customFormat="1" spans="1:30">
      <c r="A43" s="3" t="s">
        <v>65</v>
      </c>
      <c r="B43" s="31">
        <f>Test_Data!P19</f>
        <v>0.2024608</v>
      </c>
      <c r="C43" s="31">
        <f>Test_Data!Q19</f>
        <v>0.1968157</v>
      </c>
      <c r="D43" s="31">
        <f>Test_Data!R19</f>
        <v>0.3751524</v>
      </c>
      <c r="E43" s="117">
        <f t="shared" si="23"/>
        <v>1.02748926383015</v>
      </c>
      <c r="F43" s="117">
        <f t="shared" si="23"/>
        <v>0.998840361705648</v>
      </c>
      <c r="G43" s="117">
        <f t="shared" si="23"/>
        <v>1.90389973417132</v>
      </c>
      <c r="H43" s="117">
        <f t="shared" si="24"/>
        <v>0.998733176380548</v>
      </c>
      <c r="I43" s="117">
        <f t="shared" si="24"/>
        <v>0.999613304387661</v>
      </c>
      <c r="J43" s="117">
        <f t="shared" si="24"/>
        <v>0.998777979496621</v>
      </c>
      <c r="K43" s="117">
        <f t="shared" si="25"/>
        <v>99.9551433089686</v>
      </c>
      <c r="L43" s="117">
        <f t="shared" si="26"/>
        <v>-0.440064003556506</v>
      </c>
      <c r="M43" s="117">
        <f t="shared" si="27"/>
        <v>0.16706497820802</v>
      </c>
      <c r="N43" s="123" t="str">
        <f t="shared" si="28"/>
        <v>16-Green4 (128, 255, 128)</v>
      </c>
      <c r="O43" s="124">
        <f>K43-[1]Reference!B50</f>
        <v>9.32708916590499</v>
      </c>
      <c r="P43" s="124">
        <f>L43-[1]Reference!C50</f>
        <v>59.4576235523992</v>
      </c>
      <c r="Q43" s="124">
        <f>M43-[1]Reference!D50</f>
        <v>-49.5367289077449</v>
      </c>
      <c r="R43" s="124" t="str">
        <f t="shared" si="29"/>
        <v>lighter</v>
      </c>
      <c r="S43" s="124" t="str">
        <f t="shared" si="30"/>
        <v>redder</v>
      </c>
      <c r="T43" s="124" t="str">
        <f t="shared" si="31"/>
        <v>bluer</v>
      </c>
      <c r="U43" s="124">
        <f t="shared" si="18"/>
        <v>77.94928544693</v>
      </c>
      <c r="V43" s="124">
        <f t="shared" si="32"/>
        <v>383.063414850236</v>
      </c>
      <c r="W43" s="117">
        <f t="shared" si="19"/>
        <v>0.470709075937385</v>
      </c>
      <c r="X43" s="117">
        <f>W43-[1]Reference!E50</f>
        <v>-77.3637312522887</v>
      </c>
      <c r="Y43" s="117">
        <f t="shared" si="20"/>
        <v>1.98735907723797</v>
      </c>
      <c r="Z43" s="117">
        <f t="shared" si="21"/>
        <v>9.32708916590499</v>
      </c>
      <c r="AA43" s="117">
        <f>X43/(1+0.045*ABS([1]Reference!E50))</f>
        <v>-17.1822044030484</v>
      </c>
      <c r="AB43" s="117">
        <f>Y43/(1+0.015*ABS([1]Reference!E50))</f>
        <v>0.916882976916439</v>
      </c>
      <c r="AC43" s="117">
        <f t="shared" si="33"/>
        <v>19.5720058974607</v>
      </c>
      <c r="AD43" s="123" t="str">
        <f t="shared" si="22"/>
        <v>16-Green4 (128, 255, 128)</v>
      </c>
    </row>
    <row r="44" s="31" customFormat="1" spans="1:30">
      <c r="A44" s="3" t="s">
        <v>66</v>
      </c>
      <c r="B44" s="31">
        <f>Test_Data!P20</f>
        <v>0.2032309</v>
      </c>
      <c r="C44" s="31">
        <f>Test_Data!Q20</f>
        <v>0.1971789</v>
      </c>
      <c r="D44" s="31">
        <f>Test_Data!R20</f>
        <v>0.3771243</v>
      </c>
      <c r="E44" s="117">
        <f t="shared" si="23"/>
        <v>1.0313975240073</v>
      </c>
      <c r="F44" s="117">
        <f t="shared" si="23"/>
        <v>1.00068360296827</v>
      </c>
      <c r="G44" s="117">
        <f t="shared" si="23"/>
        <v>1.91390713352639</v>
      </c>
      <c r="H44" s="117">
        <f t="shared" si="24"/>
        <v>0.999997867787401</v>
      </c>
      <c r="I44" s="117">
        <f t="shared" si="24"/>
        <v>1.00022781575213</v>
      </c>
      <c r="J44" s="117">
        <f t="shared" si="24"/>
        <v>1.00052486922195</v>
      </c>
      <c r="K44" s="117">
        <f t="shared" si="25"/>
        <v>100.026426627247</v>
      </c>
      <c r="L44" s="117">
        <f t="shared" si="26"/>
        <v>-0.11497398236493</v>
      </c>
      <c r="M44" s="117">
        <f t="shared" si="27"/>
        <v>-0.0594106939645123</v>
      </c>
      <c r="N44" s="123" t="str">
        <f t="shared" si="28"/>
        <v>17-Blue1 (0, 0, 128)</v>
      </c>
      <c r="O44" s="124">
        <f>K44-[1]Reference!B51</f>
        <v>87.0511150495307</v>
      </c>
      <c r="P44" s="124">
        <f>L44-[1]Reference!C51</f>
        <v>-47.620925477</v>
      </c>
      <c r="Q44" s="124">
        <f>M44-[1]Reference!D51</f>
        <v>64.638895761336</v>
      </c>
      <c r="R44" s="124" t="str">
        <f t="shared" si="29"/>
        <v>lighter</v>
      </c>
      <c r="S44" s="124" t="str">
        <f t="shared" si="30"/>
        <v>greener</v>
      </c>
      <c r="T44" s="124" t="str">
        <f t="shared" si="31"/>
        <v>yellower</v>
      </c>
      <c r="U44" s="124">
        <f t="shared" si="18"/>
        <v>118.422278393457</v>
      </c>
      <c r="V44" s="124">
        <f t="shared" si="32"/>
        <v>7884.75816132928</v>
      </c>
      <c r="W44" s="117">
        <f t="shared" si="19"/>
        <v>0.129416564543323</v>
      </c>
      <c r="X44" s="117">
        <f>W44-[1]Reference!E51</f>
        <v>-80.1369293445274</v>
      </c>
      <c r="Y44" s="117">
        <f t="shared" si="20"/>
        <v>4.90019833895185</v>
      </c>
      <c r="Z44" s="117">
        <f t="shared" si="21"/>
        <v>87.0511150495307</v>
      </c>
      <c r="AA44" s="117">
        <f>X44/(1+0.045*ABS([1]Reference!E51))</f>
        <v>-17.3757979506484</v>
      </c>
      <c r="AB44" s="117">
        <f>Y44/(1+0.015*ABS([1]Reference!E51))</f>
        <v>2.2233253340196</v>
      </c>
      <c r="AC44" s="117">
        <f t="shared" si="33"/>
        <v>88.7961607353003</v>
      </c>
      <c r="AD44" s="123" t="str">
        <f t="shared" si="22"/>
        <v>17-Blue1 (0, 0, 128)</v>
      </c>
    </row>
    <row r="45" s="31" customFormat="1" spans="1:30">
      <c r="A45" s="3" t="s">
        <v>67</v>
      </c>
      <c r="B45" s="31">
        <f>Test_Data!P21</f>
        <v>0.2026716</v>
      </c>
      <c r="C45" s="31">
        <f>Test_Data!Q21</f>
        <v>0.1964798</v>
      </c>
      <c r="D45" s="31">
        <f>Test_Data!R21</f>
        <v>0.3759364</v>
      </c>
      <c r="E45" s="117">
        <f t="shared" si="23"/>
        <v>1.02855907456297</v>
      </c>
      <c r="F45" s="117">
        <f t="shared" si="23"/>
        <v>0.997135668037933</v>
      </c>
      <c r="G45" s="117">
        <f t="shared" si="23"/>
        <v>1.9078785368968</v>
      </c>
      <c r="H45" s="117">
        <f t="shared" si="24"/>
        <v>0.999079679551539</v>
      </c>
      <c r="I45" s="117">
        <f t="shared" si="24"/>
        <v>0.999044309626178</v>
      </c>
      <c r="J45" s="117">
        <f t="shared" si="24"/>
        <v>0.999473249913654</v>
      </c>
      <c r="K45" s="117">
        <f t="shared" si="25"/>
        <v>99.8891399166367</v>
      </c>
      <c r="L45" s="117">
        <f t="shared" si="26"/>
        <v>0.0176849626801201</v>
      </c>
      <c r="M45" s="117">
        <f t="shared" si="27"/>
        <v>-0.0857880574950842</v>
      </c>
      <c r="N45" s="123" t="str">
        <f t="shared" si="28"/>
        <v>18-Blue2 (64, 64, 192)</v>
      </c>
      <c r="O45" s="124">
        <f>K45-[1]Reference!B52</f>
        <v>64.7611103485864</v>
      </c>
      <c r="P45" s="124">
        <f>L45-[1]Reference!C52</f>
        <v>-40.2328680279325</v>
      </c>
      <c r="Q45" s="124">
        <f>M45-[1]Reference!D52</f>
        <v>66.8857956343476</v>
      </c>
      <c r="R45" s="124" t="str">
        <f t="shared" si="29"/>
        <v>lighter</v>
      </c>
      <c r="S45" s="124" t="str">
        <f t="shared" si="30"/>
        <v>greener</v>
      </c>
      <c r="T45" s="124" t="str">
        <f t="shared" si="31"/>
        <v>yellower</v>
      </c>
      <c r="U45" s="124">
        <f t="shared" si="18"/>
        <v>101.421865201615</v>
      </c>
      <c r="V45" s="124">
        <f t="shared" si="32"/>
        <v>4492.83997406737</v>
      </c>
      <c r="W45" s="117">
        <f t="shared" si="19"/>
        <v>0.0875919443429424</v>
      </c>
      <c r="X45" s="117">
        <f>W45-[1]Reference!E52</f>
        <v>-78.0488274658374</v>
      </c>
      <c r="Y45" s="117">
        <f t="shared" si="20"/>
        <v>0.879692332975199</v>
      </c>
      <c r="Z45" s="117">
        <f t="shared" si="21"/>
        <v>64.7611103485864</v>
      </c>
      <c r="AA45" s="117">
        <f>X45/(1+0.045*ABS([1]Reference!E52))</f>
        <v>-17.2822027073923</v>
      </c>
      <c r="AB45" s="117">
        <f>Y45/(1+0.015*ABS([1]Reference!E52))</f>
        <v>0.405006254497618</v>
      </c>
      <c r="AC45" s="117">
        <f t="shared" si="33"/>
        <v>67.0286503971799</v>
      </c>
      <c r="AD45" s="123" t="str">
        <f t="shared" si="22"/>
        <v>18-Blue2 (64, 64, 192)</v>
      </c>
    </row>
    <row r="46" s="31" customFormat="1" spans="1:30">
      <c r="A46" s="3" t="s">
        <v>68</v>
      </c>
      <c r="B46" s="31">
        <f>Test_Data!P22</f>
        <v>0.2038612</v>
      </c>
      <c r="C46" s="31">
        <f>Test_Data!Q22</f>
        <v>0.1977447</v>
      </c>
      <c r="D46" s="31">
        <f>Test_Data!R22</f>
        <v>0.3781131</v>
      </c>
      <c r="E46" s="117">
        <f t="shared" si="23"/>
        <v>1.03459629869846</v>
      </c>
      <c r="F46" s="117">
        <f t="shared" si="23"/>
        <v>1.0035550399352</v>
      </c>
      <c r="G46" s="117">
        <f t="shared" si="23"/>
        <v>1.91892529696383</v>
      </c>
      <c r="H46" s="117">
        <f t="shared" si="24"/>
        <v>1.00103059816786</v>
      </c>
      <c r="I46" s="117">
        <f t="shared" si="24"/>
        <v>1.00118361182207</v>
      </c>
      <c r="J46" s="117">
        <f t="shared" si="24"/>
        <v>1.0013985472114</v>
      </c>
      <c r="K46" s="117">
        <f t="shared" si="25"/>
        <v>100.13729897136</v>
      </c>
      <c r="L46" s="117">
        <f t="shared" si="26"/>
        <v>-0.076506827103362</v>
      </c>
      <c r="M46" s="117">
        <f t="shared" si="27"/>
        <v>-0.042987077866119</v>
      </c>
      <c r="N46" s="123" t="str">
        <f t="shared" si="28"/>
        <v>19-Blue3 (0, 0, 255)</v>
      </c>
      <c r="O46" s="124">
        <f>K46-[1]Reference!B53</f>
        <v>67.8347123041103</v>
      </c>
      <c r="P46" s="124">
        <f>L46-[1]Reference!C53</f>
        <v>-79.2701449395048</v>
      </c>
      <c r="Q46" s="124">
        <f>M46-[1]Reference!D53</f>
        <v>107.810747174461</v>
      </c>
      <c r="R46" s="124" t="str">
        <f t="shared" si="29"/>
        <v>lighter</v>
      </c>
      <c r="S46" s="124" t="str">
        <f t="shared" si="30"/>
        <v>greener</v>
      </c>
      <c r="T46" s="124" t="str">
        <f t="shared" si="31"/>
        <v>yellower</v>
      </c>
      <c r="U46" s="124">
        <f t="shared" si="18"/>
        <v>150.028201610321</v>
      </c>
      <c r="V46" s="124">
        <f t="shared" si="32"/>
        <v>4967.16200651873</v>
      </c>
      <c r="W46" s="117">
        <f t="shared" si="19"/>
        <v>0.0877563869863129</v>
      </c>
      <c r="X46" s="117">
        <f>W46-[1]Reference!E53</f>
        <v>-133.71829844481</v>
      </c>
      <c r="Y46" s="117">
        <f t="shared" si="20"/>
        <v>5.13125190089601</v>
      </c>
      <c r="Z46" s="117">
        <f t="shared" si="21"/>
        <v>67.8347123041103</v>
      </c>
      <c r="AA46" s="117">
        <f>X46/(1+0.045*ABS([1]Reference!E53))</f>
        <v>-19.0447385520333</v>
      </c>
      <c r="AB46" s="117">
        <f>Y46/(1+0.015*ABS([1]Reference!E53))</f>
        <v>1.70638407810689</v>
      </c>
      <c r="AC46" s="117">
        <f t="shared" si="33"/>
        <v>70.4780959342598</v>
      </c>
      <c r="AD46" s="123" t="str">
        <f t="shared" si="22"/>
        <v>19-Blue3 (0, 0, 255)</v>
      </c>
    </row>
    <row r="47" s="31" customFormat="1" spans="1:30">
      <c r="A47" s="3" t="s">
        <v>69</v>
      </c>
      <c r="B47" s="31">
        <f>Test_Data!P23</f>
        <v>0.2025292</v>
      </c>
      <c r="C47" s="31">
        <f>Test_Data!Q23</f>
        <v>0.1966771</v>
      </c>
      <c r="D47" s="31">
        <f>Test_Data!R23</f>
        <v>0.3767284</v>
      </c>
      <c r="E47" s="117">
        <f t="shared" si="23"/>
        <v>1.02783639406793</v>
      </c>
      <c r="F47" s="117">
        <f t="shared" si="23"/>
        <v>0.998136966223822</v>
      </c>
      <c r="G47" s="117">
        <f t="shared" si="23"/>
        <v>1.91189793965009</v>
      </c>
      <c r="H47" s="117">
        <f t="shared" si="24"/>
        <v>0.998845635446931</v>
      </c>
      <c r="I47" s="117">
        <f t="shared" si="24"/>
        <v>0.999378602686634</v>
      </c>
      <c r="J47" s="117">
        <f t="shared" si="24"/>
        <v>1.00017463413487</v>
      </c>
      <c r="K47" s="117">
        <f t="shared" si="25"/>
        <v>99.9279179116495</v>
      </c>
      <c r="L47" s="117">
        <f t="shared" si="26"/>
        <v>-0.266483619851487</v>
      </c>
      <c r="M47" s="117">
        <f t="shared" si="27"/>
        <v>-0.159206289646474</v>
      </c>
      <c r="N47" s="123" t="str">
        <f t="shared" si="28"/>
        <v>20-Blue4 (128, 128, 255)</v>
      </c>
      <c r="O47" s="124">
        <f>K47-[1]Reference!B54</f>
        <v>40.7251647008226</v>
      </c>
      <c r="P47" s="124">
        <f>L47-[1]Reference!C54</f>
        <v>-33.369642695033</v>
      </c>
      <c r="Q47" s="124">
        <f>M47-[1]Reference!D54</f>
        <v>63.298233109388</v>
      </c>
      <c r="R47" s="124" t="str">
        <f t="shared" si="29"/>
        <v>lighter</v>
      </c>
      <c r="S47" s="124" t="str">
        <f t="shared" si="30"/>
        <v>greener</v>
      </c>
      <c r="T47" s="124" t="str">
        <f t="shared" si="31"/>
        <v>yellower</v>
      </c>
      <c r="U47" s="124">
        <f t="shared" si="18"/>
        <v>82.3330942469291</v>
      </c>
      <c r="V47" s="124">
        <f t="shared" si="32"/>
        <v>1953.33714607455</v>
      </c>
      <c r="W47" s="117">
        <f t="shared" si="19"/>
        <v>0.310419333019303</v>
      </c>
      <c r="X47" s="117">
        <f>W47-[1]Reference!E54</f>
        <v>-71.2623810581831</v>
      </c>
      <c r="Y47" s="117">
        <f t="shared" si="20"/>
        <v>6.47088975975439</v>
      </c>
      <c r="Z47" s="117">
        <f t="shared" si="21"/>
        <v>40.7251647008226</v>
      </c>
      <c r="AA47" s="117">
        <f>X47/(1+0.045*ABS([1]Reference!E54))</f>
        <v>-16.8837154023242</v>
      </c>
      <c r="AB47" s="117">
        <f>Y47/(1+0.015*ABS([1]Reference!E54))</f>
        <v>3.12061858911612</v>
      </c>
      <c r="AC47" s="117">
        <f t="shared" si="33"/>
        <v>44.1965739178338</v>
      </c>
      <c r="AD47" s="123" t="str">
        <f t="shared" si="22"/>
        <v>20-Blue4 (128, 128, 255)</v>
      </c>
    </row>
    <row r="48" s="31" customFormat="1" spans="1:30">
      <c r="A48" s="3" t="s">
        <v>70</v>
      </c>
      <c r="B48" s="31">
        <f>Test_Data!P24</f>
        <v>0.2036574</v>
      </c>
      <c r="C48" s="31">
        <f>Test_Data!Q24</f>
        <v>0.1965169</v>
      </c>
      <c r="D48" s="31">
        <f>Test_Data!R24</f>
        <v>0.3753393</v>
      </c>
      <c r="E48" s="117">
        <f t="shared" si="23"/>
        <v>1.03356201298998</v>
      </c>
      <c r="F48" s="117">
        <f t="shared" si="23"/>
        <v>0.997323950666906</v>
      </c>
      <c r="G48" s="117">
        <f t="shared" si="23"/>
        <v>1.90484825232105</v>
      </c>
      <c r="H48" s="117">
        <f t="shared" si="24"/>
        <v>1.00069691025239</v>
      </c>
      <c r="I48" s="117">
        <f t="shared" si="24"/>
        <v>0.999107186677231</v>
      </c>
      <c r="J48" s="117">
        <f t="shared" si="24"/>
        <v>0.998943814868385</v>
      </c>
      <c r="K48" s="117">
        <f t="shared" si="25"/>
        <v>99.8964336545588</v>
      </c>
      <c r="L48" s="117">
        <f t="shared" si="26"/>
        <v>0.794861787579926</v>
      </c>
      <c r="M48" s="117">
        <f t="shared" si="27"/>
        <v>0.0326743617691694</v>
      </c>
      <c r="N48" s="123" t="str">
        <f t="shared" si="28"/>
        <v>21-Yellow1 (128, 128, 0)</v>
      </c>
      <c r="O48" s="124">
        <f>K48-[1]Reference!B55</f>
        <v>48.0281022912106</v>
      </c>
      <c r="P48" s="124">
        <f>L48-[1]Reference!C55</f>
        <v>13.7285635811332</v>
      </c>
      <c r="Q48" s="124">
        <f>M48-[1]Reference!D55</f>
        <v>-56.6477501340716</v>
      </c>
      <c r="R48" s="124" t="str">
        <f t="shared" si="29"/>
        <v>lighter</v>
      </c>
      <c r="S48" s="124" t="str">
        <f t="shared" si="30"/>
        <v>redder</v>
      </c>
      <c r="T48" s="124" t="str">
        <f t="shared" si="31"/>
        <v>bluer</v>
      </c>
      <c r="U48" s="124">
        <f t="shared" si="18"/>
        <v>75.5257549644386</v>
      </c>
      <c r="V48" s="124">
        <f t="shared" si="32"/>
        <v>2589.34726383142</v>
      </c>
      <c r="W48" s="117">
        <f t="shared" si="19"/>
        <v>0.795533076164516</v>
      </c>
      <c r="X48" s="117">
        <f>W48-[1]Reference!E55</f>
        <v>-57.3418143273185</v>
      </c>
      <c r="Y48" s="117">
        <f t="shared" si="20"/>
        <v>10.4574080395078</v>
      </c>
      <c r="Z48" s="117">
        <f t="shared" si="21"/>
        <v>48.0281022912106</v>
      </c>
      <c r="AA48" s="117">
        <f>X48/(1+0.045*ABS([1]Reference!E55))</f>
        <v>-15.8570105158884</v>
      </c>
      <c r="AB48" s="117">
        <f>Y48/(1+0.015*ABS([1]Reference!E55))</f>
        <v>5.58604257372142</v>
      </c>
      <c r="AC48" s="117">
        <f t="shared" si="33"/>
        <v>50.8856292466883</v>
      </c>
      <c r="AD48" s="123" t="str">
        <f t="shared" si="22"/>
        <v>21-Yellow1 (128, 128, 0)</v>
      </c>
    </row>
    <row r="49" s="31" customFormat="1" spans="1:30">
      <c r="A49" s="3" t="s">
        <v>71</v>
      </c>
      <c r="B49" s="31">
        <f>Test_Data!P25</f>
        <v>0.2042126</v>
      </c>
      <c r="C49" s="31">
        <f>Test_Data!Q25</f>
        <v>0.1986485</v>
      </c>
      <c r="D49" s="31">
        <f>Test_Data!R25</f>
        <v>0.3767403</v>
      </c>
      <c r="E49" s="117">
        <f t="shared" si="23"/>
        <v>1.03637965492006</v>
      </c>
      <c r="F49" s="117">
        <f t="shared" si="23"/>
        <v>1.00814182807715</v>
      </c>
      <c r="G49" s="117">
        <f t="shared" si="23"/>
        <v>1.91195833219146</v>
      </c>
      <c r="H49" s="117">
        <f t="shared" si="24"/>
        <v>1.00160543410551</v>
      </c>
      <c r="I49" s="117">
        <f t="shared" si="24"/>
        <v>1.00270661034352</v>
      </c>
      <c r="J49" s="117">
        <f t="shared" si="24"/>
        <v>1.00018516511052</v>
      </c>
      <c r="K49" s="117">
        <f t="shared" si="25"/>
        <v>100.313966799849</v>
      </c>
      <c r="L49" s="117">
        <f t="shared" si="26"/>
        <v>-0.550588119008433</v>
      </c>
      <c r="M49" s="117">
        <f t="shared" si="27"/>
        <v>0.504289046600448</v>
      </c>
      <c r="N49" s="123" t="str">
        <f t="shared" si="28"/>
        <v>22-Yellow2 (192, 192, 64)</v>
      </c>
      <c r="O49" s="124">
        <f>K49-[1]Reference!B56</f>
        <v>24.6913134850094</v>
      </c>
      <c r="P49" s="124">
        <f>L49-[1]Reference!C56</f>
        <v>15.017461969756</v>
      </c>
      <c r="Q49" s="124">
        <f>M49-[1]Reference!D56</f>
        <v>-61.1209957781075</v>
      </c>
      <c r="R49" s="124" t="str">
        <f t="shared" si="29"/>
        <v>lighter</v>
      </c>
      <c r="S49" s="124" t="str">
        <f t="shared" si="30"/>
        <v>redder</v>
      </c>
      <c r="T49" s="124" t="str">
        <f t="shared" si="31"/>
        <v>bluer</v>
      </c>
      <c r="U49" s="124">
        <f t="shared" si="18"/>
        <v>67.6088844053465</v>
      </c>
      <c r="V49" s="124">
        <f t="shared" si="32"/>
        <v>878.536052444573</v>
      </c>
      <c r="W49" s="117">
        <f t="shared" si="19"/>
        <v>0.746628903347863</v>
      </c>
      <c r="X49" s="117">
        <f>W49-[1]Reference!E56</f>
        <v>-62.8146794004674</v>
      </c>
      <c r="Y49" s="117">
        <f t="shared" si="20"/>
        <v>3.9517516036557</v>
      </c>
      <c r="Z49" s="117">
        <f t="shared" si="21"/>
        <v>24.6913134850094</v>
      </c>
      <c r="AA49" s="117">
        <f>X49/(1+0.045*ABS([1]Reference!E56))</f>
        <v>-16.2721417024349</v>
      </c>
      <c r="AB49" s="117">
        <f>Y49/(1+0.015*ABS([1]Reference!E56))</f>
        <v>2.02299165728481</v>
      </c>
      <c r="AC49" s="117">
        <f t="shared" si="33"/>
        <v>29.6401088467059</v>
      </c>
      <c r="AD49" s="123" t="str">
        <f t="shared" si="22"/>
        <v>22-Yellow2 (192, 192, 64)</v>
      </c>
    </row>
    <row r="50" s="31" customFormat="1" spans="1:30">
      <c r="A50" s="3" t="s">
        <v>72</v>
      </c>
      <c r="B50" s="31">
        <f>Test_Data!P26</f>
        <v>0.2035799</v>
      </c>
      <c r="C50" s="31">
        <f>Test_Data!Q26</f>
        <v>0.1973917</v>
      </c>
      <c r="D50" s="31">
        <f>Test_Data!R26</f>
        <v>0.3787025</v>
      </c>
      <c r="E50" s="117">
        <f t="shared" si="23"/>
        <v>1.03316870022056</v>
      </c>
      <c r="F50" s="117">
        <f t="shared" si="23"/>
        <v>1.00176356370804</v>
      </c>
      <c r="G50" s="117">
        <f t="shared" si="23"/>
        <v>1.92191650401281</v>
      </c>
      <c r="H50" s="117">
        <f t="shared" si="24"/>
        <v>1.00056995873132</v>
      </c>
      <c r="I50" s="117">
        <f t="shared" si="24"/>
        <v>1.00058750933453</v>
      </c>
      <c r="J50" s="117">
        <f t="shared" si="24"/>
        <v>1.00191860138733</v>
      </c>
      <c r="K50" s="117">
        <f t="shared" si="25"/>
        <v>100.068151082806</v>
      </c>
      <c r="L50" s="117">
        <f t="shared" si="26"/>
        <v>-0.00877530160425799</v>
      </c>
      <c r="M50" s="117">
        <f t="shared" si="27"/>
        <v>-0.266218410559738</v>
      </c>
      <c r="N50" s="123" t="str">
        <f t="shared" si="28"/>
        <v>23-Yellow3 (255, 255, 0)</v>
      </c>
      <c r="O50" s="124">
        <f>K50-[1]Reference!B57</f>
        <v>2.92990410150847</v>
      </c>
      <c r="P50" s="124">
        <f>L50-[1]Reference!C57</f>
        <v>21.5520369138515</v>
      </c>
      <c r="Q50" s="124">
        <f>M50-[1]Reference!D57</f>
        <v>-94.7539380405484</v>
      </c>
      <c r="R50" s="124" t="str">
        <f t="shared" si="29"/>
        <v>about the same</v>
      </c>
      <c r="S50" s="124" t="str">
        <f t="shared" si="30"/>
        <v>redder</v>
      </c>
      <c r="T50" s="124" t="str">
        <f t="shared" si="31"/>
        <v>bluer</v>
      </c>
      <c r="U50" s="124">
        <f t="shared" si="18"/>
        <v>97.2182256954535</v>
      </c>
      <c r="V50" s="124">
        <f t="shared" si="32"/>
        <v>350.445326566994</v>
      </c>
      <c r="W50" s="117">
        <f t="shared" si="19"/>
        <v>0.2663630005072</v>
      </c>
      <c r="X50" s="117">
        <f>W50-[1]Reference!E57</f>
        <v>-96.650084438849</v>
      </c>
      <c r="Y50" s="117">
        <f t="shared" si="20"/>
        <v>10.0777104191113</v>
      </c>
      <c r="Z50" s="117">
        <f t="shared" si="21"/>
        <v>2.92990410150847</v>
      </c>
      <c r="AA50" s="117">
        <f>X50/(1+0.045*ABS([1]Reference!E57))</f>
        <v>-18.0275611629504</v>
      </c>
      <c r="AB50" s="117">
        <f>Y50/(1+0.015*ABS([1]Reference!E57))</f>
        <v>4.10707037181506</v>
      </c>
      <c r="AC50" s="117">
        <f t="shared" si="33"/>
        <v>18.7201850035461</v>
      </c>
      <c r="AD50" s="123" t="str">
        <f t="shared" si="22"/>
        <v>23-Yellow3 (255, 255, 0)</v>
      </c>
    </row>
    <row r="51" s="31" customFormat="1" spans="1:30">
      <c r="A51" s="3" t="s">
        <v>73</v>
      </c>
      <c r="B51" s="31">
        <f>Test_Data!P27</f>
        <v>0.2032986</v>
      </c>
      <c r="C51" s="31">
        <f>Test_Data!Q27</f>
        <v>0.1976563</v>
      </c>
      <c r="D51" s="31">
        <f>Test_Data!R27</f>
        <v>0.3781154</v>
      </c>
      <c r="E51" s="117">
        <f t="shared" si="23"/>
        <v>1.03174110174265</v>
      </c>
      <c r="F51" s="117">
        <f t="shared" si="23"/>
        <v>1.00310640962789</v>
      </c>
      <c r="G51" s="117">
        <f t="shared" si="23"/>
        <v>1.91893696947182</v>
      </c>
      <c r="H51" s="117">
        <f t="shared" si="24"/>
        <v>1.00010889476817</v>
      </c>
      <c r="I51" s="117">
        <f t="shared" si="24"/>
        <v>1.00103439952466</v>
      </c>
      <c r="J51" s="117">
        <f t="shared" si="24"/>
        <v>1.00140057765501</v>
      </c>
      <c r="K51" s="117">
        <f t="shared" si="25"/>
        <v>100.11999034486</v>
      </c>
      <c r="L51" s="117">
        <f t="shared" si="26"/>
        <v>-0.462752378242559</v>
      </c>
      <c r="M51" s="117">
        <f t="shared" si="27"/>
        <v>-0.0732356260710443</v>
      </c>
      <c r="N51" s="123" t="str">
        <f t="shared" si="28"/>
        <v>24-Yellow4 (255, 255, 128)</v>
      </c>
      <c r="O51" s="124">
        <f>K51-[1]Reference!B58</f>
        <v>2.35176130274142</v>
      </c>
      <c r="P51" s="124">
        <f>L51-[1]Reference!C58</f>
        <v>16.0807111217287</v>
      </c>
      <c r="Q51" s="124">
        <f>M51-[1]Reference!D58</f>
        <v>-60.0588821414084</v>
      </c>
      <c r="R51" s="124" t="str">
        <f t="shared" si="29"/>
        <v>about the same</v>
      </c>
      <c r="S51" s="124" t="str">
        <f t="shared" si="30"/>
        <v>redder</v>
      </c>
      <c r="T51" s="124" t="str">
        <f t="shared" si="31"/>
        <v>bluer</v>
      </c>
      <c r="U51" s="124">
        <f t="shared" si="18"/>
        <v>62.2188827887575</v>
      </c>
      <c r="V51" s="124">
        <f t="shared" si="32"/>
        <v>283.484579721226</v>
      </c>
      <c r="W51" s="117">
        <f t="shared" si="19"/>
        <v>0.468511707959537</v>
      </c>
      <c r="X51" s="117">
        <f>W51-[1]Reference!E58</f>
        <v>-61.7565955433573</v>
      </c>
      <c r="Y51" s="117">
        <f t="shared" si="20"/>
        <v>7.19593643317199</v>
      </c>
      <c r="Z51" s="117">
        <f t="shared" si="21"/>
        <v>2.35176130274142</v>
      </c>
      <c r="AA51" s="117">
        <f>X51/(1+0.045*ABS([1]Reference!E58))</f>
        <v>-16.2511804506785</v>
      </c>
      <c r="AB51" s="117">
        <f>Y51/(1+0.015*ABS([1]Reference!E58))</f>
        <v>3.72195277450415</v>
      </c>
      <c r="AC51" s="117">
        <f t="shared" si="33"/>
        <v>16.8370003183829</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44.7120914567447</v>
      </c>
      <c r="C62" s="108" t="str">
        <f>IF(B62&lt;=20,"PASS","FAIL")</f>
        <v>FAIL</v>
      </c>
    </row>
    <row r="63" spans="1:3">
      <c r="A63" s="31" t="s">
        <v>49</v>
      </c>
      <c r="B63" s="32">
        <f>MAX(AC28:AC51)</f>
        <v>88.7961607353003</v>
      </c>
      <c r="C63" s="108" t="str">
        <f>IF(B63&lt;=20,"PASS","FAIL")</f>
        <v>FAIL</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0.261454701423645</v>
      </c>
      <c r="F434" s="155">
        <f>Test_Data!T22</f>
        <v>0.253610223531723</v>
      </c>
      <c r="G434" s="155">
        <v>0.18</v>
      </c>
      <c r="H434" s="155">
        <v>0.15</v>
      </c>
    </row>
    <row r="435" ht="14.25" spans="1:8">
      <c r="A435" s="153" t="s">
        <v>101</v>
      </c>
      <c r="B435" s="154">
        <v>0</v>
      </c>
      <c r="C435" s="154">
        <v>255</v>
      </c>
      <c r="D435" s="154">
        <v>0</v>
      </c>
      <c r="E435" s="155">
        <f>Test_Data!S18</f>
        <v>0.261577367782593</v>
      </c>
      <c r="F435" s="155">
        <f>Test_Data!T18</f>
        <v>0.25366485118866</v>
      </c>
      <c r="G435" s="155">
        <v>0.13</v>
      </c>
      <c r="H435" s="155">
        <v>0.57</v>
      </c>
    </row>
    <row r="436" ht="14.25" spans="1:8">
      <c r="A436" s="153" t="s">
        <v>100</v>
      </c>
      <c r="B436" s="154">
        <v>255</v>
      </c>
      <c r="C436" s="154">
        <v>0</v>
      </c>
      <c r="D436" s="154">
        <v>0</v>
      </c>
      <c r="E436" s="155">
        <f>Test_Data!S14</f>
        <v>0.261443495750427</v>
      </c>
      <c r="F436" s="155">
        <f>Test_Data!T14</f>
        <v>0.254519402980804</v>
      </c>
      <c r="G436" s="155">
        <v>0.47</v>
      </c>
      <c r="H436" s="155">
        <v>0.52</v>
      </c>
    </row>
    <row r="437" ht="14.25" spans="1:8">
      <c r="A437" s="153" t="s">
        <v>102</v>
      </c>
      <c r="B437" s="154">
        <v>0</v>
      </c>
      <c r="C437" s="154">
        <v>0</v>
      </c>
      <c r="D437" s="154">
        <v>255</v>
      </c>
      <c r="E437" s="155">
        <f>Test_Data!S22</f>
        <v>0.261454701423645</v>
      </c>
      <c r="F437" s="155">
        <f>Test_Data!T22</f>
        <v>0.253610223531723</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87.6856410297213</v>
      </c>
    </row>
    <row r="446" spans="1:2">
      <c r="A446" s="3" t="s">
        <v>115</v>
      </c>
      <c r="B446" s="32">
        <f t="shared" ref="B446:B476" si="71">AC29</f>
        <v>72.8293081524503</v>
      </c>
    </row>
    <row r="447" spans="1:2">
      <c r="A447" s="3" t="s">
        <v>116</v>
      </c>
      <c r="B447" s="32">
        <f t="shared" si="71"/>
        <v>59.1172964205448</v>
      </c>
    </row>
    <row r="448" spans="1:2">
      <c r="A448" s="3" t="s">
        <v>117</v>
      </c>
      <c r="B448" s="32">
        <f t="shared" si="71"/>
        <v>46.3591358211993</v>
      </c>
    </row>
    <row r="449" spans="1:2">
      <c r="A449" s="3" t="s">
        <v>118</v>
      </c>
      <c r="B449" s="32">
        <f t="shared" si="71"/>
        <v>34.1616039590928</v>
      </c>
    </row>
    <row r="450" spans="1:2">
      <c r="A450" s="3" t="s">
        <v>119</v>
      </c>
      <c r="B450" s="32">
        <f t="shared" si="71"/>
        <v>22.5173811582639</v>
      </c>
    </row>
    <row r="451" spans="1:2">
      <c r="A451" s="3" t="s">
        <v>120</v>
      </c>
      <c r="B451" s="32">
        <f t="shared" si="71"/>
        <v>10.9131140521619</v>
      </c>
    </row>
    <row r="452" spans="1:2">
      <c r="A452" s="3" t="s">
        <v>121</v>
      </c>
      <c r="B452" s="32">
        <f t="shared" si="71"/>
        <v>0</v>
      </c>
    </row>
    <row r="453" spans="1:2">
      <c r="A453" s="3" t="s">
        <v>122</v>
      </c>
      <c r="B453" s="32">
        <f t="shared" si="71"/>
        <v>76.3479759764744</v>
      </c>
    </row>
    <row r="454" spans="1:2">
      <c r="A454" s="3" t="s">
        <v>123</v>
      </c>
      <c r="B454" s="32">
        <f t="shared" si="71"/>
        <v>56.4616208874346</v>
      </c>
    </row>
    <row r="455" spans="1:2">
      <c r="A455" s="3" t="s">
        <v>124</v>
      </c>
      <c r="B455" s="32">
        <f t="shared" si="71"/>
        <v>50.5773916546187</v>
      </c>
    </row>
    <row r="456" spans="1:2">
      <c r="A456" s="3" t="s">
        <v>125</v>
      </c>
      <c r="B456" s="32">
        <f t="shared" si="71"/>
        <v>35.3577750673052</v>
      </c>
    </row>
    <row r="457" spans="1:2">
      <c r="A457" s="3" t="s">
        <v>126</v>
      </c>
      <c r="B457" s="32">
        <f t="shared" si="71"/>
        <v>56.3470305091548</v>
      </c>
    </row>
    <row r="458" spans="1:2">
      <c r="A458" s="3" t="s">
        <v>127</v>
      </c>
      <c r="B458" s="32">
        <f t="shared" si="71"/>
        <v>35.7351461671553</v>
      </c>
    </row>
    <row r="459" spans="1:2">
      <c r="A459" s="3" t="s">
        <v>128</v>
      </c>
      <c r="B459" s="32">
        <f t="shared" si="71"/>
        <v>22.5253638089374</v>
      </c>
    </row>
    <row r="460" spans="1:2">
      <c r="A460" s="3" t="s">
        <v>129</v>
      </c>
      <c r="B460" s="32">
        <f t="shared" si="71"/>
        <v>19.5720058974607</v>
      </c>
    </row>
    <row r="461" spans="1:2">
      <c r="A461" s="3" t="s">
        <v>130</v>
      </c>
      <c r="B461" s="32">
        <f t="shared" si="71"/>
        <v>88.7961607353003</v>
      </c>
    </row>
    <row r="462" spans="1:2">
      <c r="A462" s="3" t="s">
        <v>131</v>
      </c>
      <c r="B462" s="32">
        <f t="shared" si="71"/>
        <v>67.0286503971799</v>
      </c>
    </row>
    <row r="463" spans="1:2">
      <c r="A463" s="3" t="s">
        <v>132</v>
      </c>
      <c r="B463" s="32">
        <f t="shared" si="71"/>
        <v>70.4780959342598</v>
      </c>
    </row>
    <row r="464" spans="1:2">
      <c r="A464" s="3" t="s">
        <v>133</v>
      </c>
      <c r="B464" s="32">
        <f t="shared" si="71"/>
        <v>44.1965739178338</v>
      </c>
    </row>
    <row r="465" spans="1:2">
      <c r="A465" s="3" t="s">
        <v>134</v>
      </c>
      <c r="B465" s="32">
        <f t="shared" si="71"/>
        <v>50.8856292466883</v>
      </c>
    </row>
    <row r="466" spans="1:2">
      <c r="A466" s="3" t="s">
        <v>135</v>
      </c>
      <c r="B466" s="32">
        <f t="shared" si="71"/>
        <v>29.6401088467059</v>
      </c>
    </row>
    <row r="467" spans="1:2">
      <c r="A467" s="3" t="s">
        <v>136</v>
      </c>
      <c r="B467" s="32">
        <f t="shared" si="71"/>
        <v>18.7201850035461</v>
      </c>
    </row>
    <row r="468" spans="1:2">
      <c r="A468" s="3" t="s">
        <v>137</v>
      </c>
      <c r="B468" s="32">
        <f t="shared" si="71"/>
        <v>16.8370003183829</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0.197602406144142</v>
      </c>
    </row>
    <row r="480" spans="1:2">
      <c r="A480" s="3">
        <v>16</v>
      </c>
      <c r="B480" s="158">
        <f>Test_Data!U29</f>
        <v>0.198221907019615</v>
      </c>
    </row>
    <row r="481" spans="1:2">
      <c r="A481" s="3">
        <v>32</v>
      </c>
      <c r="B481" s="158">
        <f>Test_Data!U30</f>
        <v>0.197054505348206</v>
      </c>
    </row>
    <row r="482" spans="1:2">
      <c r="A482" s="3">
        <v>48</v>
      </c>
      <c r="B482" s="158">
        <f>Test_Data!U31</f>
        <v>0.196772396564484</v>
      </c>
    </row>
    <row r="483" spans="1:2">
      <c r="A483" s="3">
        <v>64</v>
      </c>
      <c r="B483" s="158">
        <f>Test_Data!U32</f>
        <v>0.197867304086685</v>
      </c>
    </row>
    <row r="484" spans="1:2">
      <c r="A484" s="3">
        <v>80</v>
      </c>
      <c r="B484" s="158">
        <f>Test_Data!U33</f>
        <v>0.197550594806671</v>
      </c>
    </row>
    <row r="485" spans="1:2">
      <c r="A485" s="3">
        <v>96</v>
      </c>
      <c r="B485" s="158">
        <f>Test_Data!U34</f>
        <v>0.197229206562042</v>
      </c>
    </row>
    <row r="486" spans="1:2">
      <c r="A486" s="3">
        <v>112</v>
      </c>
      <c r="B486" s="158">
        <f>Test_Data!U35</f>
        <v>0.19654780626297</v>
      </c>
    </row>
    <row r="487" spans="1:2">
      <c r="A487" s="3">
        <v>128</v>
      </c>
      <c r="B487" s="158">
        <f>Test_Data!U36</f>
        <v>0.197108194231987</v>
      </c>
    </row>
    <row r="488" spans="1:2">
      <c r="A488" s="3">
        <v>144</v>
      </c>
      <c r="B488" s="158">
        <f>Test_Data!U37</f>
        <v>0.196820199489594</v>
      </c>
    </row>
    <row r="489" spans="1:2">
      <c r="A489" s="3">
        <v>160</v>
      </c>
      <c r="B489" s="158">
        <f>Test_Data!U38</f>
        <v>0.196548596024513</v>
      </c>
    </row>
    <row r="490" spans="1:2">
      <c r="A490" s="3">
        <v>176</v>
      </c>
      <c r="B490" s="158">
        <f>Test_Data!U39</f>
        <v>0.196641594171524</v>
      </c>
    </row>
    <row r="491" spans="1:2">
      <c r="A491" s="3">
        <v>192</v>
      </c>
      <c r="B491" s="158">
        <f>Test_Data!U40</f>
        <v>0.196762293577194</v>
      </c>
    </row>
    <row r="492" spans="1:2">
      <c r="A492" s="3">
        <v>208</v>
      </c>
      <c r="B492" s="158">
        <f>Test_Data!U41</f>
        <v>0.196283400058746</v>
      </c>
    </row>
    <row r="493" spans="1:2">
      <c r="A493" s="3">
        <v>224</v>
      </c>
      <c r="B493" s="158">
        <f>Test_Data!U42</f>
        <v>0.197648704051971</v>
      </c>
    </row>
    <row r="494" spans="1:2">
      <c r="A494" s="3">
        <v>240</v>
      </c>
      <c r="B494" s="158">
        <f>Test_Data!U43</f>
        <v>0.197121202945709</v>
      </c>
    </row>
    <row r="495" spans="1:2">
      <c r="A495" s="3">
        <v>255</v>
      </c>
      <c r="B495" s="158">
        <f>Test_Data!U44</f>
        <v>0.196545407176018</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44</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44.7120914567447</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v>44</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4.25" spans="1:48">
      <c r="A4" s="17">
        <v>255</v>
      </c>
      <c r="B4" s="18">
        <v>255</v>
      </c>
      <c r="C4" s="18">
        <v>255</v>
      </c>
      <c r="D4" s="19"/>
      <c r="E4" s="20"/>
      <c r="F4" s="21"/>
      <c r="G4" s="20"/>
      <c r="H4" s="20"/>
      <c r="I4" s="20"/>
      <c r="J4" s="19"/>
      <c r="K4" s="21"/>
      <c r="L4" s="22"/>
      <c r="M4" s="23">
        <v>32</v>
      </c>
      <c r="N4" s="23">
        <v>32</v>
      </c>
      <c r="O4" s="23">
        <v>32</v>
      </c>
      <c r="P4" s="19">
        <v>0.2034418</v>
      </c>
      <c r="Q4" s="20">
        <v>0.196706</v>
      </c>
      <c r="R4" s="21">
        <v>0.378104</v>
      </c>
      <c r="S4" s="20">
        <v>0.261408716440201</v>
      </c>
      <c r="T4" s="20">
        <v>0.252753674983978</v>
      </c>
      <c r="U4" s="20">
        <v>0.196705996990204</v>
      </c>
      <c r="V4" s="19">
        <v>0</v>
      </c>
      <c r="W4" s="21">
        <v>0</v>
      </c>
      <c r="X4" s="22">
        <v>19979.02734375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0.2032278</v>
      </c>
      <c r="Q5" s="20">
        <v>0.1966238</v>
      </c>
      <c r="R5" s="21">
        <v>0.380274</v>
      </c>
      <c r="S5" s="20">
        <v>0.260506510734558</v>
      </c>
      <c r="T5" s="20">
        <v>0.252041220664978</v>
      </c>
      <c r="U5" s="20">
        <v>0.196623802185059</v>
      </c>
      <c r="V5" s="19">
        <v>0</v>
      </c>
      <c r="W5" s="21">
        <v>0</v>
      </c>
      <c r="X5" s="24">
        <v>20726.068359375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0.2024623</v>
      </c>
      <c r="Q6" s="20">
        <v>0.1962698</v>
      </c>
      <c r="R6" s="21">
        <v>0.3751464</v>
      </c>
      <c r="S6" s="20">
        <v>0.261620253324509</v>
      </c>
      <c r="T6" s="20">
        <v>0.253618359565735</v>
      </c>
      <c r="U6" s="20">
        <v>0.196269795298576</v>
      </c>
      <c r="V6" s="19">
        <v>0</v>
      </c>
      <c r="W6" s="21">
        <v>0</v>
      </c>
      <c r="X6" s="24">
        <v>19531.669921875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0.2019651</v>
      </c>
      <c r="Q7" s="20">
        <v>0.1967228</v>
      </c>
      <c r="R7" s="21">
        <v>0.3775212</v>
      </c>
      <c r="S7" s="20">
        <v>0.260194182395935</v>
      </c>
      <c r="T7" s="20">
        <v>0.253440469503403</v>
      </c>
      <c r="U7" s="20">
        <v>0.196722805500031</v>
      </c>
      <c r="V7" s="19">
        <v>0</v>
      </c>
      <c r="W7" s="21">
        <v>0</v>
      </c>
      <c r="X7" s="24">
        <v>20221.423828125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0.202671</v>
      </c>
      <c r="Q8" s="20">
        <v>0.1971645</v>
      </c>
      <c r="R8" s="21">
        <v>0.3751551</v>
      </c>
      <c r="S8" s="20">
        <v>0.261514127254486</v>
      </c>
      <c r="T8" s="20">
        <v>0.254408895969391</v>
      </c>
      <c r="U8" s="20">
        <v>0.197164505720139</v>
      </c>
      <c r="V8" s="19">
        <v>0</v>
      </c>
      <c r="W8" s="21">
        <v>0</v>
      </c>
      <c r="X8" s="24">
        <v>19262.783203125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0.2039311</v>
      </c>
      <c r="Q9" s="20">
        <v>0.1981579</v>
      </c>
      <c r="R9" s="21">
        <v>0.3777228</v>
      </c>
      <c r="S9" s="20">
        <v>0.261513233184814</v>
      </c>
      <c r="T9" s="20">
        <v>0.254109889268875</v>
      </c>
      <c r="U9" s="20">
        <v>0.198157906532288</v>
      </c>
      <c r="V9" s="19">
        <v>0</v>
      </c>
      <c r="W9" s="21">
        <v>0</v>
      </c>
      <c r="X9" s="24">
        <v>19379.98828125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0.2044291</v>
      </c>
      <c r="Q10" s="20">
        <v>0.1973636</v>
      </c>
      <c r="R10" s="21">
        <v>0.3753441</v>
      </c>
      <c r="S10" s="20">
        <v>0.263054192066193</v>
      </c>
      <c r="T10" s="20">
        <v>0.253962486982346</v>
      </c>
      <c r="U10" s="20">
        <v>0.19736360013485</v>
      </c>
      <c r="V10" s="19">
        <v>0</v>
      </c>
      <c r="W10" s="21">
        <v>0</v>
      </c>
      <c r="X10" s="24">
        <v>18821.638671875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0.2032322</v>
      </c>
      <c r="Q11" s="20">
        <v>0.1970442</v>
      </c>
      <c r="R11" s="21">
        <v>0.3765311</v>
      </c>
      <c r="S11" s="20">
        <v>0.261624932289124</v>
      </c>
      <c r="T11" s="20">
        <v>0.253658980131149</v>
      </c>
      <c r="U11" s="20">
        <v>0.197044193744659</v>
      </c>
      <c r="V11" s="19">
        <v>0</v>
      </c>
      <c r="W11" s="21">
        <v>0</v>
      </c>
      <c r="X11" s="24">
        <v>19513.427734375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0.2030935</v>
      </c>
      <c r="Q12" s="20">
        <v>0.197249</v>
      </c>
      <c r="R12" s="21">
        <v>0.374759</v>
      </c>
      <c r="S12" s="20">
        <v>0.26202180981636</v>
      </c>
      <c r="T12" s="20">
        <v>0.25448152422905</v>
      </c>
      <c r="U12" s="20">
        <v>0.197248995304108</v>
      </c>
      <c r="V12" s="19">
        <v>0</v>
      </c>
      <c r="W12" s="21">
        <v>0</v>
      </c>
      <c r="X12" s="24">
        <v>19032.6328125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0.2022502</v>
      </c>
      <c r="Q13" s="20">
        <v>0.1965346</v>
      </c>
      <c r="R13" s="21">
        <v>0.3753478</v>
      </c>
      <c r="S13" s="20">
        <v>0.261260420084</v>
      </c>
      <c r="T13" s="20">
        <v>0.253877192735672</v>
      </c>
      <c r="U13" s="20">
        <v>0.196534603834152</v>
      </c>
      <c r="V13" s="19">
        <v>0</v>
      </c>
      <c r="W13" s="21">
        <v>0</v>
      </c>
      <c r="X13" s="24">
        <v>19576.59375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0.2027405</v>
      </c>
      <c r="Q14" s="20">
        <v>0.1973711</v>
      </c>
      <c r="R14" s="21">
        <v>0.3753542</v>
      </c>
      <c r="S14" s="20">
        <v>0.261443495750427</v>
      </c>
      <c r="T14" s="20">
        <v>0.254519402980804</v>
      </c>
      <c r="U14" s="20">
        <v>0.19737109541893</v>
      </c>
      <c r="V14" s="19">
        <v>0</v>
      </c>
      <c r="W14" s="21">
        <v>0</v>
      </c>
      <c r="X14" s="24">
        <v>19248.361328125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0.2035851</v>
      </c>
      <c r="Q15" s="20">
        <v>0.1967162</v>
      </c>
      <c r="R15" s="21">
        <v>0.3763281</v>
      </c>
      <c r="S15" s="20">
        <v>0.262139320373535</v>
      </c>
      <c r="T15" s="20">
        <v>0.253294825553894</v>
      </c>
      <c r="U15" s="20">
        <v>0.196716204285622</v>
      </c>
      <c r="V15" s="19">
        <v>0</v>
      </c>
      <c r="W15" s="21">
        <v>0</v>
      </c>
      <c r="X15" s="24">
        <v>19446.740234375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0.2026712</v>
      </c>
      <c r="Q16" s="20">
        <v>0.1969592</v>
      </c>
      <c r="R16" s="21">
        <v>0.37535</v>
      </c>
      <c r="S16" s="20">
        <v>0.261517852544785</v>
      </c>
      <c r="T16" s="20">
        <v>0.254147320985794</v>
      </c>
      <c r="U16" s="20">
        <v>0.19695919752121</v>
      </c>
      <c r="V16" s="19">
        <v>0</v>
      </c>
      <c r="W16" s="21">
        <v>0</v>
      </c>
      <c r="X16" s="24">
        <v>19363.37890625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0.2032322</v>
      </c>
      <c r="Q17" s="20">
        <v>0.1969071</v>
      </c>
      <c r="R17" s="21">
        <v>0.3767268</v>
      </c>
      <c r="S17" s="20">
        <v>0.26160517334938</v>
      </c>
      <c r="T17" s="20">
        <v>0.253463357686996</v>
      </c>
      <c r="U17" s="20">
        <v>0.196907103061676</v>
      </c>
      <c r="V17" s="19">
        <v>0</v>
      </c>
      <c r="W17" s="21">
        <v>0</v>
      </c>
      <c r="X17" s="24">
        <v>19600.5625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0.2043517</v>
      </c>
      <c r="Q18" s="20">
        <v>0.1981702</v>
      </c>
      <c r="R18" s="21">
        <v>0.3787066</v>
      </c>
      <c r="S18" s="20">
        <v>0.261577367782593</v>
      </c>
      <c r="T18" s="20">
        <v>0.25366485118866</v>
      </c>
      <c r="U18" s="20">
        <v>0.198170199990273</v>
      </c>
      <c r="V18" s="19">
        <v>0</v>
      </c>
      <c r="W18" s="21">
        <v>0</v>
      </c>
      <c r="X18" s="24">
        <v>19530.744140625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0.2024608</v>
      </c>
      <c r="Q19" s="20">
        <v>0.1968157</v>
      </c>
      <c r="R19" s="21">
        <v>0.3751524</v>
      </c>
      <c r="S19" s="20">
        <v>0.261432379484177</v>
      </c>
      <c r="T19" s="20">
        <v>0.25414302945137</v>
      </c>
      <c r="U19" s="20">
        <v>0.196815699338913</v>
      </c>
      <c r="V19" s="19">
        <v>0</v>
      </c>
      <c r="W19" s="21">
        <v>0</v>
      </c>
      <c r="X19" s="24">
        <v>19399.873046875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0.2032309</v>
      </c>
      <c r="Q20" s="20">
        <v>0.1971789</v>
      </c>
      <c r="R20" s="21">
        <v>0.3771243</v>
      </c>
      <c r="S20" s="20">
        <v>0.261378765106201</v>
      </c>
      <c r="T20" s="20">
        <v>0.253595173358917</v>
      </c>
      <c r="U20" s="20">
        <v>0.197178900241852</v>
      </c>
      <c r="V20" s="19">
        <v>0</v>
      </c>
      <c r="W20" s="21">
        <v>0</v>
      </c>
      <c r="X20" s="24">
        <v>19641.53515625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0.2026716</v>
      </c>
      <c r="Q21" s="20">
        <v>0.1964798</v>
      </c>
      <c r="R21" s="21">
        <v>0.3759364</v>
      </c>
      <c r="S21" s="20">
        <v>0.261482119560242</v>
      </c>
      <c r="T21" s="20">
        <v>0.25349360704422</v>
      </c>
      <c r="U21" s="20">
        <v>0.196479797363281</v>
      </c>
      <c r="V21" s="19">
        <v>0</v>
      </c>
      <c r="W21" s="21">
        <v>0</v>
      </c>
      <c r="X21" s="24">
        <v>19639.701171875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0.2038612</v>
      </c>
      <c r="Q22" s="20">
        <v>0.1977447</v>
      </c>
      <c r="R22" s="21">
        <v>0.3781131</v>
      </c>
      <c r="S22" s="20">
        <v>0.261454701423645</v>
      </c>
      <c r="T22" s="20">
        <v>0.253610223531723</v>
      </c>
      <c r="U22" s="20">
        <v>0.197744697332382</v>
      </c>
      <c r="V22" s="19">
        <v>0</v>
      </c>
      <c r="W22" s="21">
        <v>0</v>
      </c>
      <c r="X22" s="24">
        <v>19603.728515625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0.2025292</v>
      </c>
      <c r="Q23" s="20">
        <v>0.1966771</v>
      </c>
      <c r="R23" s="21">
        <v>0.3767284</v>
      </c>
      <c r="S23" s="20">
        <v>0.261013209819794</v>
      </c>
      <c r="T23" s="20">
        <v>0.253471195697784</v>
      </c>
      <c r="U23" s="20">
        <v>0.196677103638649</v>
      </c>
      <c r="V23" s="19">
        <v>0</v>
      </c>
      <c r="W23" s="21">
        <v>0</v>
      </c>
      <c r="X23" s="24">
        <v>19846.65625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0.2036574</v>
      </c>
      <c r="Q24" s="20">
        <v>0.1965169</v>
      </c>
      <c r="R24" s="21">
        <v>0.3753393</v>
      </c>
      <c r="S24" s="20">
        <v>0.262609720230103</v>
      </c>
      <c r="T24" s="20">
        <v>0.253402262926102</v>
      </c>
      <c r="U24" s="20">
        <v>0.196516901254654</v>
      </c>
      <c r="V24" s="19">
        <v>0</v>
      </c>
      <c r="W24" s="21">
        <v>0</v>
      </c>
      <c r="X24" s="24">
        <v>19211.78125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0.2042126</v>
      </c>
      <c r="Q25" s="20">
        <v>0.1986485</v>
      </c>
      <c r="R25" s="21">
        <v>0.3767403</v>
      </c>
      <c r="S25" s="20">
        <v>0.261944890022278</v>
      </c>
      <c r="T25" s="20">
        <v>0.254807770252228</v>
      </c>
      <c r="U25" s="20">
        <v>0.198648497462273</v>
      </c>
      <c r="V25" s="19">
        <v>0</v>
      </c>
      <c r="W25" s="21">
        <v>0</v>
      </c>
      <c r="X25" s="24">
        <v>18940.3515625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0.2035799</v>
      </c>
      <c r="Q26" s="20">
        <v>0.1973917</v>
      </c>
      <c r="R26" s="21">
        <v>0.3787025</v>
      </c>
      <c r="S26" s="20">
        <v>0.261108964681625</v>
      </c>
      <c r="T26" s="20">
        <v>0.253172069787979</v>
      </c>
      <c r="U26" s="20">
        <v>0.197391703724861</v>
      </c>
      <c r="V26" s="19">
        <v>0</v>
      </c>
      <c r="W26" s="21">
        <v>0</v>
      </c>
      <c r="X26" s="24">
        <v>19931.0859375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0.2032986</v>
      </c>
      <c r="Q27" s="20">
        <v>0.1976563</v>
      </c>
      <c r="R27" s="21">
        <v>0.3781154</v>
      </c>
      <c r="S27" s="20">
        <v>0.260950267314911</v>
      </c>
      <c r="T27" s="20">
        <v>0.25370791554451</v>
      </c>
      <c r="U27" s="20">
        <v>0.19765630364418</v>
      </c>
      <c r="V27" s="19">
        <v>0</v>
      </c>
      <c r="W27" s="21">
        <v>0</v>
      </c>
      <c r="X27" s="24">
        <v>19775.26953125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0.2036514</v>
      </c>
      <c r="Q28" s="20">
        <v>0.1976024</v>
      </c>
      <c r="R28" s="21">
        <v>0.377521</v>
      </c>
      <c r="S28" s="20">
        <v>0.261502295732498</v>
      </c>
      <c r="T28" s="20">
        <v>0.253734976053238</v>
      </c>
      <c r="U28" s="20">
        <v>0.197602406144142</v>
      </c>
      <c r="V28" s="19">
        <v>0</v>
      </c>
      <c r="W28" s="21">
        <v>0</v>
      </c>
      <c r="X28" s="24">
        <v>19533.634765625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0.204067</v>
      </c>
      <c r="Q29" s="20">
        <v>0.1982219</v>
      </c>
      <c r="R29" s="21">
        <v>0.3808785</v>
      </c>
      <c r="S29" s="20">
        <v>0.260566264390945</v>
      </c>
      <c r="T29" s="20">
        <v>0.253102838993073</v>
      </c>
      <c r="U29" s="20">
        <v>0.198221907019615</v>
      </c>
      <c r="V29" s="19">
        <v>0</v>
      </c>
      <c r="W29" s="21">
        <v>0</v>
      </c>
      <c r="X29" s="24">
        <v>20203.970703125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0.2035828</v>
      </c>
      <c r="Q30" s="20">
        <v>0.1970545</v>
      </c>
      <c r="R30" s="21">
        <v>0.3773181</v>
      </c>
      <c r="S30" s="20">
        <v>0.26168954372406</v>
      </c>
      <c r="T30" s="20">
        <v>0.253297924995422</v>
      </c>
      <c r="U30" s="20">
        <v>0.197054505348206</v>
      </c>
      <c r="V30" s="19">
        <v>0</v>
      </c>
      <c r="W30" s="21">
        <v>0</v>
      </c>
      <c r="X30" s="24">
        <v>19632.62890625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0.2032335</v>
      </c>
      <c r="Q31" s="20">
        <v>0.1967724</v>
      </c>
      <c r="R31" s="21">
        <v>0.3761336</v>
      </c>
      <c r="S31" s="20">
        <v>0.261851757764816</v>
      </c>
      <c r="T31" s="20">
        <v>0.253527104854584</v>
      </c>
      <c r="U31" s="20">
        <v>0.196772396564484</v>
      </c>
      <c r="V31" s="19">
        <v>0</v>
      </c>
      <c r="W31" s="21">
        <v>0</v>
      </c>
      <c r="X31" s="24">
        <v>19472.546875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0.2033012</v>
      </c>
      <c r="Q32" s="20">
        <v>0.1978673</v>
      </c>
      <c r="R32" s="21">
        <v>0.3759481</v>
      </c>
      <c r="S32" s="20">
        <v>0.261609643697739</v>
      </c>
      <c r="T32" s="20">
        <v>0.254617273807526</v>
      </c>
      <c r="U32" s="20">
        <v>0.197867304086685</v>
      </c>
      <c r="V32" s="19">
        <v>0</v>
      </c>
      <c r="W32" s="21">
        <v>0</v>
      </c>
      <c r="X32" s="24">
        <v>19144.392578125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0.2039361</v>
      </c>
      <c r="Q33" s="20">
        <v>0.1975506</v>
      </c>
      <c r="R33" s="21">
        <v>0.3753491</v>
      </c>
      <c r="S33" s="20">
        <v>0.262521505355835</v>
      </c>
      <c r="T33" s="20">
        <v>0.254301607608795</v>
      </c>
      <c r="U33" s="20">
        <v>0.197550594806671</v>
      </c>
      <c r="V33" s="19">
        <v>0</v>
      </c>
      <c r="W33" s="21">
        <v>0</v>
      </c>
      <c r="X33" s="24">
        <v>18903.6875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0.2026691</v>
      </c>
      <c r="Q34" s="20">
        <v>0.1972292</v>
      </c>
      <c r="R34" s="21">
        <v>0.3763392</v>
      </c>
      <c r="S34" s="20">
        <v>0.261091619729996</v>
      </c>
      <c r="T34" s="20">
        <v>0.254083573818207</v>
      </c>
      <c r="U34" s="20">
        <v>0.197229206562042</v>
      </c>
      <c r="V34" s="19">
        <v>0</v>
      </c>
      <c r="W34" s="21">
        <v>0</v>
      </c>
      <c r="X34" s="24">
        <v>19563.4140625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0.2026023</v>
      </c>
      <c r="Q35" s="20">
        <v>0.1965478</v>
      </c>
      <c r="R35" s="21">
        <v>0.3751486</v>
      </c>
      <c r="S35" s="20">
        <v>0.26165908575058</v>
      </c>
      <c r="T35" s="20">
        <v>0.253839761018753</v>
      </c>
      <c r="U35" s="20">
        <v>0.19654780626297</v>
      </c>
      <c r="V35" s="19">
        <v>0</v>
      </c>
      <c r="W35" s="21">
        <v>0</v>
      </c>
      <c r="X35" s="24">
        <v>19427.197265625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0.2031608</v>
      </c>
      <c r="Q36" s="20">
        <v>0.1971082</v>
      </c>
      <c r="R36" s="21">
        <v>0.3771239</v>
      </c>
      <c r="S36" s="20">
        <v>0.26133605837822</v>
      </c>
      <c r="T36" s="20">
        <v>0.253550291061401</v>
      </c>
      <c r="U36" s="20">
        <v>0.197108194231987</v>
      </c>
      <c r="V36" s="19">
        <v>0</v>
      </c>
      <c r="W36" s="21">
        <v>0</v>
      </c>
      <c r="X36" s="24">
        <v>19677.763671875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0.2026012</v>
      </c>
      <c r="Q37" s="20">
        <v>0.1968202</v>
      </c>
      <c r="R37" s="21">
        <v>0.3753489</v>
      </c>
      <c r="S37" s="20">
        <v>0.261498421430588</v>
      </c>
      <c r="T37" s="20">
        <v>0.254036843776703</v>
      </c>
      <c r="U37" s="20">
        <v>0.196820199489594</v>
      </c>
      <c r="V37" s="19">
        <v>0</v>
      </c>
      <c r="W37" s="21">
        <v>0</v>
      </c>
      <c r="X37" s="24">
        <v>19414.85546875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0.2026718</v>
      </c>
      <c r="Q38" s="20">
        <v>0.1965486</v>
      </c>
      <c r="R38" s="21">
        <v>0.3757399</v>
      </c>
      <c r="S38" s="20">
        <v>0.261525392532349</v>
      </c>
      <c r="T38" s="20">
        <v>0.253624081611633</v>
      </c>
      <c r="U38" s="20">
        <v>0.196548596024513</v>
      </c>
      <c r="V38" s="19">
        <v>0</v>
      </c>
      <c r="W38" s="21">
        <v>0</v>
      </c>
      <c r="X38" s="24">
        <v>19568.751953125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0.2033748</v>
      </c>
      <c r="Q39" s="20">
        <v>0.1966416</v>
      </c>
      <c r="R39" s="21">
        <v>0.3759341</v>
      </c>
      <c r="S39" s="20">
        <v>0.262097656726837</v>
      </c>
      <c r="T39" s="20">
        <v>0.253420293331146</v>
      </c>
      <c r="U39" s="20">
        <v>0.196641594171524</v>
      </c>
      <c r="V39" s="19">
        <v>0</v>
      </c>
      <c r="W39" s="21">
        <v>0</v>
      </c>
      <c r="X39" s="24">
        <v>19413.826171875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0.202952</v>
      </c>
      <c r="Q40" s="20">
        <v>0.1967623</v>
      </c>
      <c r="R40" s="21">
        <v>0.3761351</v>
      </c>
      <c r="S40" s="20">
        <v>0.261586844921112</v>
      </c>
      <c r="T40" s="20">
        <v>0.253608882427216</v>
      </c>
      <c r="U40" s="20">
        <v>0.196762293577194</v>
      </c>
      <c r="V40" s="19">
        <v>0</v>
      </c>
      <c r="W40" s="21">
        <v>0</v>
      </c>
      <c r="X40" s="24">
        <v>19549.34765625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0.2027454</v>
      </c>
      <c r="Q41" s="20">
        <v>0.1962834</v>
      </c>
      <c r="R41" s="21">
        <v>0.3739614</v>
      </c>
      <c r="S41" s="20">
        <v>0.262287139892578</v>
      </c>
      <c r="T41" s="20">
        <v>0.253927409648895</v>
      </c>
      <c r="U41" s="20">
        <v>0.196283400058746</v>
      </c>
      <c r="V41" s="19">
        <v>0</v>
      </c>
      <c r="W41" s="21">
        <v>0</v>
      </c>
      <c r="X41" s="24">
        <v>19138.38671875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0.2030875</v>
      </c>
      <c r="Q42" s="20">
        <v>0.1976487</v>
      </c>
      <c r="R42" s="21">
        <v>0.3781166</v>
      </c>
      <c r="S42" s="20">
        <v>0.260752081871033</v>
      </c>
      <c r="T42" s="20">
        <v>0.253769010305405</v>
      </c>
      <c r="U42" s="20">
        <v>0.197648704051971</v>
      </c>
      <c r="V42" s="19">
        <v>0</v>
      </c>
      <c r="W42" s="21">
        <v>0</v>
      </c>
      <c r="X42" s="24">
        <v>19833.7109375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0.2034436</v>
      </c>
      <c r="Q43" s="20">
        <v>0.1971212</v>
      </c>
      <c r="R43" s="21">
        <v>0.3761362</v>
      </c>
      <c r="S43" s="20">
        <v>0.261932969093323</v>
      </c>
      <c r="T43" s="20">
        <v>0.25379291176796</v>
      </c>
      <c r="U43" s="20">
        <v>0.197121202945709</v>
      </c>
      <c r="V43" s="19">
        <v>0</v>
      </c>
      <c r="W43" s="21">
        <v>0</v>
      </c>
      <c r="X43" s="24">
        <v>19333.779296875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0.2027392</v>
      </c>
      <c r="Q44" s="20">
        <v>0.1965454</v>
      </c>
      <c r="R44" s="21">
        <v>0.3777119</v>
      </c>
      <c r="S44" s="20">
        <v>0.260926783084869</v>
      </c>
      <c r="T44" s="20">
        <v>0.252955317497253</v>
      </c>
      <c r="U44" s="20">
        <v>0.196545407176018</v>
      </c>
      <c r="V44" s="19">
        <v>0</v>
      </c>
      <c r="W44" s="21">
        <v>0</v>
      </c>
      <c r="X44" s="24">
        <v>20106.232421875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2024-08-28T10:04:59Z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