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<sst xmlns="http://schemas.openxmlformats.org/spreadsheetml/2006/main" count="759" uniqueCount="385">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</sst>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0.185959100723267</c:v>
                </c:pt>
                <c:pt idx="1">
                  <c:v>0.185948893427849</c:v>
                </c:pt>
                <c:pt idx="2">
                  <c:v>0.186447605490685</c:v>
                </c:pt>
                <c:pt idx="3">
                  <c:v>0.18449530005455</c:v>
                </c:pt>
                <c:pt idx="4">
                  <c:v>0.185568898916245</c:v>
                </c:pt>
                <c:pt idx="5">
                  <c:v>0.185102596879005</c:v>
                </c:pt>
                <c:pt idx="6">
                  <c:v>0.185026794672012</c:v>
                </c:pt>
                <c:pt idx="7">
                  <c:v>0.186216801404953</c:v>
                </c:pt>
                <c:pt idx="8">
                  <c:v>0.186232104897499</c:v>
                </c:pt>
                <c:pt idx="9">
                  <c:v>0.185064196586609</c:v>
                </c:pt>
                <c:pt idx="10">
                  <c:v>0.186320200562477</c:v>
                </c:pt>
                <c:pt idx="11">
                  <c:v>0.186281099915504</c:v>
                </c:pt>
                <c:pt idx="12">
                  <c:v>0.186034098267555</c:v>
                </c:pt>
                <c:pt idx="13">
                  <c:v>0.185910403728485</c:v>
                </c:pt>
                <c:pt idx="14">
                  <c:v>0.186185598373413</c:v>
                </c:pt>
                <c:pt idx="15">
                  <c:v>0.185718402266502</c:v>
                </c:pt>
                <c:pt idx="16">
                  <c:v>0.185148701071739</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0.265260010957718</c:v>
                </c:pt>
                <c:pt idx="1">
                  <c:v>0.265154361724854</c:v>
                </c:pt>
                <c:pt idx="2">
                  <c:v>0.263471186161041</c:v>
                </c:pt>
                <c:pt idx="3">
                  <c:v>0.265260010957718</c:v>
                </c:pt>
              </c:numCache>
            </c:numRef>
          </c:xVal>
          <c:yVal>
            <c:numRef>
              <c:f>sRGB_DeltaE!$F$434:$F$437</c:f>
              <c:numCache>
                <c:formatCode>0.00</c:formatCode>
                <c:ptCount val="4"/>
                <c:pt idx="0">
                  <c:v>0.254423677921295</c:v>
                </c:pt>
                <c:pt idx="1">
                  <c:v>0.254870116710663</c:v>
                </c:pt>
                <c:pt idx="2">
                  <c:v>0.25416511297226</c:v>
                </c:pt>
                <c:pt idx="3">
                  <c:v>0.254423677921295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87.6439695639775</c:v>
                </c:pt>
                <c:pt idx="1">
                  <c:v>72.9085849329312</c:v>
                </c:pt>
                <c:pt idx="2">
                  <c:v>59.1047978749666</c:v>
                </c:pt>
                <c:pt idx="3">
                  <c:v>46.4498821984367</c:v>
                </c:pt>
                <c:pt idx="4">
                  <c:v>34.2579708180635</c:v>
                </c:pt>
                <c:pt idx="5">
                  <c:v>21.936639860187</c:v>
                </c:pt>
                <c:pt idx="6">
                  <c:v>10.9329480472978</c:v>
                </c:pt>
                <c:pt idx="7">
                  <c:v>0</c:v>
                </c:pt>
                <c:pt idx="8">
                  <c:v>76.004636206257</c:v>
                </c:pt>
                <c:pt idx="9">
                  <c:v>56.361393753941</c:v>
                </c:pt>
                <c:pt idx="10">
                  <c:v>50.3676002732993</c:v>
                </c:pt>
                <c:pt idx="11">
                  <c:v>35.3799388769313</c:v>
                </c:pt>
                <c:pt idx="12">
                  <c:v>56.4975422309112</c:v>
                </c:pt>
                <c:pt idx="13">
                  <c:v>35.9552062427253</c:v>
                </c:pt>
                <c:pt idx="14">
                  <c:v>23.9530459294386</c:v>
                </c:pt>
                <c:pt idx="15">
                  <c:v>20.5510270429643</c:v>
                </c:pt>
                <c:pt idx="16">
                  <c:v>88.7806429228507</c:v>
                </c:pt>
                <c:pt idx="17">
                  <c:v>66.9344418699483</c:v>
                </c:pt>
                <c:pt idx="18">
                  <c:v>70.1565693222</c:v>
                </c:pt>
                <c:pt idx="19">
                  <c:v>43.9911460708559</c:v>
                </c:pt>
                <c:pt idx="20">
                  <c:v>51.0583608122972</c:v>
                </c:pt>
                <c:pt idx="21">
                  <c:v>30.3572628310767</c:v>
                </c:pt>
                <c:pt idx="22">
                  <c:v>19.5672639776904</c:v>
                </c:pt>
                <c:pt idx="23">
                  <c:v>17.7847098393995</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468.830499742401</v>
      </c>
      <c r="F10" s="102">
        <f>C10/$C$16</f>
        <v>311.695002575992</v>
      </c>
      <c r="G10" s="102">
        <f>D10/$C$16</f>
        <v>185.095741026962</v>
      </c>
      <c r="H10" s="102">
        <f>IF((E10/Reference!L$18)&lt;=0.008856,(7.787*(E10/Reference!L$18))+16/116,(E10/Reference!L$18)^(1/3))</f>
        <v>7.90110643023105</v>
      </c>
      <c r="I10" s="102">
        <f>IF((F10/Reference!M$18)&lt;=0.008856,(7.787*(F10/Reference!M$18))+16/116,(F10/Reference!M$18)^(1/3))</f>
        <v>6.78021209976825</v>
      </c>
      <c r="J10" s="102">
        <f>IF((G10/Reference!N$18)&lt;=0.008856,(7.787*(G10/Reference!N$18))+16/116,(G10/Reference!N$18)^(1/3))</f>
        <v>5.53931652443891</v>
      </c>
      <c r="K10" s="102">
        <f t="shared" ref="K10:K16" si="0">100*IF(F10&lt;=0.008856,9.033*F10,(1.16*(F10^(1/3)))-0.16)</f>
        <v>770.504603573117</v>
      </c>
      <c r="L10" s="102">
        <f t="shared" ref="L10:L16" si="1">500*(H10-I10)</f>
        <v>560.447165231398</v>
      </c>
      <c r="M10" s="102">
        <f t="shared" ref="M10:M16" si="2">200*(I10-J10)</f>
        <v>248.179115065869</v>
      </c>
      <c r="N10" s="103" t="str">
        <f>A10</f>
        <v>1-(192,80,80)</v>
      </c>
      <c r="O10" s="120">
        <f>K10-Reference!B12</f>
        <v>721.592261381626</v>
      </c>
      <c r="P10" s="120">
        <f>L10-Reference!C12</f>
        <v>515.442114440542</v>
      </c>
      <c r="Q10" s="120">
        <f>M10-Reference!D12</f>
        <v>225.267638812894</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yellower</v>
      </c>
      <c r="U10" s="120">
        <f t="shared" ref="U10:U16" si="6">(O10^2+P10^2+Q10^2)^(1/2)</f>
        <v>914.943426732562</v>
      </c>
      <c r="V10" s="120">
        <f t="shared" ref="V10:V16" si="7">(AC10)^2</f>
        <v>550262.038043002</v>
      </c>
      <c r="W10" s="102">
        <f t="shared" ref="W10:W16" si="8">SQRT((L10*L10)+(M10*M10))</f>
        <v>612.93873932946</v>
      </c>
      <c r="X10" s="102">
        <f>W10-Reference!E12</f>
        <v>562.437349835921</v>
      </c>
      <c r="Y10" s="102">
        <f t="shared" ref="Y10:Y16" si="9">IF(((U10*U10)-(O10*O10)-(X10*X10))&lt;0,0,SQRT((U10*U10)-(O10*O10)-(X10*X10)))</f>
        <v>9.50315446675876</v>
      </c>
      <c r="Z10" s="102">
        <f t="shared" ref="Z10:Z16" si="10">O10</f>
        <v>721.592261381626</v>
      </c>
      <c r="AA10" s="102">
        <f>X10/(1+0.045*ABS(Reference!E12))</f>
        <v>171.864508366032</v>
      </c>
      <c r="AB10" s="102">
        <f>Y10/(1+0.015*ABS(Reference!E12))</f>
        <v>5.40713614170567</v>
      </c>
      <c r="AC10" s="102">
        <f t="shared" ref="AC10:AC16" si="11">SQRT(Z10*Z10+AA10*AA10+AB10*AB10)</f>
        <v>741.796493684759</v>
      </c>
      <c r="AD10" s="103" t="str">
        <f>A10</f>
        <v>1-(192,80,80)</v>
      </c>
    </row>
    <row r="11" spans="1:107">
      <c r="A11" s="103" t="s">
        <v>41</v>
      </c>
      <c r="B11" s="31">
        <f>sRGB_Data!B1032</f>
        <v>148</v>
      </c>
      <c r="C11" s="31">
        <f>sRGB_Data!C1032</f>
        <v>177.13</v>
      </c>
      <c r="D11" s="31">
        <f>sRGB_Data!D1032</f>
        <v>52.76</v>
      </c>
      <c r="E11" s="102">
        <f t="shared" ref="E11:E16" si="12">B11/$C$16</f>
        <v>794.264125021467</v>
      </c>
      <c r="F11" s="102">
        <f t="shared" ref="F11:F16" si="13">C11/$C$16</f>
        <v>950.594624763867</v>
      </c>
      <c r="G11" s="102">
        <f t="shared" ref="G11:G16" si="14">D11/$C$16</f>
        <v>283.144427271166</v>
      </c>
      <c r="H11" s="102">
        <f>IF((E11/Reference!L$18)&lt;=0.008856,(7.787*(E11/Reference!L$18))+16/116,(E11/Reference!L$18)^(1/3))</f>
        <v>9.41898868660463</v>
      </c>
      <c r="I11" s="102">
        <f>IF((F11/Reference!M$18)&lt;=0.008856,(7.787*(F11/Reference!M$18))+16/116,(F11/Reference!M$18)^(1/3))</f>
        <v>9.83252633022628</v>
      </c>
      <c r="J11" s="102">
        <f>IF((G11/Reference!N$18)&lt;=0.008856,(7.787*(G11/Reference!N$18))+16/116,(G11/Reference!N$18)^(1/3))</f>
        <v>6.38253756500619</v>
      </c>
      <c r="K11" s="102">
        <f t="shared" si="0"/>
        <v>1124.57305430625</v>
      </c>
      <c r="L11" s="102">
        <f t="shared" si="1"/>
        <v>-206.768821810826</v>
      </c>
      <c r="M11" s="102">
        <f t="shared" si="2"/>
        <v>689.997753044019</v>
      </c>
      <c r="N11" s="103" t="str">
        <f t="shared" ref="N11:N16" si="15">A11</f>
        <v>2-(192,192,80)</v>
      </c>
      <c r="O11" s="120">
        <f>K11-Reference!B13</f>
        <v>1048.82103351171</v>
      </c>
      <c r="P11" s="120">
        <f>L11-Reference!C13</f>
        <v>-192.228257541209</v>
      </c>
      <c r="Q11" s="120">
        <f>M11-Reference!D13</f>
        <v>634.921486744981</v>
      </c>
      <c r="R11" s="120" t="str">
        <f t="shared" si="3"/>
        <v>lighter</v>
      </c>
      <c r="S11" s="120" t="str">
        <f t="shared" si="4"/>
        <v>greener</v>
      </c>
      <c r="T11" s="120" t="str">
        <f t="shared" si="5"/>
        <v>yellower</v>
      </c>
      <c r="U11" s="120">
        <f t="shared" si="6"/>
        <v>1241.00868557168</v>
      </c>
      <c r="V11" s="120">
        <f t="shared" si="7"/>
        <v>1134693.69323133</v>
      </c>
      <c r="W11" s="102">
        <f t="shared" si="8"/>
        <v>720.312602193542</v>
      </c>
      <c r="X11" s="102">
        <f>W11-Reference!E13</f>
        <v>663.349253286359</v>
      </c>
      <c r="Y11" s="102">
        <f t="shared" si="9"/>
        <v>6.6907019224701</v>
      </c>
      <c r="Z11" s="102">
        <f t="shared" si="10"/>
        <v>1048.82103351171</v>
      </c>
      <c r="AA11" s="102">
        <f>X11/(1+0.045*ABS(Reference!E13))</f>
        <v>186.158845699109</v>
      </c>
      <c r="AB11" s="102">
        <f>Y11/(1+0.015*ABS(Reference!E13))</f>
        <v>3.60791667590544</v>
      </c>
      <c r="AC11" s="102">
        <f t="shared" si="11"/>
        <v>1065.22002104322</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503.982053924094</v>
      </c>
      <c r="F12" s="102">
        <f t="shared" si="13"/>
        <v>805.37308947278</v>
      </c>
      <c r="G12" s="102">
        <f t="shared" si="14"/>
        <v>340.513910355487</v>
      </c>
      <c r="H12" s="102">
        <f>IF((E12/Reference!L$18)&lt;=0.008856,(7.787*(E12/Reference!L$18))+16/116,(E12/Reference!L$18)^(1/3))</f>
        <v>8.09383444657622</v>
      </c>
      <c r="I12" s="102">
        <f>IF((F12/Reference!M$18)&lt;=0.008856,(7.787*(F12/Reference!M$18))+16/116,(F12/Reference!M$18)^(1/3))</f>
        <v>9.30391437129749</v>
      </c>
      <c r="J12" s="102">
        <f>IF((G12/Reference!N$18)&lt;=0.008856,(7.787*(G12/Reference!N$18))+16/116,(G12/Reference!N$18)^(1/3))</f>
        <v>6.78738252694143</v>
      </c>
      <c r="K12" s="102">
        <f t="shared" si="0"/>
        <v>1063.25406707051</v>
      </c>
      <c r="L12" s="102">
        <f t="shared" si="1"/>
        <v>-605.039962360633</v>
      </c>
      <c r="M12" s="102">
        <f t="shared" si="2"/>
        <v>503.306368871211</v>
      </c>
      <c r="N12" s="103" t="str">
        <f t="shared" si="15"/>
        <v>3-(96,192,96)</v>
      </c>
      <c r="O12" s="120">
        <f>K12-Reference!B14</f>
        <v>993.056712067702</v>
      </c>
      <c r="P12" s="120">
        <f>L12-Reference!C14</f>
        <v>-557.173311701399</v>
      </c>
      <c r="Q12" s="120">
        <f>M12-Reference!D14</f>
        <v>463.687035348427</v>
      </c>
      <c r="R12" s="120" t="str">
        <f t="shared" si="3"/>
        <v>lighter</v>
      </c>
      <c r="S12" s="120" t="str">
        <f t="shared" si="4"/>
        <v>greener</v>
      </c>
      <c r="T12" s="120" t="str">
        <f t="shared" si="5"/>
        <v>yellower</v>
      </c>
      <c r="U12" s="120">
        <f t="shared" si="6"/>
        <v>1229.47525367745</v>
      </c>
      <c r="V12" s="120">
        <f t="shared" si="7"/>
        <v>1022624.28813114</v>
      </c>
      <c r="W12" s="102">
        <f t="shared" si="8"/>
        <v>787.01375909172</v>
      </c>
      <c r="X12" s="102">
        <f>W12-Reference!E14</f>
        <v>724.877555199603</v>
      </c>
      <c r="Y12" s="102">
        <f t="shared" si="9"/>
        <v>0.544049965085593</v>
      </c>
      <c r="Z12" s="102">
        <f t="shared" si="10"/>
        <v>993.056712067702</v>
      </c>
      <c r="AA12" s="102">
        <f>X12/(1+0.045*ABS(Reference!E14))</f>
        <v>190.951762112222</v>
      </c>
      <c r="AB12" s="102">
        <f>Y12/(1+0.015*ABS(Reference!E14))</f>
        <v>0.281593084960166</v>
      </c>
      <c r="AC12" s="102">
        <f t="shared" si="11"/>
        <v>1011.24887546595</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652.262579426413</v>
      </c>
      <c r="F13" s="102">
        <f t="shared" si="13"/>
        <v>858.663918942126</v>
      </c>
      <c r="G13" s="102">
        <f t="shared" si="14"/>
        <v>1097.90915335738</v>
      </c>
      <c r="H13" s="102">
        <f>IF((E13/Reference!L$18)&lt;=0.008856,(7.787*(E13/Reference!L$18))+16/116,(E13/Reference!L$18)^(1/3))</f>
        <v>8.82043723891203</v>
      </c>
      <c r="I13" s="102">
        <f>IF((F13/Reference!M$18)&lt;=0.008856,(7.787*(F13/Reference!M$18))+16/116,(F13/Reference!M$18)^(1/3))</f>
        <v>9.50475816653798</v>
      </c>
      <c r="J13" s="102">
        <f>IF((G13/Reference!N$18)&lt;=0.008856,(7.787*(G13/Reference!N$18))+16/116,(G13/Reference!N$18)^(1/3))</f>
        <v>10.0271961059064</v>
      </c>
      <c r="K13" s="102">
        <f t="shared" si="0"/>
        <v>1086.55194731841</v>
      </c>
      <c r="L13" s="102">
        <f t="shared" si="1"/>
        <v>-342.160463812978</v>
      </c>
      <c r="M13" s="102">
        <f t="shared" si="2"/>
        <v>-104.487587873676</v>
      </c>
      <c r="N13" s="103" t="str">
        <f t="shared" si="15"/>
        <v>4-(96,192,192)</v>
      </c>
      <c r="O13" s="120">
        <f>K13-Reference!B15</f>
        <v>1014.32890375894</v>
      </c>
      <c r="P13" s="120">
        <f>L13-Reference!C15</f>
        <v>-313.972523612548</v>
      </c>
      <c r="Q13" s="120">
        <f>M13-Reference!D15</f>
        <v>-95.7831041558591</v>
      </c>
      <c r="R13" s="120" t="str">
        <f t="shared" si="3"/>
        <v>lighter</v>
      </c>
      <c r="S13" s="120" t="str">
        <f t="shared" si="4"/>
        <v>greener</v>
      </c>
      <c r="T13" s="120" t="str">
        <f t="shared" si="5"/>
        <v>bluer</v>
      </c>
      <c r="U13" s="120">
        <f t="shared" si="6"/>
        <v>1066.12207257245</v>
      </c>
      <c r="V13" s="120">
        <f t="shared" si="7"/>
        <v>1048752.86267633</v>
      </c>
      <c r="W13" s="102">
        <f t="shared" si="8"/>
        <v>357.758911861565</v>
      </c>
      <c r="X13" s="102">
        <f>W13-Reference!E15</f>
        <v>328.257589695657</v>
      </c>
      <c r="Y13" s="102">
        <f t="shared" si="9"/>
        <v>0.321609331759784</v>
      </c>
      <c r="Z13" s="102">
        <f t="shared" si="10"/>
        <v>1014.32890375894</v>
      </c>
      <c r="AA13" s="102">
        <f>X13/(1+0.045*ABS(Reference!E15))</f>
        <v>141.030805035508</v>
      </c>
      <c r="AB13" s="102">
        <f>Y13/(1+0.015*ABS(Reference!E15))</f>
        <v>0.222949677721203</v>
      </c>
      <c r="AC13" s="102">
        <f t="shared" si="11"/>
        <v>1024.08635508747</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504.948050832904</v>
      </c>
      <c r="F14" s="102">
        <f t="shared" si="13"/>
        <v>455.682208483599</v>
      </c>
      <c r="G14" s="102">
        <f t="shared" si="14"/>
        <v>1031.63103211403</v>
      </c>
      <c r="H14" s="102">
        <f>IF((E14/Reference!L$18)&lt;=0.008856,(7.787*(E14/Reference!L$18))+16/116,(E14/Reference!L$18)^(1/3))</f>
        <v>8.09900237462498</v>
      </c>
      <c r="I14" s="102">
        <f>IF((F14/Reference!M$18)&lt;=0.008856,(7.787*(F14/Reference!M$18))+16/116,(F14/Reference!M$18)^(1/3))</f>
        <v>7.69521380461094</v>
      </c>
      <c r="J14" s="102">
        <f>IF((G14/Reference!N$18)&lt;=0.008856,(7.787*(G14/Reference!N$18))+16/116,(G14/Reference!N$18)^(1/3))</f>
        <v>9.82122150079601</v>
      </c>
      <c r="K14" s="102">
        <f t="shared" si="0"/>
        <v>876.644801334869</v>
      </c>
      <c r="L14" s="102">
        <f t="shared" si="1"/>
        <v>201.894285007018</v>
      </c>
      <c r="M14" s="102">
        <f t="shared" si="2"/>
        <v>-425.201539237014</v>
      </c>
      <c r="N14" s="103" t="str">
        <f t="shared" si="15"/>
        <v>5-(128,128,192)</v>
      </c>
      <c r="O14" s="120">
        <f>K14-Reference!B16</f>
        <v>820.724289932444</v>
      </c>
      <c r="P14" s="120">
        <f>L14-Reference!C16</f>
        <v>186.761330598908</v>
      </c>
      <c r="Q14" s="120">
        <f>M14-Reference!D16</f>
        <v>-391.793156239896</v>
      </c>
      <c r="R14" s="120" t="str">
        <f t="shared" si="3"/>
        <v>lighter</v>
      </c>
      <c r="S14" s="120" t="str">
        <f t="shared" si="4"/>
        <v>redder</v>
      </c>
      <c r="T14" s="120" t="str">
        <f t="shared" si="5"/>
        <v>bluer</v>
      </c>
      <c r="U14" s="120">
        <f t="shared" si="6"/>
        <v>928.423412010172</v>
      </c>
      <c r="V14" s="120">
        <f t="shared" si="7"/>
        <v>700406.862457683</v>
      </c>
      <c r="W14" s="102">
        <f t="shared" si="8"/>
        <v>470.699109079273</v>
      </c>
      <c r="X14" s="102">
        <f>W14-Reference!E16</f>
        <v>434.02314469386</v>
      </c>
      <c r="Y14" s="102">
        <f t="shared" si="9"/>
        <v>2.36257350086367</v>
      </c>
      <c r="Z14" s="102">
        <f t="shared" si="10"/>
        <v>820.724289932444</v>
      </c>
      <c r="AA14" s="102">
        <f>X14/(1+0.045*ABS(Reference!E16))</f>
        <v>163.75646393372</v>
      </c>
      <c r="AB14" s="102">
        <f>Y14/(1+0.015*ABS(Reference!E16))</f>
        <v>1.52410383260132</v>
      </c>
      <c r="AC14" s="102">
        <f t="shared" si="11"/>
        <v>836.903138037899</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730.132663575477</v>
      </c>
      <c r="F15" s="102">
        <f t="shared" si="13"/>
        <v>569.508844238365</v>
      </c>
      <c r="G15" s="102">
        <f t="shared" si="14"/>
        <v>1044.7256568779</v>
      </c>
      <c r="H15" s="102">
        <f>IF((E15/Reference!L$18)&lt;=0.008856,(7.787*(E15/Reference!L$18))+16/116,(E15/Reference!L$18)^(1/3))</f>
        <v>9.15833556413756</v>
      </c>
      <c r="I15" s="102">
        <f>IF((F15/Reference!M$18)&lt;=0.008856,(7.787*(F15/Reference!M$18))+16/116,(F15/Reference!M$18)^(1/3))</f>
        <v>8.28896217121451</v>
      </c>
      <c r="J15" s="102">
        <f>IF((G15/Reference!N$18)&lt;=0.008856,(7.787*(G15/Reference!N$18))+16/116,(G15/Reference!N$18)^(1/3))</f>
        <v>9.86260092072331</v>
      </c>
      <c r="K15" s="102">
        <f t="shared" si="0"/>
        <v>945.519611860883</v>
      </c>
      <c r="L15" s="102">
        <f t="shared" si="1"/>
        <v>434.686696461527</v>
      </c>
      <c r="M15" s="102">
        <f t="shared" si="2"/>
        <v>-314.727749901759</v>
      </c>
      <c r="N15" s="103" t="str">
        <f t="shared" si="15"/>
        <v>6-(192,128,192)</v>
      </c>
      <c r="O15" s="120">
        <f>K15-Reference!B17</f>
        <v>883.478546891879</v>
      </c>
      <c r="P15" s="120">
        <f>L15-Reference!C17</f>
        <v>399.61843814593</v>
      </c>
      <c r="Q15" s="120">
        <f>M15-Reference!D17</f>
        <v>-291.28058927849</v>
      </c>
      <c r="R15" s="120" t="str">
        <f t="shared" si="3"/>
        <v>lighter</v>
      </c>
      <c r="S15" s="120" t="str">
        <f t="shared" si="4"/>
        <v>redder</v>
      </c>
      <c r="T15" s="120" t="str">
        <f t="shared" si="5"/>
        <v>bluer</v>
      </c>
      <c r="U15" s="120">
        <f t="shared" si="6"/>
        <v>1012.45919454307</v>
      </c>
      <c r="V15" s="120">
        <f t="shared" si="7"/>
        <v>809653.47611202</v>
      </c>
      <c r="W15" s="102">
        <f t="shared" si="8"/>
        <v>536.661979870812</v>
      </c>
      <c r="X15" s="102">
        <f>W15-Reference!E17</f>
        <v>494.477242315829</v>
      </c>
      <c r="Y15" s="102">
        <f t="shared" si="9"/>
        <v>5.61557017140964</v>
      </c>
      <c r="Z15" s="102">
        <f t="shared" si="10"/>
        <v>883.478546891879</v>
      </c>
      <c r="AA15" s="102">
        <f>X15/(1+0.045*ABS(Reference!E17))</f>
        <v>170.608629883861</v>
      </c>
      <c r="AB15" s="102">
        <f>Y15/(1+0.015*ABS(Reference!E17))</f>
        <v>3.43928815101296</v>
      </c>
      <c r="AC15" s="102">
        <f t="shared" si="11"/>
        <v>899.80746613485</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0.1922229</v>
      </c>
      <c r="C16" s="31">
        <f t="shared" ref="C16:D16" si="17">C35</f>
        <v>0.186336</v>
      </c>
      <c r="D16" s="31">
        <f t="shared" si="17"/>
        <v>0.3492953</v>
      </c>
      <c r="E16" s="102">
        <f t="shared" si="12"/>
        <v>1.03159292890263</v>
      </c>
      <c r="F16" s="102">
        <f t="shared" si="13"/>
        <v>1</v>
      </c>
      <c r="G16" s="102">
        <f t="shared" si="14"/>
        <v>1.87454544478791</v>
      </c>
      <c r="H16" s="102">
        <f>IF((E16/Reference!L$18)&lt;=0.008856,(7.787*(E16/Reference!L$18))+16/116,(E16/Reference!L$18)^(1/3))</f>
        <v>1.02766621341513</v>
      </c>
      <c r="I16" s="102">
        <f>IF((F16/Reference!M$18)&lt;=0.008856,(7.787*(F16/Reference!M$18))+16/116,(F16/Reference!M$18)^(1/3))</f>
        <v>1</v>
      </c>
      <c r="J16" s="102">
        <f>IF((G16/Reference!N$18)&lt;=0.008856,(7.787*(G16/Reference!N$18))+16/116,(G16/Reference!N$18)^(1/3))</f>
        <v>1.19845766651466</v>
      </c>
      <c r="K16" s="102">
        <f t="shared" si="0"/>
        <v>100</v>
      </c>
      <c r="L16" s="102">
        <f t="shared" si="1"/>
        <v>13.8331067075654</v>
      </c>
      <c r="M16" s="102">
        <f t="shared" si="2"/>
        <v>-39.6915333029326</v>
      </c>
      <c r="N16" s="103" t="str">
        <f t="shared" si="15"/>
        <v>7-(255, 255, 255)</v>
      </c>
      <c r="O16" s="120">
        <f>K16-Reference!B18</f>
        <v>0</v>
      </c>
      <c r="P16" s="120">
        <f>L16-Reference!C18</f>
        <v>13.8331067075654</v>
      </c>
      <c r="Q16" s="120">
        <f>M16-Reference!D18</f>
        <v>-39.6915333029326</v>
      </c>
      <c r="R16" s="120" t="str">
        <f t="shared" si="3"/>
        <v>about the same</v>
      </c>
      <c r="S16" s="120" t="str">
        <f t="shared" si="4"/>
        <v>redder</v>
      </c>
      <c r="T16" s="120" t="str">
        <f t="shared" si="5"/>
        <v>bluer</v>
      </c>
      <c r="U16" s="120">
        <f t="shared" si="6"/>
        <v>42.032994862616</v>
      </c>
      <c r="V16" s="120">
        <f t="shared" si="7"/>
        <v>1766.7726571207</v>
      </c>
      <c r="W16" s="102">
        <f t="shared" si="8"/>
        <v>42.032994862616</v>
      </c>
      <c r="X16" s="102">
        <f>W16-Reference!E18</f>
        <v>42.032994862616</v>
      </c>
      <c r="Y16" s="102">
        <f t="shared" si="9"/>
        <v>0</v>
      </c>
      <c r="Z16" s="102">
        <f t="shared" si="10"/>
        <v>0</v>
      </c>
      <c r="AA16" s="102">
        <f>X16/(1+0.045*ABS(Reference!E18))</f>
        <v>42.032994862616</v>
      </c>
      <c r="AB16" s="102">
        <f>Y16/(1+0.015*ABS(Reference!E18))</f>
        <v>0</v>
      </c>
      <c r="AC16" s="102">
        <f t="shared" si="11"/>
        <v>42.032994862616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803.01362061668</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1065.22002104322</v>
      </c>
      <c r="C20" s="108" t="str">
        <f>IF(B20&lt;=15,"PASS","FAIL")</f>
        <v>FAIL</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0.1922227</v>
      </c>
      <c r="C28" s="31">
        <f>Test_Data!Q4</f>
        <v>0.1858154</v>
      </c>
      <c r="D28" s="31">
        <f>Test_Data!R4</f>
        <v>0.3503914</v>
      </c>
      <c r="E28" s="117">
        <f>B28/$C$16</f>
        <v>1.03159185557273</v>
      </c>
      <c r="F28" s="117">
        <f>C28/$C$16</f>
        <v>0.997206122273742</v>
      </c>
      <c r="G28" s="117">
        <f>D28/$C$16</f>
        <v>1.88042782929761</v>
      </c>
      <c r="H28" s="117">
        <f>IF((E28/E$16)&lt;=0.008856,(7.787*(E28/E$16))+16/116,(E28/E$16)^(1/3))</f>
        <v>0.999999653180293</v>
      </c>
      <c r="I28" s="117">
        <f>IF((F28/F$16)&lt;=0.008856,(7.787*(F28/F$16))+16/116,(F28/F$16)^(1/3))</f>
        <v>0.999067838770015</v>
      </c>
      <c r="J28" s="117">
        <f>IF((G28/G$16)&lt;=0.008856,(7.787*(G28/G$16))+16/116,(G28/G$16)^(1/3))</f>
        <v>1.00104491859483</v>
      </c>
      <c r="K28" s="117">
        <f>100*IF(F28&lt;=0.008856,9.033*F28,(1.16*(F28^(1/3)))-0.16)</f>
        <v>99.8918692973217</v>
      </c>
      <c r="L28" s="117">
        <f>500*(H28-I28)</f>
        <v>0.465907205139393</v>
      </c>
      <c r="M28" s="117">
        <f>200*(I28-J28)</f>
        <v>-0.395415964962331</v>
      </c>
      <c r="N28" s="123" t="str">
        <f>A28</f>
        <v>1-Gray1 (32, 32, 32)</v>
      </c>
      <c r="O28" s="124">
        <f>K28-[1]Reference!B35</f>
        <v>87.6418391957989</v>
      </c>
      <c r="P28" s="124">
        <f>L28-[1]Reference!C35</f>
        <v>0.465907205139393</v>
      </c>
      <c r="Q28" s="124">
        <f>M28-[1]Reference!D35</f>
        <v>-0.395415964962331</v>
      </c>
      <c r="R28" s="124" t="str">
        <f>IF(O28&gt;$T$8,"lighter",IF(O28&lt;-$T$8,"darker","about the same"))</f>
        <v>lighter</v>
      </c>
      <c r="S28" s="124" t="str">
        <f>IF(P28&gt;$T$8,"redder",IF(P28&lt;-$T$8,"greener","about the same"))</f>
        <v>about the same</v>
      </c>
      <c r="T28" s="124" t="str">
        <f>IF(Q28&gt;$T$8,"yellower",IF(Q28&lt;-$T$8,"bluer","about the same"))</f>
        <v>about the same</v>
      </c>
      <c r="U28" s="124">
        <f t="shared" ref="U28:U59" si="18">(O28^2+P28^2+Q28^2)^(1/2)</f>
        <v>87.6439695639775</v>
      </c>
      <c r="V28" s="124">
        <f>(AC28)^2</f>
        <v>7681.46540093142</v>
      </c>
      <c r="W28" s="117">
        <f t="shared" ref="W28:W59" si="19">SQRT((L28*L28)+(M28*M28))</f>
        <v>0.611083716971654</v>
      </c>
      <c r="X28" s="117">
        <f>W28-[1]Reference!E35</f>
        <v>0.611083716971654</v>
      </c>
      <c r="Y28" s="117">
        <f t="shared" ref="Y28:Y59" si="20">IF(((U28*U28)-(O28*O28)-(X28*X28))&lt;0,0,SQRT((U28*U28)-(O28*O28)-(X28*X28)))</f>
        <v>1.08763166225432e-6</v>
      </c>
      <c r="Z28" s="117">
        <f t="shared" ref="Z28:Z59" si="21">O28</f>
        <v>87.6418391957989</v>
      </c>
      <c r="AA28" s="117">
        <f>X28/(1+0.045*ABS([1]Reference!E35))</f>
        <v>0.611083716971654</v>
      </c>
      <c r="AB28" s="117">
        <f>Y28/(1+0.015*ABS([1]Reference!E35))</f>
        <v>1.08763166225432e-6</v>
      </c>
      <c r="AC28" s="117">
        <f>SQRT(Z28*Z28+AA28*AA28+AB28*AB28)</f>
        <v>87.6439695639775</v>
      </c>
      <c r="AD28" s="123" t="str">
        <f t="shared" ref="AD28:AD59" si="22">A28</f>
        <v>1-Gray1 (32, 32, 32)</v>
      </c>
    </row>
    <row r="29" s="31" customFormat="1" spans="1:30">
      <c r="A29" s="3" t="s">
        <v>51</v>
      </c>
      <c r="B29" s="31">
        <f>Test_Data!P5</f>
        <v>0.192489</v>
      </c>
      <c r="C29" s="31">
        <f>Test_Data!Q5</f>
        <v>0.1863407</v>
      </c>
      <c r="D29" s="31">
        <f>Test_Data!R5</f>
        <v>0.3509466</v>
      </c>
      <c r="E29" s="117">
        <f t="shared" ref="E29:G59" si="23">B29/$C$16</f>
        <v>1.03302099433282</v>
      </c>
      <c r="F29" s="117">
        <f t="shared" si="23"/>
        <v>1.00002522325262</v>
      </c>
      <c r="G29" s="117">
        <f t="shared" si="23"/>
        <v>1.88340739309634</v>
      </c>
      <c r="H29" s="117">
        <f t="shared" ref="H29:J59" si="24">IF((E29/E$16)&lt;=0.008856,(7.787*(E29/E$16))+16/116,(E29/E$16)^(1/3))</f>
        <v>1.00046123069319</v>
      </c>
      <c r="I29" s="117">
        <f t="shared" si="24"/>
        <v>1.00000840768018</v>
      </c>
      <c r="J29" s="117">
        <f t="shared" si="24"/>
        <v>1.00157336273838</v>
      </c>
      <c r="K29" s="117">
        <f t="shared" ref="K29:K59" si="25">100*IF(F29&lt;=0.008856,9.033*F29,(1.16*(F29^(1/3)))-0.16)</f>
        <v>100.000975290901</v>
      </c>
      <c r="L29" s="117">
        <f t="shared" ref="L29:L59" si="26">500*(H29-I29)</f>
        <v>0.226411506503932</v>
      </c>
      <c r="M29" s="117">
        <f t="shared" ref="M29:M59" si="27">200*(I29-J29)</f>
        <v>-0.312991011638575</v>
      </c>
      <c r="N29" s="123" t="str">
        <f t="shared" ref="N29:N59" si="28">A29</f>
        <v>2-Gray2 (64, 64, 64)</v>
      </c>
      <c r="O29" s="124">
        <f>K29-[1]Reference!B36</f>
        <v>72.9075615514523</v>
      </c>
      <c r="P29" s="124">
        <f>L29-[1]Reference!C36</f>
        <v>0.226411506503932</v>
      </c>
      <c r="Q29" s="124">
        <f>M29-[1]Reference!D36</f>
        <v>-0.312991011638575</v>
      </c>
      <c r="R29" s="124" t="str">
        <f t="shared" ref="R29:R59" si="29">IF(O29&gt;$T$8,"lighter",IF(O29&lt;-$T$8,"darker","about the same"))</f>
        <v>lighter</v>
      </c>
      <c r="S29" s="124" t="str">
        <f t="shared" ref="S29:S59" si="30">IF(P29&gt;$T$8,"redder",IF(P29&lt;-$T$8,"greener","about the same"))</f>
        <v>about the same</v>
      </c>
      <c r="T29" s="124" t="str">
        <f t="shared" ref="T29:T59" si="31">IF(Q29&gt;$T$8,"yellower",IF(Q29&lt;-$T$8,"bluer","about the same"))</f>
        <v>about the same</v>
      </c>
      <c r="U29" s="124">
        <f t="shared" si="18"/>
        <v>72.9085849329312</v>
      </c>
      <c r="V29" s="124">
        <f t="shared" ref="V29:V59" si="32">(AC29)^2</f>
        <v>5315.66175692245</v>
      </c>
      <c r="W29" s="117">
        <f t="shared" si="19"/>
        <v>0.38629722189516</v>
      </c>
      <c r="X29" s="117">
        <f>W29-[1]Reference!E36</f>
        <v>0.38629722189516</v>
      </c>
      <c r="Y29" s="117">
        <f t="shared" si="20"/>
        <v>1.09433533301614e-6</v>
      </c>
      <c r="Z29" s="117">
        <f t="shared" si="21"/>
        <v>72.9075615514523</v>
      </c>
      <c r="AA29" s="117">
        <f>X29/(1+0.045*ABS([1]Reference!E36))</f>
        <v>0.38629722189516</v>
      </c>
      <c r="AB29" s="117">
        <f>Y29/(1+0.015*ABS([1]Reference!E36))</f>
        <v>1.09433533301614e-6</v>
      </c>
      <c r="AC29" s="117">
        <f t="shared" ref="AC29:AC59" si="33">SQRT(Z29*Z29+AA29*AA29+AB29*AB29)</f>
        <v>72.9085849329312</v>
      </c>
      <c r="AD29" s="123" t="str">
        <f t="shared" si="22"/>
        <v>2-Gray2 (64, 64, 64)</v>
      </c>
    </row>
    <row r="30" s="31" customFormat="1" spans="1:30">
      <c r="A30" s="3" t="s">
        <v>52</v>
      </c>
      <c r="B30" s="31">
        <f>Test_Data!P6</f>
        <v>0.1929656</v>
      </c>
      <c r="C30" s="31">
        <f>Test_Data!Q6</f>
        <v>0.1854604</v>
      </c>
      <c r="D30" s="31">
        <f>Test_Data!R6</f>
        <v>0.3481795</v>
      </c>
      <c r="E30" s="117">
        <f t="shared" si="23"/>
        <v>1.03557873948137</v>
      </c>
      <c r="F30" s="117">
        <f t="shared" si="23"/>
        <v>0.995300961703589</v>
      </c>
      <c r="G30" s="117">
        <f t="shared" si="23"/>
        <v>1.86855733728319</v>
      </c>
      <c r="H30" s="117">
        <f t="shared" si="24"/>
        <v>1.00128625936144</v>
      </c>
      <c r="I30" s="117">
        <f t="shared" si="24"/>
        <v>0.998431194036067</v>
      </c>
      <c r="J30" s="117">
        <f t="shared" si="24"/>
        <v>0.998934053575219</v>
      </c>
      <c r="K30" s="117">
        <f t="shared" si="25"/>
        <v>99.8180185081838</v>
      </c>
      <c r="L30" s="117">
        <f t="shared" si="26"/>
        <v>1.42753266268725</v>
      </c>
      <c r="M30" s="117">
        <f t="shared" si="27"/>
        <v>-0.10057190783026</v>
      </c>
      <c r="N30" s="123" t="str">
        <f t="shared" si="28"/>
        <v>3-Grey3 (96, 96, 96)</v>
      </c>
      <c r="O30" s="124">
        <f>K30-[1]Reference!B37</f>
        <v>59.0874704791884</v>
      </c>
      <c r="P30" s="124">
        <f>L30-[1]Reference!C37</f>
        <v>1.42753266268725</v>
      </c>
      <c r="Q30" s="124">
        <f>M30-[1]Reference!D37</f>
        <v>-0.10057190783026</v>
      </c>
      <c r="R30" s="124" t="str">
        <f t="shared" si="29"/>
        <v>lighter</v>
      </c>
      <c r="S30" s="124" t="str">
        <f t="shared" si="30"/>
        <v>about the same</v>
      </c>
      <c r="T30" s="124" t="str">
        <f t="shared" si="31"/>
        <v>about the same</v>
      </c>
      <c r="U30" s="124">
        <f t="shared" si="18"/>
        <v>59.1047978749666</v>
      </c>
      <c r="V30" s="124">
        <f t="shared" si="32"/>
        <v>3493.37713184065</v>
      </c>
      <c r="W30" s="117">
        <f t="shared" si="19"/>
        <v>1.43107100162206</v>
      </c>
      <c r="X30" s="117">
        <f>W30-[1]Reference!E37</f>
        <v>1.43107100162206</v>
      </c>
      <c r="Y30" s="117">
        <f t="shared" si="20"/>
        <v>5.35198598982929e-7</v>
      </c>
      <c r="Z30" s="117">
        <f t="shared" si="21"/>
        <v>59.0874704791884</v>
      </c>
      <c r="AA30" s="117">
        <f>X30/(1+0.045*ABS([1]Reference!E37))</f>
        <v>1.43107100162206</v>
      </c>
      <c r="AB30" s="117">
        <f>Y30/(1+0.015*ABS([1]Reference!E37))</f>
        <v>5.35198598982929e-7</v>
      </c>
      <c r="AC30" s="117">
        <f t="shared" si="33"/>
        <v>59.1047978749666</v>
      </c>
      <c r="AD30" s="123" t="str">
        <f t="shared" si="22"/>
        <v>3-Grey3 (96, 96, 96)</v>
      </c>
    </row>
    <row r="31" s="31" customFormat="1" spans="1:30">
      <c r="A31" s="3" t="s">
        <v>53</v>
      </c>
      <c r="B31" s="31">
        <f>Test_Data!P7</f>
        <v>0.1929609</v>
      </c>
      <c r="C31" s="31">
        <f>Test_Data!Q7</f>
        <v>0.1864912</v>
      </c>
      <c r="D31" s="31">
        <f>Test_Data!R7</f>
        <v>0.3494763</v>
      </c>
      <c r="E31" s="117">
        <f t="shared" si="23"/>
        <v>1.03555351622875</v>
      </c>
      <c r="F31" s="117">
        <f t="shared" si="23"/>
        <v>1.00083290400137</v>
      </c>
      <c r="G31" s="117">
        <f t="shared" si="23"/>
        <v>1.87551680834621</v>
      </c>
      <c r="H31" s="117">
        <f t="shared" si="24"/>
        <v>1.00127812996147</v>
      </c>
      <c r="I31" s="117">
        <f t="shared" si="24"/>
        <v>1.00027755762176</v>
      </c>
      <c r="J31" s="117">
        <f t="shared" si="24"/>
        <v>1.00017269890271</v>
      </c>
      <c r="K31" s="117">
        <f t="shared" si="25"/>
        <v>100.032196684125</v>
      </c>
      <c r="L31" s="117">
        <f t="shared" si="26"/>
        <v>0.500286169855091</v>
      </c>
      <c r="M31" s="117">
        <f t="shared" si="27"/>
        <v>0.020971743810394</v>
      </c>
      <c r="N31" s="123" t="str">
        <f t="shared" si="28"/>
        <v>4-Gray4 (128, 128, 128)</v>
      </c>
      <c r="O31" s="124">
        <f>K31-[1]Reference!B38</f>
        <v>46.4471832319556</v>
      </c>
      <c r="P31" s="124">
        <f>L31-[1]Reference!C38</f>
        <v>0.500286169855091</v>
      </c>
      <c r="Q31" s="124">
        <f>M31-[1]Reference!D38</f>
        <v>0.0209717438104162</v>
      </c>
      <c r="R31" s="124" t="str">
        <f t="shared" si="29"/>
        <v>lighter</v>
      </c>
      <c r="S31" s="124" t="str">
        <f t="shared" si="30"/>
        <v>about the same</v>
      </c>
      <c r="T31" s="124" t="str">
        <f t="shared" si="31"/>
        <v>about the same</v>
      </c>
      <c r="U31" s="124">
        <f t="shared" si="18"/>
        <v>46.4498821984367</v>
      </c>
      <c r="V31" s="124">
        <f t="shared" si="32"/>
        <v>2157.59155624864</v>
      </c>
      <c r="W31" s="117">
        <f t="shared" si="19"/>
        <v>0.500725539379335</v>
      </c>
      <c r="X31" s="117">
        <f>W31-[1]Reference!E38</f>
        <v>0.500725539379312</v>
      </c>
      <c r="Y31" s="117">
        <f t="shared" si="20"/>
        <v>0</v>
      </c>
      <c r="Z31" s="117">
        <f t="shared" si="21"/>
        <v>46.4471832319556</v>
      </c>
      <c r="AA31" s="117">
        <f>X31/(1+0.045*ABS([1]Reference!E38))</f>
        <v>0.500725539379312</v>
      </c>
      <c r="AB31" s="117">
        <f>Y31/(1+0.015*ABS([1]Reference!E38))</f>
        <v>0</v>
      </c>
      <c r="AC31" s="117">
        <f t="shared" si="33"/>
        <v>46.4498821984367</v>
      </c>
      <c r="AD31" s="123" t="str">
        <f t="shared" si="22"/>
        <v>4-Gray4 (128, 128, 128)</v>
      </c>
    </row>
    <row r="32" s="31" customFormat="1" spans="1:30">
      <c r="A32" s="3" t="s">
        <v>54</v>
      </c>
      <c r="B32" s="31">
        <f>Test_Data!P8</f>
        <v>0.1925579</v>
      </c>
      <c r="C32" s="31">
        <f>Test_Data!Q8</f>
        <v>0.1869316</v>
      </c>
      <c r="D32" s="31">
        <f>Test_Data!R8</f>
        <v>0.3487489</v>
      </c>
      <c r="E32" s="117">
        <f t="shared" si="23"/>
        <v>1.03339075648291</v>
      </c>
      <c r="F32" s="117">
        <f t="shared" si="23"/>
        <v>1.00319637643826</v>
      </c>
      <c r="G32" s="117">
        <f t="shared" si="23"/>
        <v>1.87161310750472</v>
      </c>
      <c r="H32" s="117">
        <f t="shared" si="24"/>
        <v>1.0005805856622</v>
      </c>
      <c r="I32" s="117">
        <f t="shared" si="24"/>
        <v>1.00106432562184</v>
      </c>
      <c r="J32" s="117">
        <f t="shared" si="24"/>
        <v>0.999478297057287</v>
      </c>
      <c r="K32" s="117">
        <f t="shared" si="25"/>
        <v>100.123461772133</v>
      </c>
      <c r="L32" s="117">
        <f t="shared" si="26"/>
        <v>-0.241869979817122</v>
      </c>
      <c r="M32" s="117">
        <f t="shared" si="27"/>
        <v>0.317205712910495</v>
      </c>
      <c r="N32" s="123" t="str">
        <f t="shared" si="28"/>
        <v>5-Gray5 (160, 160, 160)</v>
      </c>
      <c r="O32" s="124">
        <f>K32-[1]Reference!B39</f>
        <v>34.2556483520579</v>
      </c>
      <c r="P32" s="124">
        <f>L32-[1]Reference!C39</f>
        <v>-0.241869979817066</v>
      </c>
      <c r="Q32" s="124">
        <f>M32-[1]Reference!D39</f>
        <v>0.317205712910495</v>
      </c>
      <c r="R32" s="124" t="str">
        <f t="shared" si="29"/>
        <v>lighter</v>
      </c>
      <c r="S32" s="124" t="str">
        <f t="shared" si="30"/>
        <v>about the same</v>
      </c>
      <c r="T32" s="124" t="str">
        <f t="shared" si="31"/>
        <v>about the same</v>
      </c>
      <c r="U32" s="124">
        <f t="shared" si="18"/>
        <v>34.2579708180634</v>
      </c>
      <c r="V32" s="124">
        <f t="shared" si="32"/>
        <v>1173.60856457129</v>
      </c>
      <c r="W32" s="117">
        <f t="shared" si="19"/>
        <v>0.398899174528841</v>
      </c>
      <c r="X32" s="117">
        <f>W32-[1]Reference!E39</f>
        <v>0.398899174528785</v>
      </c>
      <c r="Y32" s="117">
        <f t="shared" si="20"/>
        <v>0</v>
      </c>
      <c r="Z32" s="117">
        <f t="shared" si="21"/>
        <v>34.2556483520579</v>
      </c>
      <c r="AA32" s="117">
        <f>X32/(1+0.045*ABS([1]Reference!E39))</f>
        <v>0.398899174528784</v>
      </c>
      <c r="AB32" s="117">
        <f>Y32/(1+0.015*ABS([1]Reference!E39))</f>
        <v>0</v>
      </c>
      <c r="AC32" s="117">
        <f t="shared" si="33"/>
        <v>34.2579708180635</v>
      </c>
      <c r="AD32" s="123" t="str">
        <f t="shared" si="22"/>
        <v>5-Gray5 (160, 160, 160)</v>
      </c>
    </row>
    <row r="33" s="31" customFormat="1" spans="1:30">
      <c r="A33" s="3" t="s">
        <v>55</v>
      </c>
      <c r="B33" s="31">
        <f>Test_Data!P9</f>
        <v>0.1914248</v>
      </c>
      <c r="C33" s="31">
        <f>Test_Data!Q9</f>
        <v>0.1845021</v>
      </c>
      <c r="D33" s="31">
        <f>Test_Data!R9</f>
        <v>0.3474434</v>
      </c>
      <c r="E33" s="117">
        <f t="shared" si="23"/>
        <v>1.02730980594195</v>
      </c>
      <c r="F33" s="117">
        <f t="shared" si="23"/>
        <v>0.990158101494075</v>
      </c>
      <c r="G33" s="117">
        <f t="shared" si="23"/>
        <v>1.8646069465911</v>
      </c>
      <c r="H33" s="117">
        <f t="shared" si="24"/>
        <v>0.998614096599715</v>
      </c>
      <c r="I33" s="117">
        <f t="shared" si="24"/>
        <v>0.99670854537734</v>
      </c>
      <c r="J33" s="117">
        <f t="shared" si="24"/>
        <v>0.998229594952864</v>
      </c>
      <c r="K33" s="117">
        <f t="shared" si="25"/>
        <v>99.6181912637715</v>
      </c>
      <c r="L33" s="117">
        <f t="shared" si="26"/>
        <v>0.952775611187506</v>
      </c>
      <c r="M33" s="117">
        <f t="shared" si="27"/>
        <v>-0.30420991510467</v>
      </c>
      <c r="N33" s="123" t="str">
        <f t="shared" si="28"/>
        <v>6-Gray6 (192, 192, 192)</v>
      </c>
      <c r="O33" s="124">
        <f>K33-[1]Reference!B40</f>
        <v>21.9138276738188</v>
      </c>
      <c r="P33" s="124">
        <f>L33-[1]Reference!C40</f>
        <v>0.952775611187506</v>
      </c>
      <c r="Q33" s="124">
        <f>M33-[1]Reference!D40</f>
        <v>-0.30420991510467</v>
      </c>
      <c r="R33" s="124" t="str">
        <f t="shared" si="29"/>
        <v>lighter</v>
      </c>
      <c r="S33" s="124" t="str">
        <f t="shared" si="30"/>
        <v>about the same</v>
      </c>
      <c r="T33" s="124" t="str">
        <f t="shared" si="31"/>
        <v>about the same</v>
      </c>
      <c r="U33" s="124">
        <f t="shared" si="18"/>
        <v>21.936639860187</v>
      </c>
      <c r="V33" s="124">
        <f t="shared" si="32"/>
        <v>481.216168355547</v>
      </c>
      <c r="W33" s="117">
        <f t="shared" si="19"/>
        <v>1.00016250565681</v>
      </c>
      <c r="X33" s="117">
        <f>W33-[1]Reference!E40</f>
        <v>1.00016250565681</v>
      </c>
      <c r="Y33" s="117">
        <f t="shared" si="20"/>
        <v>0</v>
      </c>
      <c r="Z33" s="117">
        <f t="shared" si="21"/>
        <v>21.9138276738188</v>
      </c>
      <c r="AA33" s="117">
        <f>X33/(1+0.045*ABS([1]Reference!E40))</f>
        <v>1.00016250565681</v>
      </c>
      <c r="AB33" s="117">
        <f>Y33/(1+0.015*ABS([1]Reference!E40))</f>
        <v>0</v>
      </c>
      <c r="AC33" s="117">
        <f t="shared" si="33"/>
        <v>21.936639860187</v>
      </c>
      <c r="AD33" s="123" t="str">
        <f t="shared" si="22"/>
        <v>6-Gray6 (192, 192, 192)</v>
      </c>
    </row>
    <row r="34" s="31" customFormat="1" spans="1:30">
      <c r="A34" s="3" t="s">
        <v>56</v>
      </c>
      <c r="B34" s="31">
        <f>Test_Data!P10</f>
        <v>0.1932283</v>
      </c>
      <c r="C34" s="31">
        <f>Test_Data!Q10</f>
        <v>0.1868236</v>
      </c>
      <c r="D34" s="31">
        <f>Test_Data!R10</f>
        <v>0.349662</v>
      </c>
      <c r="E34" s="117">
        <f t="shared" si="23"/>
        <v>1.03698855830328</v>
      </c>
      <c r="F34" s="117">
        <f t="shared" si="23"/>
        <v>1.00261677829298</v>
      </c>
      <c r="G34" s="117">
        <f t="shared" si="23"/>
        <v>1.87651339515714</v>
      </c>
      <c r="H34" s="117">
        <f t="shared" si="24"/>
        <v>1.00174043120254</v>
      </c>
      <c r="I34" s="117">
        <f t="shared" si="24"/>
        <v>1.00087149969863</v>
      </c>
      <c r="J34" s="117">
        <f t="shared" si="24"/>
        <v>1.00034982029132</v>
      </c>
      <c r="K34" s="117">
        <f t="shared" si="25"/>
        <v>100.101093965041</v>
      </c>
      <c r="L34" s="117">
        <f t="shared" si="26"/>
        <v>0.434465751955604</v>
      </c>
      <c r="M34" s="117">
        <f t="shared" si="27"/>
        <v>0.104335881461415</v>
      </c>
      <c r="N34" s="123" t="str">
        <f t="shared" si="28"/>
        <v>7-Gray7 (224, 224, 224)</v>
      </c>
      <c r="O34" s="124">
        <f>K34-[1]Reference!B41</f>
        <v>10.9238137360141</v>
      </c>
      <c r="P34" s="124">
        <f>L34-[1]Reference!C41</f>
        <v>0.434465751955604</v>
      </c>
      <c r="Q34" s="124">
        <f>M34-[1]Reference!D41</f>
        <v>0.104335881461415</v>
      </c>
      <c r="R34" s="124" t="str">
        <f t="shared" si="29"/>
        <v>lighter</v>
      </c>
      <c r="S34" s="124" t="str">
        <f t="shared" si="30"/>
        <v>about the same</v>
      </c>
      <c r="T34" s="124" t="str">
        <f t="shared" si="31"/>
        <v>about the same</v>
      </c>
      <c r="U34" s="124">
        <f t="shared" si="18"/>
        <v>10.9329480472978</v>
      </c>
      <c r="V34" s="124">
        <f t="shared" si="32"/>
        <v>119.529353004913</v>
      </c>
      <c r="W34" s="117">
        <f t="shared" si="19"/>
        <v>0.446818157400389</v>
      </c>
      <c r="X34" s="117">
        <f>W34-[1]Reference!E41</f>
        <v>0.446818157400389</v>
      </c>
      <c r="Y34" s="117">
        <f t="shared" si="20"/>
        <v>0</v>
      </c>
      <c r="Z34" s="117">
        <f t="shared" si="21"/>
        <v>10.9238137360141</v>
      </c>
      <c r="AA34" s="117">
        <f>X34/(1+0.045*ABS([1]Reference!E41))</f>
        <v>0.446818157400389</v>
      </c>
      <c r="AB34" s="117">
        <f>Y34/(1+0.015*ABS([1]Reference!E41))</f>
        <v>0</v>
      </c>
      <c r="AC34" s="117">
        <f t="shared" si="33"/>
        <v>10.9329480472978</v>
      </c>
      <c r="AD34" s="123" t="str">
        <f t="shared" si="22"/>
        <v>7-Gray7 (224, 224, 224)</v>
      </c>
    </row>
    <row r="35" s="31" customFormat="1" spans="1:30">
      <c r="A35" s="3" t="s">
        <v>57</v>
      </c>
      <c r="B35" s="31">
        <f>Test_Data!P11</f>
        <v>0.1922229</v>
      </c>
      <c r="C35" s="31">
        <f>Test_Data!Q11</f>
        <v>0.186336</v>
      </c>
      <c r="D35" s="31">
        <f>Test_Data!R11</f>
        <v>0.3492953</v>
      </c>
      <c r="E35" s="117">
        <f t="shared" si="23"/>
        <v>1.03159292890263</v>
      </c>
      <c r="F35" s="117">
        <f t="shared" si="23"/>
        <v>1</v>
      </c>
      <c r="G35" s="117">
        <f t="shared" si="23"/>
        <v>1.87454544478791</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0.193167</v>
      </c>
      <c r="C36" s="31">
        <f>Test_Data!Q12</f>
        <v>0.1849475</v>
      </c>
      <c r="D36" s="31">
        <f>Test_Data!R12</f>
        <v>0.349091</v>
      </c>
      <c r="E36" s="117">
        <f t="shared" si="23"/>
        <v>1.03665958268934</v>
      </c>
      <c r="F36" s="117">
        <f t="shared" si="23"/>
        <v>0.99254840717843</v>
      </c>
      <c r="G36" s="117">
        <f t="shared" si="23"/>
        <v>1.87344903829641</v>
      </c>
      <c r="H36" s="117">
        <f t="shared" si="24"/>
        <v>1.00163448884807</v>
      </c>
      <c r="I36" s="117">
        <f t="shared" si="24"/>
        <v>0.997509940476163</v>
      </c>
      <c r="J36" s="117">
        <f t="shared" si="24"/>
        <v>0.999804998002084</v>
      </c>
      <c r="K36" s="117">
        <f t="shared" si="25"/>
        <v>99.7111530952349</v>
      </c>
      <c r="L36" s="117">
        <f t="shared" si="26"/>
        <v>2.06227418595345</v>
      </c>
      <c r="M36" s="117">
        <f t="shared" si="27"/>
        <v>-0.459011505184193</v>
      </c>
      <c r="N36" s="123" t="str">
        <f t="shared" si="28"/>
        <v>9-Red1 (128, 0, 0)</v>
      </c>
      <c r="O36" s="124">
        <f>K36-[1]Reference!B43</f>
        <v>74.1803685228188</v>
      </c>
      <c r="P36" s="124">
        <f>L36-[1]Reference!C43</f>
        <v>-45.9905729102715</v>
      </c>
      <c r="Q36" s="124">
        <f>M36-[1]Reference!D43</f>
        <v>-38.5195743214214</v>
      </c>
      <c r="R36" s="124" t="str">
        <f t="shared" si="29"/>
        <v>lighter</v>
      </c>
      <c r="S36" s="124" t="str">
        <f t="shared" si="30"/>
        <v>greener</v>
      </c>
      <c r="T36" s="124" t="str">
        <f t="shared" si="31"/>
        <v>bluer</v>
      </c>
      <c r="U36" s="124">
        <f t="shared" si="18"/>
        <v>95.4023976464937</v>
      </c>
      <c r="V36" s="124">
        <f t="shared" si="32"/>
        <v>5776.70472484547</v>
      </c>
      <c r="W36" s="117">
        <f t="shared" si="19"/>
        <v>2.11273907048207</v>
      </c>
      <c r="X36" s="117">
        <f>W36-[1]Reference!E43</f>
        <v>-59.1872002112326</v>
      </c>
      <c r="Y36" s="117">
        <f t="shared" si="20"/>
        <v>9.78599681555056</v>
      </c>
      <c r="Z36" s="117">
        <f t="shared" si="21"/>
        <v>74.1803685228188</v>
      </c>
      <c r="AA36" s="117">
        <f>X36/(1+0.045*ABS([1]Reference!E43))</f>
        <v>-15.7475703708072</v>
      </c>
      <c r="AB36" s="117">
        <f>Y36/(1+0.015*ABS([1]Reference!E43))</f>
        <v>5.09820341696437</v>
      </c>
      <c r="AC36" s="117">
        <f t="shared" si="33"/>
        <v>76.004636206257</v>
      </c>
      <c r="AD36" s="123" t="str">
        <f t="shared" si="22"/>
        <v>9-Red1 (128, 0, 0)</v>
      </c>
    </row>
    <row r="37" s="31" customFormat="1" spans="1:30">
      <c r="A37" s="3" t="s">
        <v>59</v>
      </c>
      <c r="B37" s="31">
        <f>Test_Data!P13</f>
        <v>0.1938337</v>
      </c>
      <c r="C37" s="31">
        <f>Test_Data!Q13</f>
        <v>0.1864572</v>
      </c>
      <c r="D37" s="31">
        <f>Test_Data!R13</f>
        <v>0.3496546</v>
      </c>
      <c r="E37" s="117">
        <f t="shared" si="23"/>
        <v>1.04023752790658</v>
      </c>
      <c r="F37" s="117">
        <f t="shared" si="23"/>
        <v>1.0006504379186</v>
      </c>
      <c r="G37" s="117">
        <f t="shared" si="23"/>
        <v>1.87647368195088</v>
      </c>
      <c r="H37" s="117">
        <f t="shared" si="24"/>
        <v>1.00278551863011</v>
      </c>
      <c r="I37" s="117">
        <f t="shared" si="24"/>
        <v>1.00021676564879</v>
      </c>
      <c r="J37" s="117">
        <f t="shared" si="24"/>
        <v>1.00034276334214</v>
      </c>
      <c r="K37" s="117">
        <f t="shared" si="25"/>
        <v>100.02514481526</v>
      </c>
      <c r="L37" s="117">
        <f t="shared" si="26"/>
        <v>1.2843764906586</v>
      </c>
      <c r="M37" s="117">
        <f t="shared" si="27"/>
        <v>-0.0251995386703285</v>
      </c>
      <c r="N37" s="123" t="str">
        <f t="shared" si="28"/>
        <v>10-Red2 (192, 64, 64)</v>
      </c>
      <c r="O37" s="124">
        <f>K37-[1]Reference!B44</f>
        <v>54.0593288697732</v>
      </c>
      <c r="P37" s="124">
        <f>L37-[1]Reference!C44</f>
        <v>-49.8144896549069</v>
      </c>
      <c r="Q37" s="124">
        <f>M37-[1]Reference!D44</f>
        <v>-28.6949872117877</v>
      </c>
      <c r="R37" s="124" t="str">
        <f t="shared" si="29"/>
        <v>lighter</v>
      </c>
      <c r="S37" s="124" t="str">
        <f t="shared" si="30"/>
        <v>greener</v>
      </c>
      <c r="T37" s="124" t="str">
        <f t="shared" si="31"/>
        <v>bluer</v>
      </c>
      <c r="U37" s="124">
        <f t="shared" si="18"/>
        <v>78.9132226468656</v>
      </c>
      <c r="V37" s="124">
        <f t="shared" si="32"/>
        <v>3176.60670588678</v>
      </c>
      <c r="W37" s="117">
        <f t="shared" si="19"/>
        <v>1.28462367505262</v>
      </c>
      <c r="X37" s="117">
        <f>W37-[1]Reference!E44</f>
        <v>-57.3076185297312</v>
      </c>
      <c r="Y37" s="117">
        <f t="shared" si="20"/>
        <v>4.55220046947552</v>
      </c>
      <c r="Z37" s="117">
        <f t="shared" si="21"/>
        <v>54.0593288697732</v>
      </c>
      <c r="AA37" s="117">
        <f>X37/(1+0.045*ABS([1]Reference!E44))</f>
        <v>-15.7583502288045</v>
      </c>
      <c r="AB37" s="117">
        <f>Y37/(1+0.015*ABS([1]Reference!E44))</f>
        <v>2.42282192965468</v>
      </c>
      <c r="AC37" s="117">
        <f t="shared" si="33"/>
        <v>56.361393753941</v>
      </c>
      <c r="AD37" s="123" t="str">
        <f t="shared" si="22"/>
        <v>10-Red2 (192, 64, 64)</v>
      </c>
    </row>
    <row r="38" s="31" customFormat="1" spans="1:30">
      <c r="A38" s="3" t="s">
        <v>60</v>
      </c>
      <c r="B38" s="31">
        <f>Test_Data!P14</f>
        <v>0.1924886</v>
      </c>
      <c r="C38" s="31">
        <f>Test_Data!Q14</f>
        <v>0.1856897</v>
      </c>
      <c r="D38" s="31">
        <f>Test_Data!R14</f>
        <v>0.3524086</v>
      </c>
      <c r="E38" s="117">
        <f t="shared" si="23"/>
        <v>1.03301884767302</v>
      </c>
      <c r="F38" s="117">
        <f t="shared" si="23"/>
        <v>0.996531534432423</v>
      </c>
      <c r="G38" s="117">
        <f t="shared" si="23"/>
        <v>1.89125343465568</v>
      </c>
      <c r="H38" s="117">
        <f t="shared" si="24"/>
        <v>1.00046053769295</v>
      </c>
      <c r="I38" s="117">
        <f t="shared" si="24"/>
        <v>0.998842505534304</v>
      </c>
      <c r="J38" s="117">
        <f t="shared" si="24"/>
        <v>1.00296224600899</v>
      </c>
      <c r="K38" s="117">
        <f t="shared" si="25"/>
        <v>99.8657306419793</v>
      </c>
      <c r="L38" s="117">
        <f t="shared" si="26"/>
        <v>0.809016079323766</v>
      </c>
      <c r="M38" s="117">
        <f t="shared" si="27"/>
        <v>-0.823948094937221</v>
      </c>
      <c r="N38" s="123" t="str">
        <f t="shared" si="28"/>
        <v>11-Red3 (255, 0, 0)</v>
      </c>
      <c r="O38" s="124">
        <f>K38-[1]Reference!B45</f>
        <v>46.6328488561368</v>
      </c>
      <c r="P38" s="124">
        <f>L38-[1]Reference!C45</f>
        <v>-79.296311010878</v>
      </c>
      <c r="Q38" s="124">
        <f>M38-[1]Reference!D45</f>
        <v>-68.0467300403734</v>
      </c>
      <c r="R38" s="124" t="str">
        <f t="shared" si="29"/>
        <v>lighter</v>
      </c>
      <c r="S38" s="124" t="str">
        <f t="shared" si="30"/>
        <v>greener</v>
      </c>
      <c r="T38" s="124" t="str">
        <f t="shared" si="31"/>
        <v>bluer</v>
      </c>
      <c r="U38" s="124">
        <f t="shared" si="18"/>
        <v>114.424145186061</v>
      </c>
      <c r="V38" s="124">
        <f t="shared" si="32"/>
        <v>2536.89515729086</v>
      </c>
      <c r="W38" s="117">
        <f t="shared" si="19"/>
        <v>1.15472831426058</v>
      </c>
      <c r="X38" s="117">
        <f>W38-[1]Reference!E45</f>
        <v>-103.419483806663</v>
      </c>
      <c r="Y38" s="117">
        <f t="shared" si="20"/>
        <v>14.9222243075475</v>
      </c>
      <c r="Z38" s="117">
        <f t="shared" si="21"/>
        <v>46.6328488561368</v>
      </c>
      <c r="AA38" s="117">
        <f>X38/(1+0.045*ABS([1]Reference!E45))</f>
        <v>-18.1252001538118</v>
      </c>
      <c r="AB38" s="117">
        <f>Y38/(1+0.015*ABS([1]Reference!E45))</f>
        <v>5.80944784259422</v>
      </c>
      <c r="AC38" s="117">
        <f t="shared" si="33"/>
        <v>50.3676002732993</v>
      </c>
      <c r="AD38" s="123" t="str">
        <f t="shared" si="22"/>
        <v>11-Red3 (255, 0, 0)</v>
      </c>
    </row>
    <row r="39" s="31" customFormat="1" spans="1:30">
      <c r="A39" s="3" t="s">
        <v>61</v>
      </c>
      <c r="B39" s="31">
        <f>Test_Data!P15</f>
        <v>0.1928937</v>
      </c>
      <c r="C39" s="31">
        <f>Test_Data!Q15</f>
        <v>0.1857736</v>
      </c>
      <c r="D39" s="31">
        <f>Test_Data!R15</f>
        <v>0.3507544</v>
      </c>
      <c r="E39" s="117">
        <f t="shared" si="23"/>
        <v>1.03519287738279</v>
      </c>
      <c r="F39" s="117">
        <f t="shared" si="23"/>
        <v>0.996981796324918</v>
      </c>
      <c r="G39" s="117">
        <f t="shared" si="23"/>
        <v>1.88237592306371</v>
      </c>
      <c r="H39" s="117">
        <f t="shared" si="24"/>
        <v>1.0011618823991</v>
      </c>
      <c r="I39" s="117">
        <f t="shared" si="24"/>
        <v>0.99899291823509</v>
      </c>
      <c r="J39" s="117">
        <f t="shared" si="24"/>
        <v>1.00139048823736</v>
      </c>
      <c r="K39" s="117">
        <f t="shared" si="25"/>
        <v>99.8831785152705</v>
      </c>
      <c r="L39" s="117">
        <f t="shared" si="26"/>
        <v>1.08448208200584</v>
      </c>
      <c r="M39" s="117">
        <f t="shared" si="27"/>
        <v>-0.479514000453785</v>
      </c>
      <c r="N39" s="123" t="str">
        <f t="shared" si="28"/>
        <v>12-Red4 (255, 128, 128)</v>
      </c>
      <c r="O39" s="124">
        <f>K39-[1]Reference!B46</f>
        <v>31.6736801115273</v>
      </c>
      <c r="P39" s="124">
        <f>L39-[1]Reference!C46</f>
        <v>-47.108314589361</v>
      </c>
      <c r="Q39" s="124">
        <f>M39-[1]Reference!D46</f>
        <v>-23.1728623579769</v>
      </c>
      <c r="R39" s="124" t="str">
        <f t="shared" si="29"/>
        <v>lighter</v>
      </c>
      <c r="S39" s="124" t="str">
        <f t="shared" si="30"/>
        <v>greener</v>
      </c>
      <c r="T39" s="124" t="str">
        <f t="shared" si="31"/>
        <v>bluer</v>
      </c>
      <c r="U39" s="124">
        <f t="shared" si="18"/>
        <v>61.3139206471035</v>
      </c>
      <c r="V39" s="124">
        <f t="shared" si="32"/>
        <v>1251.74007493539</v>
      </c>
      <c r="W39" s="117">
        <f t="shared" si="19"/>
        <v>1.18576349362886</v>
      </c>
      <c r="X39" s="117">
        <f>W39-[1]Reference!E46</f>
        <v>-52.0827423112424</v>
      </c>
      <c r="Y39" s="117">
        <f t="shared" si="20"/>
        <v>6.60021262177705</v>
      </c>
      <c r="Z39" s="117">
        <f t="shared" si="21"/>
        <v>31.6736801115273</v>
      </c>
      <c r="AA39" s="117">
        <f>X39/(1+0.045*ABS([1]Reference!E46))</f>
        <v>-15.3316083157627</v>
      </c>
      <c r="AB39" s="117">
        <f>Y39/(1+0.015*ABS([1]Reference!E46))</f>
        <v>3.66876676555877</v>
      </c>
      <c r="AC39" s="117">
        <f t="shared" si="33"/>
        <v>35.3799388769313</v>
      </c>
      <c r="AD39" s="123" t="str">
        <f t="shared" si="22"/>
        <v>12-Red4 (255, 128, 128)</v>
      </c>
    </row>
    <row r="40" s="31" customFormat="1" spans="1:30">
      <c r="A40" s="3" t="s">
        <v>62</v>
      </c>
      <c r="B40" s="31">
        <f>Test_Data!P16</f>
        <v>0.1927593</v>
      </c>
      <c r="C40" s="31">
        <f>Test_Data!Q16</f>
        <v>0.1867437</v>
      </c>
      <c r="D40" s="31">
        <f>Test_Data!R16</f>
        <v>0.349113</v>
      </c>
      <c r="E40" s="117">
        <f t="shared" si="23"/>
        <v>1.03447159969088</v>
      </c>
      <c r="F40" s="117">
        <f t="shared" si="23"/>
        <v>1.00218798299845</v>
      </c>
      <c r="G40" s="117">
        <f t="shared" si="23"/>
        <v>1.87356710458527</v>
      </c>
      <c r="H40" s="117">
        <f t="shared" si="24"/>
        <v>1.00092930625298</v>
      </c>
      <c r="I40" s="117">
        <f t="shared" si="24"/>
        <v>1.00072879639294</v>
      </c>
      <c r="J40" s="117">
        <f t="shared" si="24"/>
        <v>0.999826000403473</v>
      </c>
      <c r="K40" s="117">
        <f t="shared" si="25"/>
        <v>100.084540381581</v>
      </c>
      <c r="L40" s="117">
        <f t="shared" si="26"/>
        <v>0.100254930022747</v>
      </c>
      <c r="M40" s="117">
        <f t="shared" si="27"/>
        <v>0.180559197892838</v>
      </c>
      <c r="N40" s="123" t="str">
        <f t="shared" si="28"/>
        <v>13-Green1 (0, 128, 0)</v>
      </c>
      <c r="O40" s="124">
        <f>K40-[1]Reference!B47</f>
        <v>53.8557225389542</v>
      </c>
      <c r="P40" s="124">
        <f>L40-[1]Reference!C47</f>
        <v>51.8021803253735</v>
      </c>
      <c r="Q40" s="124">
        <f>M40-[1]Reference!D47</f>
        <v>-49.7203797470679</v>
      </c>
      <c r="R40" s="124" t="str">
        <f t="shared" si="29"/>
        <v>lighter</v>
      </c>
      <c r="S40" s="124" t="str">
        <f t="shared" si="30"/>
        <v>redder</v>
      </c>
      <c r="T40" s="124" t="str">
        <f t="shared" si="31"/>
        <v>bluer</v>
      </c>
      <c r="U40" s="124">
        <f t="shared" si="18"/>
        <v>89.7553391105397</v>
      </c>
      <c r="V40" s="124">
        <f t="shared" si="32"/>
        <v>3191.97227813359</v>
      </c>
      <c r="W40" s="117">
        <f t="shared" si="19"/>
        <v>0.206525240437025</v>
      </c>
      <c r="X40" s="117">
        <f>W40-[1]Reference!E47</f>
        <v>-71.6488350131663</v>
      </c>
      <c r="Y40" s="117">
        <f t="shared" si="20"/>
        <v>4.69323874432493</v>
      </c>
      <c r="Z40" s="117">
        <f t="shared" si="21"/>
        <v>53.8557225389542</v>
      </c>
      <c r="AA40" s="117">
        <f>X40/(1+0.045*ABS([1]Reference!E47))</f>
        <v>-16.9242904815826</v>
      </c>
      <c r="AB40" s="117">
        <f>Y40/(1+0.015*ABS([1]Reference!E47))</f>
        <v>2.25872079633287</v>
      </c>
      <c r="AC40" s="117">
        <f t="shared" si="33"/>
        <v>56.4975422309112</v>
      </c>
      <c r="AD40" s="123" t="str">
        <f t="shared" si="22"/>
        <v>13-Green1 (0, 128, 0)</v>
      </c>
    </row>
    <row r="41" s="31" customFormat="1" spans="1:30">
      <c r="A41" s="3" t="s">
        <v>63</v>
      </c>
      <c r="B41" s="31">
        <f>Test_Data!P17</f>
        <v>0.1933594</v>
      </c>
      <c r="C41" s="31">
        <f>Test_Data!Q17</f>
        <v>0.187212</v>
      </c>
      <c r="D41" s="31">
        <f>Test_Data!R17</f>
        <v>0.3511347</v>
      </c>
      <c r="E41" s="117">
        <f t="shared" si="23"/>
        <v>1.03769212605186</v>
      </c>
      <c r="F41" s="117">
        <f t="shared" si="23"/>
        <v>1.00470118495621</v>
      </c>
      <c r="G41" s="117">
        <f t="shared" si="23"/>
        <v>1.88441685986605</v>
      </c>
      <c r="H41" s="117">
        <f t="shared" si="24"/>
        <v>1.00196693094557</v>
      </c>
      <c r="I41" s="117">
        <f t="shared" si="24"/>
        <v>1.00156461236349</v>
      </c>
      <c r="J41" s="117">
        <f t="shared" si="24"/>
        <v>1.00175227153418</v>
      </c>
      <c r="K41" s="117">
        <f t="shared" si="25"/>
        <v>100.181495034165</v>
      </c>
      <c r="L41" s="117">
        <f t="shared" si="26"/>
        <v>0.201159291040809</v>
      </c>
      <c r="M41" s="117">
        <f t="shared" si="27"/>
        <v>-0.0375318341380826</v>
      </c>
      <c r="N41" s="123" t="str">
        <f t="shared" si="28"/>
        <v>14-Green2 (64, 192, 64)</v>
      </c>
      <c r="O41" s="124">
        <f>K41-[1]Reference!B48</f>
        <v>31.3149017803869</v>
      </c>
      <c r="P41" s="124">
        <f>L41-[1]Reference!C48</f>
        <v>59.5288764498481</v>
      </c>
      <c r="Q41" s="124">
        <f>M41-[1]Reference!D48</f>
        <v>-52.5007951213839</v>
      </c>
      <c r="R41" s="124" t="str">
        <f t="shared" si="29"/>
        <v>lighter</v>
      </c>
      <c r="S41" s="124" t="str">
        <f t="shared" si="30"/>
        <v>redder</v>
      </c>
      <c r="T41" s="124" t="str">
        <f t="shared" si="31"/>
        <v>bluer</v>
      </c>
      <c r="U41" s="124">
        <f t="shared" si="18"/>
        <v>85.3266880481956</v>
      </c>
      <c r="V41" s="124">
        <f t="shared" si="32"/>
        <v>1292.77685595691</v>
      </c>
      <c r="W41" s="117">
        <f t="shared" si="19"/>
        <v>0.204630640290767</v>
      </c>
      <c r="X41" s="117">
        <f>W41-[1]Reference!E48</f>
        <v>-78.9924148729246</v>
      </c>
      <c r="Y41" s="117">
        <f t="shared" si="20"/>
        <v>7.76009099834281</v>
      </c>
      <c r="Z41" s="117">
        <f t="shared" si="21"/>
        <v>31.3149017803869</v>
      </c>
      <c r="AA41" s="117">
        <f>X41/(1+0.045*ABS([1]Reference!E48))</f>
        <v>-17.3082199898663</v>
      </c>
      <c r="AB41" s="117">
        <f>Y41/(1+0.015*ABS([1]Reference!E48))</f>
        <v>3.54673134364994</v>
      </c>
      <c r="AC41" s="117">
        <f t="shared" si="33"/>
        <v>35.9552062427253</v>
      </c>
      <c r="AD41" s="123" t="str">
        <f t="shared" si="22"/>
        <v>14-Green2 (64, 192, 64)</v>
      </c>
    </row>
    <row r="42" s="31" customFormat="1" spans="1:30">
      <c r="A42" s="3" t="s">
        <v>64</v>
      </c>
      <c r="B42" s="31">
        <f>Test_Data!P18</f>
        <v>0.193565</v>
      </c>
      <c r="C42" s="31">
        <f>Test_Data!Q18</f>
        <v>0.1860574</v>
      </c>
      <c r="D42" s="31">
        <f>Test_Data!R18</f>
        <v>0.3503863</v>
      </c>
      <c r="E42" s="117">
        <f t="shared" si="23"/>
        <v>1.0387955091877</v>
      </c>
      <c r="F42" s="117">
        <f t="shared" si="23"/>
        <v>0.998504851451142</v>
      </c>
      <c r="G42" s="117">
        <f t="shared" si="23"/>
        <v>1.8804004593852</v>
      </c>
      <c r="H42" s="117">
        <f t="shared" si="24"/>
        <v>1.00232193726875</v>
      </c>
      <c r="I42" s="117">
        <f t="shared" si="24"/>
        <v>0.999501368558392</v>
      </c>
      <c r="J42" s="117">
        <f t="shared" si="24"/>
        <v>1.00104006178436</v>
      </c>
      <c r="K42" s="117">
        <f t="shared" si="25"/>
        <v>99.9421587527734</v>
      </c>
      <c r="L42" s="117">
        <f t="shared" si="26"/>
        <v>1.41028435518153</v>
      </c>
      <c r="M42" s="117">
        <f t="shared" si="27"/>
        <v>-0.307738645194044</v>
      </c>
      <c r="N42" s="123" t="str">
        <f t="shared" si="28"/>
        <v>15-Green3 (0, 255, 0)</v>
      </c>
      <c r="O42" s="124">
        <f>K42-[1]Reference!B49</f>
        <v>12.2051252792292</v>
      </c>
      <c r="P42" s="124">
        <f>L42-[1]Reference!C49</f>
        <v>87.5987184493012</v>
      </c>
      <c r="Q42" s="124">
        <f>M42-[1]Reference!D49</f>
        <v>-83.4938821902309</v>
      </c>
      <c r="R42" s="124" t="str">
        <f t="shared" si="29"/>
        <v>lighter</v>
      </c>
      <c r="S42" s="124" t="str">
        <f t="shared" si="30"/>
        <v>redder</v>
      </c>
      <c r="T42" s="124" t="str">
        <f t="shared" si="31"/>
        <v>bluer</v>
      </c>
      <c r="U42" s="124">
        <f t="shared" si="18"/>
        <v>121.629473896082</v>
      </c>
      <c r="V42" s="124">
        <f t="shared" si="32"/>
        <v>573.748409297797</v>
      </c>
      <c r="W42" s="117">
        <f t="shared" si="19"/>
        <v>1.44346979054487</v>
      </c>
      <c r="X42" s="117">
        <f>W42-[1]Reference!E49</f>
        <v>-118.34125648744</v>
      </c>
      <c r="Y42" s="117">
        <f t="shared" si="20"/>
        <v>25.3004120545479</v>
      </c>
      <c r="Z42" s="117">
        <f t="shared" si="21"/>
        <v>12.2051252792292</v>
      </c>
      <c r="AA42" s="117">
        <f>X42/(1+0.045*ABS([1]Reference!E49))</f>
        <v>-18.518852263888</v>
      </c>
      <c r="AB42" s="117">
        <f>Y42/(1+0.015*ABS([1]Reference!E49))</f>
        <v>9.04629410556647</v>
      </c>
      <c r="AC42" s="117">
        <f t="shared" si="33"/>
        <v>23.9530459294386</v>
      </c>
      <c r="AD42" s="123" t="str">
        <f t="shared" si="22"/>
        <v>15-Green3 (0, 255, 0)</v>
      </c>
    </row>
    <row r="43" s="31" customFormat="1" spans="1:30">
      <c r="A43" s="3" t="s">
        <v>65</v>
      </c>
      <c r="B43" s="31">
        <f>Test_Data!P19</f>
        <v>0.1927608</v>
      </c>
      <c r="C43" s="31">
        <f>Test_Data!Q19</f>
        <v>0.1860965</v>
      </c>
      <c r="D43" s="31">
        <f>Test_Data!R19</f>
        <v>0.3492895</v>
      </c>
      <c r="E43" s="117">
        <f t="shared" si="23"/>
        <v>1.03447964966512</v>
      </c>
      <c r="F43" s="117">
        <f t="shared" si="23"/>
        <v>0.998714687446334</v>
      </c>
      <c r="G43" s="117">
        <f t="shared" si="23"/>
        <v>1.87451431822085</v>
      </c>
      <c r="H43" s="117">
        <f t="shared" si="24"/>
        <v>1.00093190256535</v>
      </c>
      <c r="I43" s="117">
        <f t="shared" si="24"/>
        <v>0.99957137879222</v>
      </c>
      <c r="J43" s="117">
        <f t="shared" si="24"/>
        <v>0.999994465015606</v>
      </c>
      <c r="K43" s="117">
        <f t="shared" si="25"/>
        <v>99.9502799398975</v>
      </c>
      <c r="L43" s="117">
        <f t="shared" si="26"/>
        <v>0.680261886566447</v>
      </c>
      <c r="M43" s="117">
        <f t="shared" si="27"/>
        <v>-0.0846172446772986</v>
      </c>
      <c r="N43" s="123" t="str">
        <f t="shared" si="28"/>
        <v>16-Green4 (128, 255, 128)</v>
      </c>
      <c r="O43" s="124">
        <f>K43-[1]Reference!B50</f>
        <v>9.32222579683382</v>
      </c>
      <c r="P43" s="124">
        <f>L43-[1]Reference!C50</f>
        <v>60.5779494425222</v>
      </c>
      <c r="Q43" s="124">
        <f>M43-[1]Reference!D50</f>
        <v>-49.7884111306302</v>
      </c>
      <c r="R43" s="124" t="str">
        <f t="shared" si="29"/>
        <v>lighter</v>
      </c>
      <c r="S43" s="124" t="str">
        <f t="shared" si="30"/>
        <v>redder</v>
      </c>
      <c r="T43" s="124" t="str">
        <f t="shared" si="31"/>
        <v>bluer</v>
      </c>
      <c r="U43" s="124">
        <f t="shared" si="18"/>
        <v>78.9650412231931</v>
      </c>
      <c r="V43" s="124">
        <f t="shared" si="32"/>
        <v>422.344712520651</v>
      </c>
      <c r="W43" s="117">
        <f t="shared" si="19"/>
        <v>0.685504421876124</v>
      </c>
      <c r="X43" s="117">
        <f>W43-[1]Reference!E50</f>
        <v>-77.1489359063499</v>
      </c>
      <c r="Y43" s="117">
        <f t="shared" si="20"/>
        <v>14.0219659852442</v>
      </c>
      <c r="Z43" s="117">
        <f t="shared" si="21"/>
        <v>9.32222579683382</v>
      </c>
      <c r="AA43" s="117">
        <f>X43/(1+0.045*ABS([1]Reference!E50))</f>
        <v>-17.1344991349725</v>
      </c>
      <c r="AB43" s="117">
        <f>Y43/(1+0.015*ABS([1]Reference!E50))</f>
        <v>6.46913889997154</v>
      </c>
      <c r="AC43" s="117">
        <f t="shared" si="33"/>
        <v>20.5510270429643</v>
      </c>
      <c r="AD43" s="123" t="str">
        <f t="shared" si="22"/>
        <v>16-Green4 (128, 255, 128)</v>
      </c>
    </row>
    <row r="44" s="31" customFormat="1" spans="1:30">
      <c r="A44" s="3" t="s">
        <v>66</v>
      </c>
      <c r="B44" s="31">
        <f>Test_Data!P20</f>
        <v>0.1937649</v>
      </c>
      <c r="C44" s="31">
        <f>Test_Data!Q20</f>
        <v>0.1864515</v>
      </c>
      <c r="D44" s="31">
        <f>Test_Data!R20</f>
        <v>0.3507568</v>
      </c>
      <c r="E44" s="117">
        <f t="shared" si="23"/>
        <v>1.03986830242143</v>
      </c>
      <c r="F44" s="117">
        <f t="shared" si="23"/>
        <v>1.00061984801649</v>
      </c>
      <c r="G44" s="117">
        <f t="shared" si="23"/>
        <v>1.8823888030225</v>
      </c>
      <c r="H44" s="117">
        <f t="shared" si="24"/>
        <v>1.0026668605433</v>
      </c>
      <c r="I44" s="117">
        <f t="shared" si="24"/>
        <v>1.00020657333002</v>
      </c>
      <c r="J44" s="117">
        <f t="shared" si="24"/>
        <v>1.00139277220176</v>
      </c>
      <c r="K44" s="117">
        <f t="shared" si="25"/>
        <v>100.023962506282</v>
      </c>
      <c r="L44" s="117">
        <f t="shared" si="26"/>
        <v>1.23014360664253</v>
      </c>
      <c r="M44" s="117">
        <f t="shared" si="27"/>
        <v>-0.237239774348907</v>
      </c>
      <c r="N44" s="123" t="str">
        <f t="shared" si="28"/>
        <v>17-Blue1 (0, 0, 128)</v>
      </c>
      <c r="O44" s="124">
        <f>K44-[1]Reference!B51</f>
        <v>87.0486509285654</v>
      </c>
      <c r="P44" s="124">
        <f>L44-[1]Reference!C51</f>
        <v>-46.2758078879925</v>
      </c>
      <c r="Q44" s="124">
        <f>M44-[1]Reference!D51</f>
        <v>64.4610666809516</v>
      </c>
      <c r="R44" s="124" t="str">
        <f t="shared" si="29"/>
        <v>lighter</v>
      </c>
      <c r="S44" s="124" t="str">
        <f t="shared" si="30"/>
        <v>greener</v>
      </c>
      <c r="T44" s="124" t="str">
        <f t="shared" si="31"/>
        <v>yellower</v>
      </c>
      <c r="U44" s="124">
        <f t="shared" si="18"/>
        <v>117.788569656889</v>
      </c>
      <c r="V44" s="124">
        <f t="shared" si="32"/>
        <v>7882.00255779471</v>
      </c>
      <c r="W44" s="117">
        <f t="shared" si="19"/>
        <v>1.25281124017013</v>
      </c>
      <c r="X44" s="117">
        <f>W44-[1]Reference!E51</f>
        <v>-79.0135346689006</v>
      </c>
      <c r="Y44" s="117">
        <f t="shared" si="20"/>
        <v>7.31716150285877</v>
      </c>
      <c r="Z44" s="117">
        <f t="shared" si="21"/>
        <v>87.0486509285654</v>
      </c>
      <c r="AA44" s="117">
        <f>X44/(1+0.045*ABS([1]Reference!E51))</f>
        <v>-17.1322163826724</v>
      </c>
      <c r="AB44" s="117">
        <f>Y44/(1+0.015*ABS([1]Reference!E51))</f>
        <v>3.31995348292343</v>
      </c>
      <c r="AC44" s="117">
        <f t="shared" si="33"/>
        <v>88.7806429228507</v>
      </c>
      <c r="AD44" s="123" t="str">
        <f t="shared" si="22"/>
        <v>17-Blue1 (0, 0, 128)</v>
      </c>
    </row>
    <row r="45" s="31" customFormat="1" spans="1:30">
      <c r="A45" s="3" t="s">
        <v>67</v>
      </c>
      <c r="B45" s="31">
        <f>Test_Data!P21</f>
        <v>0.1920206</v>
      </c>
      <c r="C45" s="31">
        <f>Test_Data!Q21</f>
        <v>0.1855468</v>
      </c>
      <c r="D45" s="31">
        <f>Test_Data!R21</f>
        <v>0.3513079</v>
      </c>
      <c r="E45" s="117">
        <f t="shared" si="23"/>
        <v>1.03050725571012</v>
      </c>
      <c r="F45" s="117">
        <f t="shared" si="23"/>
        <v>0.995764640219818</v>
      </c>
      <c r="G45" s="117">
        <f t="shared" si="23"/>
        <v>1.8853463635583</v>
      </c>
      <c r="H45" s="117">
        <f t="shared" si="24"/>
        <v>0.999649068850132</v>
      </c>
      <c r="I45" s="117">
        <f t="shared" si="24"/>
        <v>0.99858621556212</v>
      </c>
      <c r="J45" s="117">
        <f t="shared" si="24"/>
        <v>1.0019169519013</v>
      </c>
      <c r="K45" s="117">
        <f t="shared" si="25"/>
        <v>99.8360010052059</v>
      </c>
      <c r="L45" s="117">
        <f t="shared" si="26"/>
        <v>0.531426644006017</v>
      </c>
      <c r="M45" s="117">
        <f t="shared" si="27"/>
        <v>-0.666147267836714</v>
      </c>
      <c r="N45" s="123" t="str">
        <f t="shared" si="28"/>
        <v>18-Blue2 (64, 64, 192)</v>
      </c>
      <c r="O45" s="124">
        <f>K45-[1]Reference!B52</f>
        <v>64.7079714371557</v>
      </c>
      <c r="P45" s="124">
        <f>L45-[1]Reference!C52</f>
        <v>-39.7191263466066</v>
      </c>
      <c r="Q45" s="124">
        <f>M45-[1]Reference!D52</f>
        <v>66.305436424006</v>
      </c>
      <c r="R45" s="124" t="str">
        <f t="shared" si="29"/>
        <v>lighter</v>
      </c>
      <c r="S45" s="124" t="str">
        <f t="shared" si="30"/>
        <v>greener</v>
      </c>
      <c r="T45" s="124" t="str">
        <f t="shared" si="31"/>
        <v>yellower</v>
      </c>
      <c r="U45" s="124">
        <f t="shared" si="18"/>
        <v>100.802487393057</v>
      </c>
      <c r="V45" s="124">
        <f t="shared" si="32"/>
        <v>4480.21950844149</v>
      </c>
      <c r="W45" s="117">
        <f t="shared" si="19"/>
        <v>0.852154012139717</v>
      </c>
      <c r="X45" s="117">
        <f>W45-[1]Reference!E52</f>
        <v>-77.2842653980406</v>
      </c>
      <c r="Y45" s="117">
        <f t="shared" si="20"/>
        <v>1.07806261451744</v>
      </c>
      <c r="Z45" s="117">
        <f t="shared" si="21"/>
        <v>64.7079714371557</v>
      </c>
      <c r="AA45" s="117">
        <f>X45/(1+0.045*ABS([1]Reference!E52))</f>
        <v>-17.1129071898673</v>
      </c>
      <c r="AB45" s="117">
        <f>Y45/(1+0.015*ABS([1]Reference!E52))</f>
        <v>0.496335008562509</v>
      </c>
      <c r="AC45" s="117">
        <f t="shared" si="33"/>
        <v>66.9344418699483</v>
      </c>
      <c r="AD45" s="123" t="str">
        <f t="shared" si="22"/>
        <v>18-Blue2 (64, 64, 192)</v>
      </c>
    </row>
    <row r="46" s="31" customFormat="1" spans="1:30">
      <c r="A46" s="3" t="s">
        <v>68</v>
      </c>
      <c r="B46" s="31">
        <f>Test_Data!P22</f>
        <v>0.1932988</v>
      </c>
      <c r="C46" s="31">
        <f>Test_Data!Q22</f>
        <v>0.1854022</v>
      </c>
      <c r="D46" s="31">
        <f>Test_Data!R22</f>
        <v>0.3500134</v>
      </c>
      <c r="E46" s="117">
        <f t="shared" si="23"/>
        <v>1.03736690709256</v>
      </c>
      <c r="F46" s="117">
        <f t="shared" si="23"/>
        <v>0.994988622703074</v>
      </c>
      <c r="G46" s="117">
        <f t="shared" si="23"/>
        <v>1.87839923578911</v>
      </c>
      <c r="H46" s="117">
        <f t="shared" si="24"/>
        <v>1.00186224585247</v>
      </c>
      <c r="I46" s="117">
        <f t="shared" si="24"/>
        <v>0.998326742672531</v>
      </c>
      <c r="J46" s="117">
        <f t="shared" si="24"/>
        <v>1.0006848154541</v>
      </c>
      <c r="K46" s="117">
        <f t="shared" si="25"/>
        <v>99.8059021500135</v>
      </c>
      <c r="L46" s="117">
        <f t="shared" si="26"/>
        <v>1.76775158996995</v>
      </c>
      <c r="M46" s="117">
        <f t="shared" si="27"/>
        <v>-0.47161455631477</v>
      </c>
      <c r="N46" s="123" t="str">
        <f t="shared" si="28"/>
        <v>19-Blue3 (0, 0, 255)</v>
      </c>
      <c r="O46" s="124">
        <f>K46-[1]Reference!B53</f>
        <v>67.5033154827641</v>
      </c>
      <c r="P46" s="124">
        <f>L46-[1]Reference!C53</f>
        <v>-77.4258865224315</v>
      </c>
      <c r="Q46" s="124">
        <f>M46-[1]Reference!D53</f>
        <v>107.382119696013</v>
      </c>
      <c r="R46" s="124" t="str">
        <f t="shared" si="29"/>
        <v>lighter</v>
      </c>
      <c r="S46" s="124" t="str">
        <f t="shared" si="30"/>
        <v>greener</v>
      </c>
      <c r="T46" s="124" t="str">
        <f t="shared" si="31"/>
        <v>yellower</v>
      </c>
      <c r="U46" s="124">
        <f t="shared" si="18"/>
        <v>148.601430462021</v>
      </c>
      <c r="V46" s="124">
        <f t="shared" si="32"/>
        <v>4921.94421906065</v>
      </c>
      <c r="W46" s="117">
        <f t="shared" si="19"/>
        <v>1.82958081908651</v>
      </c>
      <c r="X46" s="117">
        <f>W46-[1]Reference!E53</f>
        <v>-131.97647401271</v>
      </c>
      <c r="Y46" s="117">
        <f t="shared" si="20"/>
        <v>10.3873885729654</v>
      </c>
      <c r="Z46" s="117">
        <f t="shared" si="21"/>
        <v>67.5033154827641</v>
      </c>
      <c r="AA46" s="117">
        <f>X46/(1+0.045*ABS([1]Reference!E53))</f>
        <v>-18.7966603809924</v>
      </c>
      <c r="AB46" s="117">
        <f>Y46/(1+0.015*ABS([1]Reference!E53))</f>
        <v>3.454298252425</v>
      </c>
      <c r="AC46" s="117">
        <f t="shared" si="33"/>
        <v>70.1565693222</v>
      </c>
      <c r="AD46" s="123" t="str">
        <f t="shared" si="22"/>
        <v>19-Blue3 (0, 0, 255)</v>
      </c>
    </row>
    <row r="47" s="31" customFormat="1" spans="1:30">
      <c r="A47" s="3" t="s">
        <v>69</v>
      </c>
      <c r="B47" s="31">
        <f>Test_Data!P23</f>
        <v>0.1924937</v>
      </c>
      <c r="C47" s="31">
        <f>Test_Data!Q23</f>
        <v>0.1853099</v>
      </c>
      <c r="D47" s="31">
        <f>Test_Data!R23</f>
        <v>0.3496498</v>
      </c>
      <c r="E47" s="117">
        <f t="shared" si="23"/>
        <v>1.03304621758544</v>
      </c>
      <c r="F47" s="117">
        <f t="shared" si="23"/>
        <v>0.994493280954834</v>
      </c>
      <c r="G47" s="117">
        <f t="shared" si="23"/>
        <v>1.87644792203332</v>
      </c>
      <c r="H47" s="117">
        <f t="shared" si="24"/>
        <v>1.0004693733741</v>
      </c>
      <c r="I47" s="117">
        <f t="shared" si="24"/>
        <v>0.99816104731091</v>
      </c>
      <c r="J47" s="117">
        <f t="shared" si="24"/>
        <v>1.00033818580836</v>
      </c>
      <c r="K47" s="117">
        <f t="shared" si="25"/>
        <v>99.7866814880655</v>
      </c>
      <c r="L47" s="117">
        <f t="shared" si="26"/>
        <v>1.15416303159316</v>
      </c>
      <c r="M47" s="117">
        <f t="shared" si="27"/>
        <v>-0.435427699489188</v>
      </c>
      <c r="N47" s="123" t="str">
        <f t="shared" si="28"/>
        <v>20-Blue4 (128, 128, 255)</v>
      </c>
      <c r="O47" s="124">
        <f>K47-[1]Reference!B54</f>
        <v>40.5839282772386</v>
      </c>
      <c r="P47" s="124">
        <f>L47-[1]Reference!C54</f>
        <v>-31.9489960435883</v>
      </c>
      <c r="Q47" s="124">
        <f>M47-[1]Reference!D54</f>
        <v>63.0220116995453</v>
      </c>
      <c r="R47" s="124" t="str">
        <f t="shared" si="29"/>
        <v>lighter</v>
      </c>
      <c r="S47" s="124" t="str">
        <f t="shared" si="30"/>
        <v>greener</v>
      </c>
      <c r="T47" s="124" t="str">
        <f t="shared" si="31"/>
        <v>yellower</v>
      </c>
      <c r="U47" s="124">
        <f t="shared" si="18"/>
        <v>81.483541536085</v>
      </c>
      <c r="V47" s="124">
        <f t="shared" si="32"/>
        <v>1935.22093262738</v>
      </c>
      <c r="W47" s="117">
        <f t="shared" si="19"/>
        <v>1.23356782747393</v>
      </c>
      <c r="X47" s="117">
        <f>W47-[1]Reference!E54</f>
        <v>-70.3392325637285</v>
      </c>
      <c r="Y47" s="117">
        <f t="shared" si="20"/>
        <v>6.70109462674315</v>
      </c>
      <c r="Z47" s="117">
        <f t="shared" si="21"/>
        <v>40.5839282772386</v>
      </c>
      <c r="AA47" s="117">
        <f>X47/(1+0.045*ABS([1]Reference!E54))</f>
        <v>-16.6650000545767</v>
      </c>
      <c r="AB47" s="117">
        <f>Y47/(1+0.015*ABS([1]Reference!E54))</f>
        <v>3.23163602472415</v>
      </c>
      <c r="AC47" s="117">
        <f t="shared" si="33"/>
        <v>43.9911460708559</v>
      </c>
      <c r="AD47" s="123" t="str">
        <f t="shared" si="22"/>
        <v>20-Blue4 (128, 128, 255)</v>
      </c>
    </row>
    <row r="48" s="31" customFormat="1" spans="1:30">
      <c r="A48" s="3" t="s">
        <v>70</v>
      </c>
      <c r="B48" s="31">
        <f>Test_Data!P24</f>
        <v>0.192423</v>
      </c>
      <c r="C48" s="31">
        <f>Test_Data!Q24</f>
        <v>0.1858204</v>
      </c>
      <c r="D48" s="31">
        <f>Test_Data!R24</f>
        <v>0.3511249</v>
      </c>
      <c r="E48" s="117">
        <f t="shared" si="23"/>
        <v>1.03266679546625</v>
      </c>
      <c r="F48" s="117">
        <f t="shared" si="23"/>
        <v>0.997232955521209</v>
      </c>
      <c r="G48" s="117">
        <f t="shared" si="23"/>
        <v>1.88436426670101</v>
      </c>
      <c r="H48" s="117">
        <f t="shared" si="24"/>
        <v>1.0003468726616</v>
      </c>
      <c r="I48" s="117">
        <f t="shared" si="24"/>
        <v>0.999076799804082</v>
      </c>
      <c r="J48" s="117">
        <f t="shared" si="24"/>
        <v>1.00174295197335</v>
      </c>
      <c r="K48" s="117">
        <f t="shared" si="25"/>
        <v>99.8929087772735</v>
      </c>
      <c r="L48" s="117">
        <f t="shared" si="26"/>
        <v>0.635036428757285</v>
      </c>
      <c r="M48" s="117">
        <f t="shared" si="27"/>
        <v>-0.533230433853049</v>
      </c>
      <c r="N48" s="123" t="str">
        <f t="shared" si="28"/>
        <v>21-Yellow1 (128, 128, 0)</v>
      </c>
      <c r="O48" s="124">
        <f>K48-[1]Reference!B55</f>
        <v>48.0245774139253</v>
      </c>
      <c r="P48" s="124">
        <f>L48-[1]Reference!C55</f>
        <v>13.5687382223105</v>
      </c>
      <c r="Q48" s="124">
        <f>M48-[1]Reference!D55</f>
        <v>-57.2136549296939</v>
      </c>
      <c r="R48" s="124" t="str">
        <f t="shared" si="29"/>
        <v>lighter</v>
      </c>
      <c r="S48" s="124" t="str">
        <f t="shared" si="30"/>
        <v>redder</v>
      </c>
      <c r="T48" s="124" t="str">
        <f t="shared" si="31"/>
        <v>bluer</v>
      </c>
      <c r="U48" s="124">
        <f t="shared" si="18"/>
        <v>75.9201752049202</v>
      </c>
      <c r="V48" s="124">
        <f t="shared" si="32"/>
        <v>2606.95620883872</v>
      </c>
      <c r="W48" s="117">
        <f t="shared" si="19"/>
        <v>0.829220092277025</v>
      </c>
      <c r="X48" s="117">
        <f>W48-[1]Reference!E55</f>
        <v>-57.308127311206</v>
      </c>
      <c r="Y48" s="117">
        <f t="shared" si="20"/>
        <v>13.1640233759394</v>
      </c>
      <c r="Z48" s="117">
        <f t="shared" si="21"/>
        <v>48.0245774139253</v>
      </c>
      <c r="AA48" s="117">
        <f>X48/(1+0.045*ABS([1]Reference!E55))</f>
        <v>-15.8476948816517</v>
      </c>
      <c r="AB48" s="117">
        <f>Y48/(1+0.015*ABS([1]Reference!E55))</f>
        <v>7.03183759700773</v>
      </c>
      <c r="AC48" s="117">
        <f t="shared" si="33"/>
        <v>51.0583608122972</v>
      </c>
      <c r="AD48" s="123" t="str">
        <f t="shared" si="22"/>
        <v>21-Yellow1 (128, 128, 0)</v>
      </c>
    </row>
    <row r="49" s="31" customFormat="1" spans="1:30">
      <c r="A49" s="3" t="s">
        <v>71</v>
      </c>
      <c r="B49" s="31">
        <f>Test_Data!P25</f>
        <v>0.1934955</v>
      </c>
      <c r="C49" s="31">
        <f>Test_Data!Q25</f>
        <v>0.1862452</v>
      </c>
      <c r="D49" s="31">
        <f>Test_Data!R25</f>
        <v>0.3516743</v>
      </c>
      <c r="E49" s="117">
        <f t="shared" si="23"/>
        <v>1.03842252704791</v>
      </c>
      <c r="F49" s="117">
        <f t="shared" si="23"/>
        <v>0.999512708226</v>
      </c>
      <c r="G49" s="117">
        <f t="shared" si="23"/>
        <v>1.88731270393268</v>
      </c>
      <c r="H49" s="117">
        <f t="shared" si="24"/>
        <v>1.00220196083764</v>
      </c>
      <c r="I49" s="117">
        <f t="shared" si="24"/>
        <v>0.999837543017825</v>
      </c>
      <c r="J49" s="117">
        <f t="shared" si="24"/>
        <v>1.00226515056193</v>
      </c>
      <c r="K49" s="117">
        <f t="shared" si="25"/>
        <v>99.9811549900677</v>
      </c>
      <c r="L49" s="117">
        <f t="shared" si="26"/>
        <v>1.18220890990633</v>
      </c>
      <c r="M49" s="117">
        <f t="shared" si="27"/>
        <v>-0.485521508820796</v>
      </c>
      <c r="N49" s="123" t="str">
        <f t="shared" si="28"/>
        <v>22-Yellow2 (192, 192, 64)</v>
      </c>
      <c r="O49" s="124">
        <f>K49-[1]Reference!B56</f>
        <v>24.3585016752282</v>
      </c>
      <c r="P49" s="124">
        <f>L49-[1]Reference!C56</f>
        <v>16.7502589986707</v>
      </c>
      <c r="Q49" s="124">
        <f>M49-[1]Reference!D56</f>
        <v>-62.1108063335287</v>
      </c>
      <c r="R49" s="124" t="str">
        <f t="shared" si="29"/>
        <v>lighter</v>
      </c>
      <c r="S49" s="124" t="str">
        <f t="shared" si="30"/>
        <v>redder</v>
      </c>
      <c r="T49" s="124" t="str">
        <f t="shared" si="31"/>
        <v>bluer</v>
      </c>
      <c r="U49" s="124">
        <f t="shared" si="18"/>
        <v>68.7870630553868</v>
      </c>
      <c r="V49" s="124">
        <f t="shared" si="32"/>
        <v>921.563406595068</v>
      </c>
      <c r="W49" s="117">
        <f t="shared" si="19"/>
        <v>1.27802544661268</v>
      </c>
      <c r="X49" s="117">
        <f>W49-[1]Reference!E56</f>
        <v>-62.2832828572026</v>
      </c>
      <c r="Y49" s="117">
        <f t="shared" si="20"/>
        <v>16.0970840978531</v>
      </c>
      <c r="Z49" s="117">
        <f t="shared" si="21"/>
        <v>24.3585016752282</v>
      </c>
      <c r="AA49" s="117">
        <f>X49/(1+0.045*ABS([1]Reference!E56))</f>
        <v>-16.1344834363302</v>
      </c>
      <c r="AB49" s="117">
        <f>Y49/(1+0.015*ABS([1]Reference!E56))</f>
        <v>8.24046400245506</v>
      </c>
      <c r="AC49" s="117">
        <f t="shared" si="33"/>
        <v>30.3572628310767</v>
      </c>
      <c r="AD49" s="123" t="str">
        <f t="shared" si="22"/>
        <v>22-Yellow2 (192, 192, 64)</v>
      </c>
    </row>
    <row r="50" s="31" customFormat="1" spans="1:30">
      <c r="A50" s="3" t="s">
        <v>72</v>
      </c>
      <c r="B50" s="31">
        <f>Test_Data!P26</f>
        <v>0.1938986</v>
      </c>
      <c r="C50" s="31">
        <f>Test_Data!Q26</f>
        <v>0.1865851</v>
      </c>
      <c r="D50" s="31">
        <f>Test_Data!R26</f>
        <v>0.3509411</v>
      </c>
      <c r="E50" s="117">
        <f t="shared" si="23"/>
        <v>1.0405858234587</v>
      </c>
      <c r="F50" s="117">
        <f t="shared" si="23"/>
        <v>1.0013368323888</v>
      </c>
      <c r="G50" s="117">
        <f t="shared" si="23"/>
        <v>1.88337787652413</v>
      </c>
      <c r="H50" s="117">
        <f t="shared" si="24"/>
        <v>1.00289742472623</v>
      </c>
      <c r="I50" s="117">
        <f t="shared" si="24"/>
        <v>1.00044541237463</v>
      </c>
      <c r="J50" s="117">
        <f t="shared" si="24"/>
        <v>1.0015681305252</v>
      </c>
      <c r="K50" s="117">
        <f t="shared" si="25"/>
        <v>100.051667835457</v>
      </c>
      <c r="L50" s="117">
        <f t="shared" si="26"/>
        <v>1.22600617580271</v>
      </c>
      <c r="M50" s="117">
        <f t="shared" si="27"/>
        <v>-0.22454363011466</v>
      </c>
      <c r="N50" s="123" t="str">
        <f t="shared" si="28"/>
        <v>23-Yellow3 (255, 255, 0)</v>
      </c>
      <c r="O50" s="124">
        <f>K50-[1]Reference!B57</f>
        <v>2.91342085415965</v>
      </c>
      <c r="P50" s="124">
        <f>L50-[1]Reference!C57</f>
        <v>22.7868183912585</v>
      </c>
      <c r="Q50" s="124">
        <f>M50-[1]Reference!D57</f>
        <v>-94.7122632601033</v>
      </c>
      <c r="R50" s="124" t="str">
        <f t="shared" si="29"/>
        <v>about the same</v>
      </c>
      <c r="S50" s="124" t="str">
        <f t="shared" si="30"/>
        <v>redder</v>
      </c>
      <c r="T50" s="124" t="str">
        <f t="shared" si="31"/>
        <v>bluer</v>
      </c>
      <c r="U50" s="124">
        <f t="shared" si="18"/>
        <v>97.4584009991995</v>
      </c>
      <c r="V50" s="124">
        <f t="shared" si="32"/>
        <v>382.877819572619</v>
      </c>
      <c r="W50" s="117">
        <f t="shared" si="19"/>
        <v>1.24639920769048</v>
      </c>
      <c r="X50" s="117">
        <f>W50-[1]Reference!E57</f>
        <v>-95.6700482316657</v>
      </c>
      <c r="Y50" s="117">
        <f t="shared" si="20"/>
        <v>18.3546663167182</v>
      </c>
      <c r="Z50" s="117">
        <f t="shared" si="21"/>
        <v>2.91342085415965</v>
      </c>
      <c r="AA50" s="117">
        <f>X50/(1+0.045*ABS([1]Reference!E57))</f>
        <v>-17.8447608811971</v>
      </c>
      <c r="AB50" s="117">
        <f>Y50/(1+0.015*ABS([1]Reference!E57))</f>
        <v>7.48026119811774</v>
      </c>
      <c r="AC50" s="117">
        <f t="shared" si="33"/>
        <v>19.5672639776904</v>
      </c>
      <c r="AD50" s="123" t="str">
        <f t="shared" si="22"/>
        <v>23-Yellow3 (255, 255, 0)</v>
      </c>
    </row>
    <row r="51" s="31" customFormat="1" spans="1:30">
      <c r="A51" s="3" t="s">
        <v>73</v>
      </c>
      <c r="B51" s="31">
        <f>Test_Data!P27</f>
        <v>0.1927601</v>
      </c>
      <c r="C51" s="31">
        <f>Test_Data!Q27</f>
        <v>0.1858352</v>
      </c>
      <c r="D51" s="31">
        <f>Test_Data!R27</f>
        <v>0.3502049</v>
      </c>
      <c r="E51" s="117">
        <f t="shared" si="23"/>
        <v>1.03447589301048</v>
      </c>
      <c r="F51" s="117">
        <f t="shared" si="23"/>
        <v>0.997312381933711</v>
      </c>
      <c r="G51" s="117">
        <f t="shared" si="23"/>
        <v>1.8794269491671</v>
      </c>
      <c r="H51" s="117">
        <f t="shared" si="24"/>
        <v>1.00093069095459</v>
      </c>
      <c r="I51" s="117">
        <f t="shared" si="24"/>
        <v>0.99910332352285</v>
      </c>
      <c r="J51" s="117">
        <f t="shared" si="24"/>
        <v>1.00086728104375</v>
      </c>
      <c r="K51" s="117">
        <f t="shared" si="25"/>
        <v>99.8959855286506</v>
      </c>
      <c r="L51" s="117">
        <f t="shared" si="26"/>
        <v>0.913683715869584</v>
      </c>
      <c r="M51" s="117">
        <f t="shared" si="27"/>
        <v>-0.352791504180261</v>
      </c>
      <c r="N51" s="123" t="str">
        <f t="shared" si="28"/>
        <v>24-Yellow4 (255, 255, 128)</v>
      </c>
      <c r="O51" s="124">
        <f>K51-[1]Reference!B58</f>
        <v>2.12775648653181</v>
      </c>
      <c r="P51" s="124">
        <f>L51-[1]Reference!C58</f>
        <v>17.4571472158409</v>
      </c>
      <c r="Q51" s="124">
        <f>M51-[1]Reference!D58</f>
        <v>-60.3384380195176</v>
      </c>
      <c r="R51" s="124" t="str">
        <f t="shared" si="29"/>
        <v>about the same</v>
      </c>
      <c r="S51" s="124" t="str">
        <f t="shared" si="30"/>
        <v>redder</v>
      </c>
      <c r="T51" s="124" t="str">
        <f t="shared" si="31"/>
        <v>bluer</v>
      </c>
      <c r="U51" s="124">
        <f t="shared" si="18"/>
        <v>62.8490766775192</v>
      </c>
      <c r="V51" s="124">
        <f t="shared" si="32"/>
        <v>316.295904071634</v>
      </c>
      <c r="W51" s="117">
        <f t="shared" si="19"/>
        <v>0.979428291436909</v>
      </c>
      <c r="X51" s="117">
        <f>W51-[1]Reference!E58</f>
        <v>-61.2456789598799</v>
      </c>
      <c r="Y51" s="117">
        <f t="shared" si="20"/>
        <v>13.9443859776624</v>
      </c>
      <c r="Z51" s="117">
        <f t="shared" si="21"/>
        <v>2.12775648653181</v>
      </c>
      <c r="AA51" s="117">
        <f>X51/(1+0.045*ABS([1]Reference!E58))</f>
        <v>-16.1167333115465</v>
      </c>
      <c r="AB51" s="117">
        <f>Y51/(1+0.015*ABS([1]Reference!E58))</f>
        <v>7.21245199430415</v>
      </c>
      <c r="AC51" s="117">
        <f t="shared" si="33"/>
        <v>17.7847098393995</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44.872315895777</v>
      </c>
      <c r="C62" s="108" t="str">
        <f>IF(B62&lt;=20,"PASS","FAIL")</f>
        <v>FAIL</v>
      </c>
    </row>
    <row r="63" spans="1:3">
      <c r="A63" s="31" t="s">
        <v>49</v>
      </c>
      <c r="B63" s="32">
        <f>MAX(AC28:AC51)</f>
        <v>88.7806429228507</v>
      </c>
      <c r="C63" s="108" t="str">
        <f>IF(B63&lt;=20,"PASS","FAIL")</f>
        <v>FAIL</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0.265260010957718</v>
      </c>
      <c r="F434" s="155">
        <f>Test_Data!T22</f>
        <v>0.254423677921295</v>
      </c>
      <c r="G434" s="155">
        <v>0.18</v>
      </c>
      <c r="H434" s="155">
        <v>0.15</v>
      </c>
    </row>
    <row r="435" ht="14.25" spans="1:8">
      <c r="A435" s="153" t="s">
        <v>101</v>
      </c>
      <c r="B435" s="154">
        <v>0</v>
      </c>
      <c r="C435" s="154">
        <v>255</v>
      </c>
      <c r="D435" s="154">
        <v>0</v>
      </c>
      <c r="E435" s="155">
        <f>Test_Data!S18</f>
        <v>0.265154361724854</v>
      </c>
      <c r="F435" s="155">
        <f>Test_Data!T18</f>
        <v>0.254870116710663</v>
      </c>
      <c r="G435" s="155">
        <v>0.13</v>
      </c>
      <c r="H435" s="155">
        <v>0.57</v>
      </c>
    </row>
    <row r="436" ht="14.25" spans="1:8">
      <c r="A436" s="153" t="s">
        <v>100</v>
      </c>
      <c r="B436" s="154">
        <v>255</v>
      </c>
      <c r="C436" s="154">
        <v>0</v>
      </c>
      <c r="D436" s="154">
        <v>0</v>
      </c>
      <c r="E436" s="155">
        <f>Test_Data!S14</f>
        <v>0.263471186161041</v>
      </c>
      <c r="F436" s="155">
        <f>Test_Data!T14</f>
        <v>0.25416511297226</v>
      </c>
      <c r="G436" s="155">
        <v>0.47</v>
      </c>
      <c r="H436" s="155">
        <v>0.52</v>
      </c>
    </row>
    <row r="437" ht="14.25" spans="1:8">
      <c r="A437" s="153" t="s">
        <v>102</v>
      </c>
      <c r="B437" s="154">
        <v>0</v>
      </c>
      <c r="C437" s="154">
        <v>0</v>
      </c>
      <c r="D437" s="154">
        <v>255</v>
      </c>
      <c r="E437" s="155">
        <f>Test_Data!S22</f>
        <v>0.265260010957718</v>
      </c>
      <c r="F437" s="155">
        <f>Test_Data!T22</f>
        <v>0.254423677921295</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87.6439695639775</v>
      </c>
    </row>
    <row r="446" spans="1:2">
      <c r="A446" s="3" t="s">
        <v>115</v>
      </c>
      <c r="B446" s="32">
        <f t="shared" ref="B446:B476" si="71">AC29</f>
        <v>72.9085849329312</v>
      </c>
    </row>
    <row r="447" spans="1:2">
      <c r="A447" s="3" t="s">
        <v>116</v>
      </c>
      <c r="B447" s="32">
        <f t="shared" si="71"/>
        <v>59.1047978749666</v>
      </c>
    </row>
    <row r="448" spans="1:2">
      <c r="A448" s="3" t="s">
        <v>117</v>
      </c>
      <c r="B448" s="32">
        <f t="shared" si="71"/>
        <v>46.4498821984367</v>
      </c>
    </row>
    <row r="449" spans="1:2">
      <c r="A449" s="3" t="s">
        <v>118</v>
      </c>
      <c r="B449" s="32">
        <f t="shared" si="71"/>
        <v>34.2579708180635</v>
      </c>
    </row>
    <row r="450" spans="1:2">
      <c r="A450" s="3" t="s">
        <v>119</v>
      </c>
      <c r="B450" s="32">
        <f t="shared" si="71"/>
        <v>21.936639860187</v>
      </c>
    </row>
    <row r="451" spans="1:2">
      <c r="A451" s="3" t="s">
        <v>120</v>
      </c>
      <c r="B451" s="32">
        <f t="shared" si="71"/>
        <v>10.9329480472978</v>
      </c>
    </row>
    <row r="452" spans="1:2">
      <c r="A452" s="3" t="s">
        <v>121</v>
      </c>
      <c r="B452" s="32">
        <f t="shared" si="71"/>
        <v>0</v>
      </c>
    </row>
    <row r="453" spans="1:2">
      <c r="A453" s="3" t="s">
        <v>122</v>
      </c>
      <c r="B453" s="32">
        <f t="shared" si="71"/>
        <v>76.004636206257</v>
      </c>
    </row>
    <row r="454" spans="1:2">
      <c r="A454" s="3" t="s">
        <v>123</v>
      </c>
      <c r="B454" s="32">
        <f t="shared" si="71"/>
        <v>56.361393753941</v>
      </c>
    </row>
    <row r="455" spans="1:2">
      <c r="A455" s="3" t="s">
        <v>124</v>
      </c>
      <c r="B455" s="32">
        <f t="shared" si="71"/>
        <v>50.3676002732993</v>
      </c>
    </row>
    <row r="456" spans="1:2">
      <c r="A456" s="3" t="s">
        <v>125</v>
      </c>
      <c r="B456" s="32">
        <f t="shared" si="71"/>
        <v>35.3799388769313</v>
      </c>
    </row>
    <row r="457" spans="1:2">
      <c r="A457" s="3" t="s">
        <v>126</v>
      </c>
      <c r="B457" s="32">
        <f t="shared" si="71"/>
        <v>56.4975422309112</v>
      </c>
    </row>
    <row r="458" spans="1:2">
      <c r="A458" s="3" t="s">
        <v>127</v>
      </c>
      <c r="B458" s="32">
        <f t="shared" si="71"/>
        <v>35.9552062427253</v>
      </c>
    </row>
    <row r="459" spans="1:2">
      <c r="A459" s="3" t="s">
        <v>128</v>
      </c>
      <c r="B459" s="32">
        <f t="shared" si="71"/>
        <v>23.9530459294386</v>
      </c>
    </row>
    <row r="460" spans="1:2">
      <c r="A460" s="3" t="s">
        <v>129</v>
      </c>
      <c r="B460" s="32">
        <f t="shared" si="71"/>
        <v>20.5510270429643</v>
      </c>
    </row>
    <row r="461" spans="1:2">
      <c r="A461" s="3" t="s">
        <v>130</v>
      </c>
      <c r="B461" s="32">
        <f t="shared" si="71"/>
        <v>88.7806429228507</v>
      </c>
    </row>
    <row r="462" spans="1:2">
      <c r="A462" s="3" t="s">
        <v>131</v>
      </c>
      <c r="B462" s="32">
        <f t="shared" si="71"/>
        <v>66.9344418699483</v>
      </c>
    </row>
    <row r="463" spans="1:2">
      <c r="A463" s="3" t="s">
        <v>132</v>
      </c>
      <c r="B463" s="32">
        <f t="shared" si="71"/>
        <v>70.1565693222</v>
      </c>
    </row>
    <row r="464" spans="1:2">
      <c r="A464" s="3" t="s">
        <v>133</v>
      </c>
      <c r="B464" s="32">
        <f t="shared" si="71"/>
        <v>43.9911460708559</v>
      </c>
    </row>
    <row r="465" spans="1:2">
      <c r="A465" s="3" t="s">
        <v>134</v>
      </c>
      <c r="B465" s="32">
        <f t="shared" si="71"/>
        <v>51.0583608122972</v>
      </c>
    </row>
    <row r="466" spans="1:2">
      <c r="A466" s="3" t="s">
        <v>135</v>
      </c>
      <c r="B466" s="32">
        <f t="shared" si="71"/>
        <v>30.3572628310767</v>
      </c>
    </row>
    <row r="467" spans="1:2">
      <c r="A467" s="3" t="s">
        <v>136</v>
      </c>
      <c r="B467" s="32">
        <f t="shared" si="71"/>
        <v>19.5672639776904</v>
      </c>
    </row>
    <row r="468" spans="1:2">
      <c r="A468" s="3" t="s">
        <v>137</v>
      </c>
      <c r="B468" s="32">
        <f t="shared" si="71"/>
        <v>17.7847098393995</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0.185959100723267</v>
      </c>
    </row>
    <row r="480" spans="1:2">
      <c r="A480" s="3">
        <v>16</v>
      </c>
      <c r="B480" s="158">
        <f>Test_Data!U29</f>
        <v>0.185948893427849</v>
      </c>
    </row>
    <row r="481" spans="1:2">
      <c r="A481" s="3">
        <v>32</v>
      </c>
      <c r="B481" s="158">
        <f>Test_Data!U30</f>
        <v>0.186447605490685</v>
      </c>
    </row>
    <row r="482" spans="1:2">
      <c r="A482" s="3">
        <v>48</v>
      </c>
      <c r="B482" s="158">
        <f>Test_Data!U31</f>
        <v>0.18449530005455</v>
      </c>
    </row>
    <row r="483" spans="1:2">
      <c r="A483" s="3">
        <v>64</v>
      </c>
      <c r="B483" s="158">
        <f>Test_Data!U32</f>
        <v>0.185568898916245</v>
      </c>
    </row>
    <row r="484" spans="1:2">
      <c r="A484" s="3">
        <v>80</v>
      </c>
      <c r="B484" s="158">
        <f>Test_Data!U33</f>
        <v>0.185102596879005</v>
      </c>
    </row>
    <row r="485" spans="1:2">
      <c r="A485" s="3">
        <v>96</v>
      </c>
      <c r="B485" s="158">
        <f>Test_Data!U34</f>
        <v>0.185026794672012</v>
      </c>
    </row>
    <row r="486" spans="1:2">
      <c r="A486" s="3">
        <v>112</v>
      </c>
      <c r="B486" s="158">
        <f>Test_Data!U35</f>
        <v>0.186216801404953</v>
      </c>
    </row>
    <row r="487" spans="1:2">
      <c r="A487" s="3">
        <v>128</v>
      </c>
      <c r="B487" s="158">
        <f>Test_Data!U36</f>
        <v>0.186232104897499</v>
      </c>
    </row>
    <row r="488" spans="1:2">
      <c r="A488" s="3">
        <v>144</v>
      </c>
      <c r="B488" s="158">
        <f>Test_Data!U37</f>
        <v>0.185064196586609</v>
      </c>
    </row>
    <row r="489" spans="1:2">
      <c r="A489" s="3">
        <v>160</v>
      </c>
      <c r="B489" s="158">
        <f>Test_Data!U38</f>
        <v>0.186320200562477</v>
      </c>
    </row>
    <row r="490" spans="1:2">
      <c r="A490" s="3">
        <v>176</v>
      </c>
      <c r="B490" s="158">
        <f>Test_Data!U39</f>
        <v>0.186281099915504</v>
      </c>
    </row>
    <row r="491" spans="1:2">
      <c r="A491" s="3">
        <v>192</v>
      </c>
      <c r="B491" s="158">
        <f>Test_Data!U40</f>
        <v>0.186034098267555</v>
      </c>
    </row>
    <row r="492" spans="1:2">
      <c r="A492" s="3">
        <v>208</v>
      </c>
      <c r="B492" s="158">
        <f>Test_Data!U41</f>
        <v>0.185910403728485</v>
      </c>
    </row>
    <row r="493" spans="1:2">
      <c r="A493" s="3">
        <v>224</v>
      </c>
      <c r="B493" s="158">
        <f>Test_Data!U42</f>
        <v>0.186185598373413</v>
      </c>
    </row>
    <row r="494" spans="1:2">
      <c r="A494" s="3">
        <v>240</v>
      </c>
      <c r="B494" s="158">
        <f>Test_Data!U43</f>
        <v>0.185718402266502</v>
      </c>
    </row>
    <row r="495" spans="1:2">
      <c r="A495" s="3">
        <v>255</v>
      </c>
      <c r="B495" s="158">
        <f>Test_Data!U44</f>
        <v>0.185148701071739</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5</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44.872315895777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5</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0.1922227</v>
      </c>
      <c r="Q4" s="20">
        <v>0.1858154</v>
      </c>
      <c r="R4" s="21">
        <v>0.3503914</v>
      </c>
      <c r="S4" s="20">
        <v>0.263886481523514</v>
      </c>
      <c r="T4" s="20">
        <v>0.255090445280075</v>
      </c>
      <c r="U4" s="20">
        <v>0.185815393924713</v>
      </c>
      <c r="V4" s="19">
        <v>0</v>
      </c>
      <c r="W4" s="21">
        <v>0</v>
      </c>
      <c r="X4" s="22">
        <v>18107.21484375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0.192489</v>
      </c>
      <c r="Q5" s="20">
        <v>0.1863407</v>
      </c>
      <c r="R5" s="21">
        <v>0.3509466</v>
      </c>
      <c r="S5" s="20">
        <v>0.263764381408691</v>
      </c>
      <c r="T5" s="20">
        <v>0.255339473485947</v>
      </c>
      <c r="U5" s="20">
        <v>0.18634070456028</v>
      </c>
      <c r="V5" s="19">
        <v>0</v>
      </c>
      <c r="W5" s="21">
        <v>0</v>
      </c>
      <c r="X5" s="24">
        <v>18067.431640625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0.1929656</v>
      </c>
      <c r="Q6" s="20">
        <v>0.1854604</v>
      </c>
      <c r="R6" s="21">
        <v>0.3481795</v>
      </c>
      <c r="S6" s="20">
        <v>0.265571355819702</v>
      </c>
      <c r="T6" s="20">
        <v>0.255242228507996</v>
      </c>
      <c r="U6" s="20">
        <v>0.185460403561592</v>
      </c>
      <c r="V6" s="19">
        <v>0</v>
      </c>
      <c r="W6" s="21">
        <v>0</v>
      </c>
      <c r="X6" s="24">
        <v>17460.09375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0.1929609</v>
      </c>
      <c r="Q7" s="20">
        <v>0.1864912</v>
      </c>
      <c r="R7" s="21">
        <v>0.3494763</v>
      </c>
      <c r="S7" s="20">
        <v>0.264718592166901</v>
      </c>
      <c r="T7" s="20">
        <v>0.255842953920364</v>
      </c>
      <c r="U7" s="20">
        <v>0.186491206288338</v>
      </c>
      <c r="V7" s="19">
        <v>0</v>
      </c>
      <c r="W7" s="21">
        <v>0</v>
      </c>
      <c r="X7" s="24">
        <v>17565.509765625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0.1925579</v>
      </c>
      <c r="Q8" s="20">
        <v>0.1869316</v>
      </c>
      <c r="R8" s="21">
        <v>0.3487489</v>
      </c>
      <c r="S8" s="20">
        <v>0.264416009187698</v>
      </c>
      <c r="T8" s="20">
        <v>0.256690114736557</v>
      </c>
      <c r="U8" s="20">
        <v>0.186931595206261</v>
      </c>
      <c r="V8" s="19">
        <v>0</v>
      </c>
      <c r="W8" s="21">
        <v>0</v>
      </c>
      <c r="X8" s="24">
        <v>17405.12890625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0.1914248</v>
      </c>
      <c r="Q9" s="20">
        <v>0.1845021</v>
      </c>
      <c r="R9" s="21">
        <v>0.3474434</v>
      </c>
      <c r="S9" s="20">
        <v>0.264629065990448</v>
      </c>
      <c r="T9" s="20">
        <v>0.255059003829956</v>
      </c>
      <c r="U9" s="20">
        <v>0.184502094984055</v>
      </c>
      <c r="V9" s="19">
        <v>0</v>
      </c>
      <c r="W9" s="21">
        <v>0</v>
      </c>
      <c r="X9" s="24">
        <v>17849.8203125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0.1932283</v>
      </c>
      <c r="Q10" s="20">
        <v>0.1868236</v>
      </c>
      <c r="R10" s="21">
        <v>0.349662</v>
      </c>
      <c r="S10" s="20">
        <v>0.264800071716309</v>
      </c>
      <c r="T10" s="20">
        <v>0.256023079156876</v>
      </c>
      <c r="U10" s="20">
        <v>0.186823606491089</v>
      </c>
      <c r="V10" s="19">
        <v>0</v>
      </c>
      <c r="W10" s="21">
        <v>0</v>
      </c>
      <c r="X10" s="24">
        <v>17480.900390625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0.1922229</v>
      </c>
      <c r="Q11" s="20">
        <v>0.186336</v>
      </c>
      <c r="R11" s="21">
        <v>0.3492953</v>
      </c>
      <c r="S11" s="20">
        <v>0.264095336198807</v>
      </c>
      <c r="T11" s="20">
        <v>0.256007313728333</v>
      </c>
      <c r="U11" s="20">
        <v>0.186335995793343</v>
      </c>
      <c r="V11" s="19">
        <v>0</v>
      </c>
      <c r="W11" s="21">
        <v>0</v>
      </c>
      <c r="X11" s="24">
        <v>17729.94140625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0.193167</v>
      </c>
      <c r="Q12" s="20">
        <v>0.1849475</v>
      </c>
      <c r="R12" s="21">
        <v>0.349091</v>
      </c>
      <c r="S12" s="20">
        <v>0.265629172325134</v>
      </c>
      <c r="T12" s="20">
        <v>0.254326313734055</v>
      </c>
      <c r="U12" s="20">
        <v>0.1849475055933</v>
      </c>
      <c r="V12" s="19">
        <v>0</v>
      </c>
      <c r="W12" s="21">
        <v>0</v>
      </c>
      <c r="X12" s="24">
        <v>17733.529296875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0.1938337</v>
      </c>
      <c r="Q13" s="20">
        <v>0.1864572</v>
      </c>
      <c r="R13" s="21">
        <v>0.3496546</v>
      </c>
      <c r="S13" s="20">
        <v>0.265545427799225</v>
      </c>
      <c r="T13" s="20">
        <v>0.255439907312393</v>
      </c>
      <c r="U13" s="20">
        <v>0.186457201838493</v>
      </c>
      <c r="V13" s="19">
        <v>0</v>
      </c>
      <c r="W13" s="21">
        <v>0</v>
      </c>
      <c r="X13" s="24">
        <v>17407.171875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0.1924886</v>
      </c>
      <c r="Q14" s="20">
        <v>0.1856897</v>
      </c>
      <c r="R14" s="21">
        <v>0.3524086</v>
      </c>
      <c r="S14" s="20">
        <v>0.263471186161041</v>
      </c>
      <c r="T14" s="20">
        <v>0.25416511297226</v>
      </c>
      <c r="U14" s="20">
        <v>0.185689702630043</v>
      </c>
      <c r="V14" s="19">
        <v>0</v>
      </c>
      <c r="W14" s="21">
        <v>0</v>
      </c>
      <c r="X14" s="24">
        <v>18586.185546875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0.1928937</v>
      </c>
      <c r="Q15" s="20">
        <v>0.1857736</v>
      </c>
      <c r="R15" s="21">
        <v>0.3507544</v>
      </c>
      <c r="S15" s="20">
        <v>0.264447450637817</v>
      </c>
      <c r="T15" s="20">
        <v>0.254686146974564</v>
      </c>
      <c r="U15" s="20">
        <v>0.185773596167564</v>
      </c>
      <c r="V15" s="19">
        <v>0</v>
      </c>
      <c r="W15" s="21">
        <v>0</v>
      </c>
      <c r="X15" s="24">
        <v>18039.654296875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0.1927593</v>
      </c>
      <c r="Q16" s="20">
        <v>0.1867437</v>
      </c>
      <c r="R16" s="21">
        <v>0.349113</v>
      </c>
      <c r="S16" s="20">
        <v>0.264555394649506</v>
      </c>
      <c r="T16" s="20">
        <v>0.256299197673798</v>
      </c>
      <c r="U16" s="20">
        <v>0.186743706464767</v>
      </c>
      <c r="V16" s="19">
        <v>0</v>
      </c>
      <c r="W16" s="21">
        <v>0</v>
      </c>
      <c r="X16" s="24">
        <v>17478.5625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0.1933594</v>
      </c>
      <c r="Q17" s="20">
        <v>0.187212</v>
      </c>
      <c r="R17" s="21">
        <v>0.3511347</v>
      </c>
      <c r="S17" s="20">
        <v>0.264258295297623</v>
      </c>
      <c r="T17" s="20">
        <v>0.255856812000275</v>
      </c>
      <c r="U17" s="20">
        <v>0.187212005257607</v>
      </c>
      <c r="V17" s="19">
        <v>0</v>
      </c>
      <c r="W17" s="21">
        <v>0</v>
      </c>
      <c r="X17" s="24">
        <v>17721.294921875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0.193565</v>
      </c>
      <c r="Q18" s="20">
        <v>0.1860574</v>
      </c>
      <c r="R18" s="21">
        <v>0.3503863</v>
      </c>
      <c r="S18" s="20">
        <v>0.265154361724854</v>
      </c>
      <c r="T18" s="20">
        <v>0.254870116710663</v>
      </c>
      <c r="U18" s="20">
        <v>0.186057403683662</v>
      </c>
      <c r="V18" s="19">
        <v>0</v>
      </c>
      <c r="W18" s="21">
        <v>0</v>
      </c>
      <c r="X18" s="24">
        <v>17724.787109375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0.1927608</v>
      </c>
      <c r="Q19" s="20">
        <v>0.1860965</v>
      </c>
      <c r="R19" s="21">
        <v>0.3492895</v>
      </c>
      <c r="S19" s="20">
        <v>0.26472795009613</v>
      </c>
      <c r="T19" s="20">
        <v>0.25557553768158</v>
      </c>
      <c r="U19" s="20">
        <v>0.186096504330635</v>
      </c>
      <c r="V19" s="19">
        <v>0</v>
      </c>
      <c r="W19" s="21">
        <v>0</v>
      </c>
      <c r="X19" s="24">
        <v>17647.259765625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0.1937649</v>
      </c>
      <c r="Q20" s="20">
        <v>0.1864515</v>
      </c>
      <c r="R20" s="21">
        <v>0.3507568</v>
      </c>
      <c r="S20" s="20">
        <v>0.265077978372574</v>
      </c>
      <c r="T20" s="20">
        <v>0.255072951316833</v>
      </c>
      <c r="U20" s="20">
        <v>0.186451494693756</v>
      </c>
      <c r="V20" s="19">
        <v>0</v>
      </c>
      <c r="W20" s="21">
        <v>0</v>
      </c>
      <c r="X20" s="24">
        <v>17686.013671875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0.1920206</v>
      </c>
      <c r="Q21" s="20">
        <v>0.1855468</v>
      </c>
      <c r="R21" s="21">
        <v>0.3513079</v>
      </c>
      <c r="S21" s="20">
        <v>0.263447821140289</v>
      </c>
      <c r="T21" s="20">
        <v>0.254565894603729</v>
      </c>
      <c r="U21" s="20">
        <v>0.185546800494194</v>
      </c>
      <c r="V21" s="19">
        <v>0</v>
      </c>
      <c r="W21" s="21">
        <v>0</v>
      </c>
      <c r="X21" s="24">
        <v>18451.619140625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0.1932988</v>
      </c>
      <c r="Q22" s="20">
        <v>0.1854022</v>
      </c>
      <c r="R22" s="21">
        <v>0.3500134</v>
      </c>
      <c r="S22" s="20">
        <v>0.265260010957718</v>
      </c>
      <c r="T22" s="20">
        <v>0.254423677921295</v>
      </c>
      <c r="U22" s="20">
        <v>0.185402199625969</v>
      </c>
      <c r="V22" s="19">
        <v>0</v>
      </c>
      <c r="W22" s="21">
        <v>0</v>
      </c>
      <c r="X22" s="24">
        <v>17833.607421875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0.1924937</v>
      </c>
      <c r="Q23" s="20">
        <v>0.1853099</v>
      </c>
      <c r="R23" s="21">
        <v>0.3496498</v>
      </c>
      <c r="S23" s="20">
        <v>0.264613091945648</v>
      </c>
      <c r="T23" s="20">
        <v>0.254737824201584</v>
      </c>
      <c r="U23" s="20">
        <v>0.185309901833534</v>
      </c>
      <c r="V23" s="19">
        <v>0</v>
      </c>
      <c r="W23" s="21">
        <v>0</v>
      </c>
      <c r="X23" s="24">
        <v>17962.166015625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0.192423</v>
      </c>
      <c r="Q24" s="20">
        <v>0.1858204</v>
      </c>
      <c r="R24" s="21">
        <v>0.3511249</v>
      </c>
      <c r="S24" s="20">
        <v>0.263821452856064</v>
      </c>
      <c r="T24" s="20">
        <v>0.254768967628479</v>
      </c>
      <c r="U24" s="20">
        <v>0.185820400714874</v>
      </c>
      <c r="V24" s="19">
        <v>0</v>
      </c>
      <c r="W24" s="21">
        <v>0</v>
      </c>
      <c r="X24" s="24">
        <v>18241.08203125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0.1934955</v>
      </c>
      <c r="Q25" s="20">
        <v>0.1862452</v>
      </c>
      <c r="R25" s="21">
        <v>0.3516743</v>
      </c>
      <c r="S25" s="20">
        <v>0.264549523591995</v>
      </c>
      <c r="T25" s="20">
        <v>0.254636824131012</v>
      </c>
      <c r="U25" s="20">
        <v>0.186245203018188</v>
      </c>
      <c r="V25" s="19">
        <v>0</v>
      </c>
      <c r="W25" s="21">
        <v>0</v>
      </c>
      <c r="X25" s="24">
        <v>18019.177734375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0.1938986</v>
      </c>
      <c r="Q26" s="20">
        <v>0.1865851</v>
      </c>
      <c r="R26" s="21">
        <v>0.3509411</v>
      </c>
      <c r="S26" s="20">
        <v>0.265097111463547</v>
      </c>
      <c r="T26" s="20">
        <v>0.255098134279251</v>
      </c>
      <c r="U26" s="20">
        <v>0.18658509850502</v>
      </c>
      <c r="V26" s="19">
        <v>0</v>
      </c>
      <c r="W26" s="21">
        <v>0</v>
      </c>
      <c r="X26" s="24">
        <v>17671.17578125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0.1927601</v>
      </c>
      <c r="Q27" s="20">
        <v>0.1858352</v>
      </c>
      <c r="R27" s="21">
        <v>0.3502049</v>
      </c>
      <c r="S27" s="20">
        <v>0.264489650726318</v>
      </c>
      <c r="T27" s="20">
        <v>0.254987865686417</v>
      </c>
      <c r="U27" s="20">
        <v>0.18583519756794</v>
      </c>
      <c r="V27" s="19">
        <v>0</v>
      </c>
      <c r="W27" s="21">
        <v>0</v>
      </c>
      <c r="X27" s="24">
        <v>17923.302734375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0.1926252</v>
      </c>
      <c r="Q28" s="20">
        <v>0.1859591</v>
      </c>
      <c r="R28" s="21">
        <v>0.3503907</v>
      </c>
      <c r="S28" s="20">
        <v>0.26424115896225</v>
      </c>
      <c r="T28" s="20">
        <v>0.255096673965454</v>
      </c>
      <c r="U28" s="20">
        <v>0.185959100723267</v>
      </c>
      <c r="V28" s="19">
        <v>0</v>
      </c>
      <c r="W28" s="21">
        <v>0</v>
      </c>
      <c r="X28" s="24">
        <v>17976.49609375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0.1921585</v>
      </c>
      <c r="Q29" s="20">
        <v>0.1859489</v>
      </c>
      <c r="R29" s="21">
        <v>0.3481895</v>
      </c>
      <c r="S29" s="20">
        <v>0.26457291841507</v>
      </c>
      <c r="T29" s="20">
        <v>0.25602325797081</v>
      </c>
      <c r="U29" s="20">
        <v>0.185948893427849</v>
      </c>
      <c r="V29" s="19">
        <v>0</v>
      </c>
      <c r="W29" s="21">
        <v>0</v>
      </c>
      <c r="X29" s="24">
        <v>17558.96484375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0.1935651</v>
      </c>
      <c r="Q30" s="20">
        <v>0.1864476</v>
      </c>
      <c r="R30" s="21">
        <v>0.349656</v>
      </c>
      <c r="S30" s="20">
        <v>0.265278071165085</v>
      </c>
      <c r="T30" s="20">
        <v>0.255523651838303</v>
      </c>
      <c r="U30" s="20">
        <v>0.186447605490685</v>
      </c>
      <c r="V30" s="19">
        <v>0</v>
      </c>
      <c r="W30" s="21">
        <v>0</v>
      </c>
      <c r="X30" s="24">
        <v>17472.896484375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0.1913555</v>
      </c>
      <c r="Q31" s="20">
        <v>0.1844953</v>
      </c>
      <c r="R31" s="21">
        <v>0.3489129</v>
      </c>
      <c r="S31" s="20">
        <v>0.264024674892426</v>
      </c>
      <c r="T31" s="20">
        <v>0.254559248685837</v>
      </c>
      <c r="U31" s="20">
        <v>0.18449530005455</v>
      </c>
      <c r="V31" s="19">
        <v>0</v>
      </c>
      <c r="W31" s="21">
        <v>0</v>
      </c>
      <c r="X31" s="24">
        <v>18238.38671875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0.1924273</v>
      </c>
      <c r="Q32" s="20">
        <v>0.1855689</v>
      </c>
      <c r="R32" s="21">
        <v>0.3487348</v>
      </c>
      <c r="S32" s="20">
        <v>0.264784783124924</v>
      </c>
      <c r="T32" s="20">
        <v>0.255347430706024</v>
      </c>
      <c r="U32" s="20">
        <v>0.185568898916245</v>
      </c>
      <c r="V32" s="19">
        <v>0</v>
      </c>
      <c r="W32" s="21">
        <v>0</v>
      </c>
      <c r="X32" s="24">
        <v>17700.615234375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0.1920919</v>
      </c>
      <c r="Q33" s="20">
        <v>0.1851026</v>
      </c>
      <c r="R33" s="21">
        <v>0.3492826</v>
      </c>
      <c r="S33" s="20">
        <v>0.264415621757507</v>
      </c>
      <c r="T33" s="20">
        <v>0.254794806241989</v>
      </c>
      <c r="U33" s="20">
        <v>0.185102596879005</v>
      </c>
      <c r="V33" s="19">
        <v>0</v>
      </c>
      <c r="W33" s="21">
        <v>0</v>
      </c>
      <c r="X33" s="24">
        <v>18014.576171875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0.1916909</v>
      </c>
      <c r="Q34" s="20">
        <v>0.1850268</v>
      </c>
      <c r="R34" s="21">
        <v>0.3481822</v>
      </c>
      <c r="S34" s="20">
        <v>0.264437764883041</v>
      </c>
      <c r="T34" s="20">
        <v>0.255244612693787</v>
      </c>
      <c r="U34" s="20">
        <v>0.185026794672012</v>
      </c>
      <c r="V34" s="19">
        <v>0</v>
      </c>
      <c r="W34" s="21">
        <v>0</v>
      </c>
      <c r="X34" s="24">
        <v>17856.978515625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0.1924921</v>
      </c>
      <c r="Q35" s="20">
        <v>0.1862168</v>
      </c>
      <c r="R35" s="21">
        <v>0.3491088</v>
      </c>
      <c r="S35" s="20">
        <v>0.264478445053101</v>
      </c>
      <c r="T35" s="20">
        <v>0.255856364965439</v>
      </c>
      <c r="U35" s="20">
        <v>0.186216801404953</v>
      </c>
      <c r="V35" s="19">
        <v>0</v>
      </c>
      <c r="W35" s="21">
        <v>0</v>
      </c>
      <c r="X35" s="24">
        <v>17644.541015625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0.1928295</v>
      </c>
      <c r="Q36" s="20">
        <v>0.1862321</v>
      </c>
      <c r="R36" s="21">
        <v>0.3480051</v>
      </c>
      <c r="S36" s="20">
        <v>0.265215694904327</v>
      </c>
      <c r="T36" s="20">
        <v>0.256141692399979</v>
      </c>
      <c r="U36" s="20">
        <v>0.186232104897499</v>
      </c>
      <c r="V36" s="19">
        <v>0</v>
      </c>
      <c r="W36" s="21">
        <v>0</v>
      </c>
      <c r="X36" s="24">
        <v>17302.962890625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0.1929625</v>
      </c>
      <c r="Q37" s="20">
        <v>0.1850642</v>
      </c>
      <c r="R37" s="21">
        <v>0.3509299</v>
      </c>
      <c r="S37" s="20">
        <v>0.264710545539856</v>
      </c>
      <c r="T37" s="20">
        <v>0.253875464200974</v>
      </c>
      <c r="U37" s="20">
        <v>0.185064196586609</v>
      </c>
      <c r="V37" s="19">
        <v>0</v>
      </c>
      <c r="W37" s="21">
        <v>0</v>
      </c>
      <c r="X37" s="24">
        <v>18220.76171875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0.1935005</v>
      </c>
      <c r="Q38" s="20">
        <v>0.1863202</v>
      </c>
      <c r="R38" s="21">
        <v>0.3481858</v>
      </c>
      <c r="S38" s="20">
        <v>0.265795022249222</v>
      </c>
      <c r="T38" s="20">
        <v>0.255932062864304</v>
      </c>
      <c r="U38" s="20">
        <v>0.186320200562477</v>
      </c>
      <c r="V38" s="19">
        <v>0</v>
      </c>
      <c r="W38" s="21">
        <v>0</v>
      </c>
      <c r="X38" s="24">
        <v>17171.95703125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0.1926896</v>
      </c>
      <c r="Q39" s="20">
        <v>0.1862811</v>
      </c>
      <c r="R39" s="21">
        <v>0.3516793</v>
      </c>
      <c r="S39" s="20">
        <v>0.263723522424698</v>
      </c>
      <c r="T39" s="20">
        <v>0.25495257973671</v>
      </c>
      <c r="U39" s="20">
        <v>0.186281099915504</v>
      </c>
      <c r="V39" s="19">
        <v>0</v>
      </c>
      <c r="W39" s="21">
        <v>0</v>
      </c>
      <c r="X39" s="24">
        <v>18213.984375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0.192762</v>
      </c>
      <c r="Q40" s="20">
        <v>0.1860341</v>
      </c>
      <c r="R40" s="21">
        <v>0.3485543</v>
      </c>
      <c r="S40" s="20">
        <v>0.265019446611404</v>
      </c>
      <c r="T40" s="20">
        <v>0.255769580602646</v>
      </c>
      <c r="U40" s="20">
        <v>0.186034098267555</v>
      </c>
      <c r="V40" s="19">
        <v>0</v>
      </c>
      <c r="W40" s="21">
        <v>0</v>
      </c>
      <c r="X40" s="24">
        <v>17484.8203125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0.1928312</v>
      </c>
      <c r="Q41" s="20">
        <v>0.1859104</v>
      </c>
      <c r="R41" s="21">
        <v>0.3474507</v>
      </c>
      <c r="S41" s="20">
        <v>0.26553738117218</v>
      </c>
      <c r="T41" s="20">
        <v>0.256007134914398</v>
      </c>
      <c r="U41" s="20">
        <v>0.185910403728485</v>
      </c>
      <c r="V41" s="19">
        <v>0</v>
      </c>
      <c r="W41" s="21">
        <v>0</v>
      </c>
      <c r="X41" s="24">
        <v>17235.607421875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0.1935642</v>
      </c>
      <c r="Q42" s="20">
        <v>0.1861856</v>
      </c>
      <c r="R42" s="21">
        <v>0.350755</v>
      </c>
      <c r="S42" s="20">
        <v>0.264973193407059</v>
      </c>
      <c r="T42" s="20">
        <v>0.254872530698776</v>
      </c>
      <c r="U42" s="20">
        <v>0.186185598373413</v>
      </c>
      <c r="V42" s="19">
        <v>0</v>
      </c>
      <c r="W42" s="21">
        <v>0</v>
      </c>
      <c r="X42" s="24">
        <v>17788.3515625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0.1930964</v>
      </c>
      <c r="Q43" s="20">
        <v>0.1857184</v>
      </c>
      <c r="R43" s="21">
        <v>0.350018</v>
      </c>
      <c r="S43" s="20">
        <v>0.264939218759537</v>
      </c>
      <c r="T43" s="20">
        <v>0.254816204309464</v>
      </c>
      <c r="U43" s="20">
        <v>0.185718402266502</v>
      </c>
      <c r="V43" s="19">
        <v>0</v>
      </c>
      <c r="W43" s="21">
        <v>0</v>
      </c>
      <c r="X43" s="24">
        <v>17818.9609375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0.191423</v>
      </c>
      <c r="Q44" s="20">
        <v>0.1851487</v>
      </c>
      <c r="R44" s="21">
        <v>0.3474505</v>
      </c>
      <c r="S44" s="20">
        <v>0.264388293027878</v>
      </c>
      <c r="T44" s="20">
        <v>0.255722403526306</v>
      </c>
      <c r="U44" s="20">
        <v>0.185148701071739</v>
      </c>
      <c r="V44" s="19">
        <v>0</v>
      </c>
      <c r="W44" s="21">
        <v>0</v>
      </c>
      <c r="X44" s="24">
        <v>17718.962890625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2024-08-28T10:02:44Z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