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<sst xmlns="http://schemas.openxmlformats.org/spreadsheetml/2006/main" count="759" uniqueCount="385">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</sst>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b/>
      <sz val="9"/>
      <color theme="1"/>
      <name val="Microsoft YaHei Light"/>
      <charset val="134"/>
    </font>
    <font>
      <b/>
      <sz val="9"/>
      <color rgb="FF000000"/>
      <name val="Cambria"/>
      <charset val="134"/>
    </font>
    <font>
      <sz val="9"/>
      <name val="ＭＳ Ｐゴシック"/>
      <charset val="128"/>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0.169658899307251</c:v>
                </c:pt>
                <c:pt idx="1">
                  <c:v>0.722780108451843</c:v>
                </c:pt>
                <c:pt idx="2">
                  <c:v>2.66249942779541</c:v>
                </c:pt>
                <c:pt idx="3">
                  <c:v>6.19653749465942</c:v>
                </c:pt>
                <c:pt idx="4">
                  <c:v>11.4063158035278</c:v>
                </c:pt>
                <c:pt idx="5">
                  <c:v>18.4744911193848</c:v>
                </c:pt>
                <c:pt idx="6">
                  <c:v>27.4321746826172</c:v>
                </c:pt>
                <c:pt idx="7">
                  <c:v>38.463752746582</c:v>
                </c:pt>
                <c:pt idx="8">
                  <c:v>51.8728790283203</c:v>
                </c:pt>
                <c:pt idx="9">
                  <c:v>67.6395492553711</c:v>
                </c:pt>
                <c:pt idx="10">
                  <c:v>85.3750381469727</c:v>
                </c:pt>
                <c:pt idx="11">
                  <c:v>105.818389892578</c:v>
                </c:pt>
                <c:pt idx="12">
                  <c:v>128.492294311523</c:v>
                </c:pt>
                <c:pt idx="13">
                  <c:v>153.727920532227</c:v>
                </c:pt>
                <c:pt idx="14">
                  <c:v>180.78581237793</c:v>
                </c:pt>
                <c:pt idx="15">
                  <c:v>210.643905639648</c:v>
                </c:pt>
                <c:pt idx="16">
                  <c:v>237.260345458984</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0.155261754989624</c:v>
                </c:pt>
                <c:pt idx="1">
                  <c:v>0.299554735422134</c:v>
                </c:pt>
                <c:pt idx="2">
                  <c:v>0.64497971534729</c:v>
                </c:pt>
                <c:pt idx="3">
                  <c:v>0.155261754989624</c:v>
                </c:pt>
              </c:numCache>
            </c:numRef>
          </c:xVal>
          <c:yVal>
            <c:numRef>
              <c:f>sRGB_DeltaE!$F$434:$F$437</c:f>
              <c:numCache>
                <c:formatCode>0.00</c:formatCode>
                <c:ptCount val="4"/>
                <c:pt idx="0">
                  <c:v>0.0618572011590004</c:v>
                </c:pt>
                <c:pt idx="1">
                  <c:v>0.60177743434906</c:v>
                </c:pt>
                <c:pt idx="2">
                  <c:v>0.327516317367554</c:v>
                </c:pt>
                <c:pt idx="3">
                  <c:v>0.0618572011590004</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2.36834769787518</c:v>
                </c:pt>
                <c:pt idx="1">
                  <c:v>0.985587822070644</c:v>
                </c:pt>
                <c:pt idx="2">
                  <c:v>0.391670983597844</c:v>
                </c:pt>
                <c:pt idx="3">
                  <c:v>0.551577245940935</c:v>
                </c:pt>
                <c:pt idx="4">
                  <c:v>0.79020300142957</c:v>
                </c:pt>
                <c:pt idx="5">
                  <c:v>1.01835247266111</c:v>
                </c:pt>
                <c:pt idx="6">
                  <c:v>1.28976619965027</c:v>
                </c:pt>
                <c:pt idx="7">
                  <c:v>0</c:v>
                </c:pt>
                <c:pt idx="8">
                  <c:v>2.55511898899341</c:v>
                </c:pt>
                <c:pt idx="9">
                  <c:v>2.53268626069411</c:v>
                </c:pt>
                <c:pt idx="10">
                  <c:v>3.74318300729907</c:v>
                </c:pt>
                <c:pt idx="11">
                  <c:v>2.25991810270021</c:v>
                </c:pt>
                <c:pt idx="12">
                  <c:v>2.31928490941466</c:v>
                </c:pt>
                <c:pt idx="13">
                  <c:v>2.93870451028076</c:v>
                </c:pt>
                <c:pt idx="14">
                  <c:v>2.21633754604685</c:v>
                </c:pt>
                <c:pt idx="15">
                  <c:v>1.32766324811334</c:v>
                </c:pt>
                <c:pt idx="16">
                  <c:v>1.67501739906782</c:v>
                </c:pt>
                <c:pt idx="17">
                  <c:v>2.77625026551586</c:v>
                </c:pt>
                <c:pt idx="18">
                  <c:v>1.87060015740665</c:v>
                </c:pt>
                <c:pt idx="19">
                  <c:v>2.21038466698025</c:v>
                </c:pt>
                <c:pt idx="20">
                  <c:v>1.88156356813391</c:v>
                </c:pt>
                <c:pt idx="21">
                  <c:v>2.34906455150956</c:v>
                </c:pt>
                <c:pt idx="22">
                  <c:v>1.25613160501932</c:v>
                </c:pt>
                <c:pt idx="23">
                  <c:v>0.773141110965312</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4086225" y="3846830"/>
        <a:ext cx="3237865"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56870" y="3826510"/>
        <a:ext cx="3472815"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65760" y="7033895"/>
        <a:ext cx="694753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427470" y="9966960"/>
          <a:ext cx="79692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562475" y="1083310"/>
              <a:ext cx="2284095"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047619047619" defaultRowHeight="12"/>
  <cols>
    <col min="1" max="1" width="23.5047619047619" style="31" customWidth="1"/>
    <col min="2" max="4" width="11.5047619047619" style="31" customWidth="1"/>
    <col min="5" max="5" width="9.16190476190476" style="31" customWidth="1"/>
    <col min="6" max="13" width="11.5047619047619" style="31" customWidth="1"/>
    <col min="14" max="14" width="15.1619047619048" style="31" customWidth="1"/>
    <col min="15" max="17" width="11.5047619047619" style="31" customWidth="1"/>
    <col min="18" max="20" width="13.3333333333333" style="31" customWidth="1"/>
    <col min="21" max="28" width="11.5047619047619" style="31" customWidth="1"/>
    <col min="29" max="29" width="13" style="31" customWidth="1"/>
    <col min="30" max="30" width="15.1619047619048"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0.362347318781234</v>
      </c>
      <c r="F10" s="102">
        <f>C10/$C$16</f>
        <v>0.240901239409502</v>
      </c>
      <c r="G10" s="102">
        <f>D10/$C$16</f>
        <v>0.143055849642454</v>
      </c>
      <c r="H10" s="102">
        <f>IF((E10/Reference!L$18)&lt;=0.008856,(7.787*(E10/Reference!L$18))+16/116,(E10/Reference!L$18)^(1/3))</f>
        <v>0.725088432786054</v>
      </c>
      <c r="I10" s="102">
        <f>IF((F10/Reference!M$18)&lt;=0.008856,(7.787*(F10/Reference!M$18))+16/116,(F10/Reference!M$18)^(1/3))</f>
        <v>0.622223407416401</v>
      </c>
      <c r="J10" s="102">
        <f>IF((G10/Reference!N$18)&lt;=0.008856,(7.787*(G10/Reference!N$18))+16/116,(G10/Reference!N$18)^(1/3))</f>
        <v>0.508345808638075</v>
      </c>
      <c r="K10" s="102">
        <f t="shared" ref="K10:K16" si="0">100*IF(F10&lt;=0.008856,9.033*F10,(1.16*(F10^(1/3)))-0.16)</f>
        <v>56.1779152603025</v>
      </c>
      <c r="L10" s="102">
        <f t="shared" ref="L10:L16" si="1">500*(H10-I10)</f>
        <v>51.4325126848263</v>
      </c>
      <c r="M10" s="102">
        <f t="shared" ref="M10:M16" si="2">200*(I10-J10)</f>
        <v>22.7755197556652</v>
      </c>
      <c r="N10" s="103" t="str">
        <f>A10</f>
        <v>1-(192,80,80)</v>
      </c>
      <c r="O10" s="120">
        <f>K10-Reference!B12</f>
        <v>7.26557306881208</v>
      </c>
      <c r="P10" s="120">
        <f>L10-Reference!C12</f>
        <v>6.42746189396986</v>
      </c>
      <c r="Q10" s="120">
        <f>M10-Reference!D12</f>
        <v>-0.135956497309451</v>
      </c>
      <c r="R10" s="120" t="str">
        <f t="shared" ref="R10:R16" si="3">IF(O10&gt;$T$8,"lighter",IF(O10&lt;-$T$8,"darker","about the same"))</f>
        <v>lighter</v>
      </c>
      <c r="S10" s="120" t="str">
        <f t="shared" ref="S10:S16" si="4">IF(P10&gt;$T$8,"redder",IF(P10&lt;-$T$8,"greener","about the same"))</f>
        <v>redder</v>
      </c>
      <c r="T10" s="120" t="str">
        <f t="shared" ref="T10:T16" si="5">IF(Q10&gt;$T$8,"yellower",IF(Q10&lt;-$T$8,"bluer","about the same"))</f>
        <v>about the same</v>
      </c>
      <c r="U10" s="120">
        <f t="shared" ref="U10:U16" si="6">(O10^2+P10^2+Q10^2)^(1/2)</f>
        <v>9.70151032498769</v>
      </c>
      <c r="V10" s="120">
        <f t="shared" ref="V10:V16" si="7">(AC10)^2</f>
        <v>58.5569973377145</v>
      </c>
      <c r="W10" s="102">
        <f t="shared" ref="W10:W16" si="8">SQRT((L10*L10)+(M10*M10))</f>
        <v>56.2496903210632</v>
      </c>
      <c r="X10" s="102">
        <f>W10-Reference!E12</f>
        <v>5.74830082752366</v>
      </c>
      <c r="Y10" s="102">
        <f t="shared" ref="Y10:Y16" si="9">IF(((U10*U10)-(O10*O10)-(X10*X10))&lt;0,0,SQRT((U10*U10)-(O10*O10)-(X10*X10)))</f>
        <v>2.87885188293635</v>
      </c>
      <c r="Z10" s="102">
        <f t="shared" ref="Z10:Z16" si="10">O10</f>
        <v>7.26557306881208</v>
      </c>
      <c r="AA10" s="102">
        <f>X10/(1+0.045*ABS(Reference!E12))</f>
        <v>1.75651367383516</v>
      </c>
      <c r="AB10" s="102">
        <f>Y10/(1+0.015*ABS(Reference!E12))</f>
        <v>1.63801863026559</v>
      </c>
      <c r="AC10" s="102">
        <f t="shared" ref="AC10:AC16" si="11">SQRT(Z10*Z10+AA10*AA10+AB10*AB10)</f>
        <v>7.6522543957787</v>
      </c>
      <c r="AD10" s="103" t="str">
        <f>A10</f>
        <v>1-(192,80,80)</v>
      </c>
    </row>
    <row r="11" spans="1:107">
      <c r="A11" s="103" t="s">
        <v>41</v>
      </c>
      <c r="B11" s="31">
        <f>sRGB_Data!B1032</f>
        <v>148</v>
      </c>
      <c r="C11" s="31">
        <f>sRGB_Data!C1032</f>
        <v>177.13</v>
      </c>
      <c r="D11" s="31">
        <f>sRGB_Data!D1032</f>
        <v>52.76</v>
      </c>
      <c r="E11" s="102">
        <f t="shared" ref="E11:E16" si="12">B11/$C$16</f>
        <v>0.613866794638537</v>
      </c>
      <c r="F11" s="102">
        <f t="shared" ref="F11:F16" si="13">C11/$C$16</f>
        <v>0.734690711718406</v>
      </c>
      <c r="G11" s="102">
        <f t="shared" ref="G11:G16" si="14">D11/$C$16</f>
        <v>0.218835216791414</v>
      </c>
      <c r="H11" s="102">
        <f>IF((E11/Reference!L$18)&lt;=0.008856,(7.787*(E11/Reference!L$18))+16/116,(E11/Reference!L$18)^(1/3))</f>
        <v>0.864385235853608</v>
      </c>
      <c r="I11" s="102">
        <f>IF((F11/Reference!M$18)&lt;=0.008856,(7.787*(F11/Reference!M$18))+16/116,(F11/Reference!M$18)^(1/3))</f>
        <v>0.902335789305764</v>
      </c>
      <c r="J11" s="102">
        <f>IF((G11/Reference!N$18)&lt;=0.008856,(7.787*(G11/Reference!N$18))+16/116,(G11/Reference!N$18)^(1/3))</f>
        <v>0.585728619285682</v>
      </c>
      <c r="K11" s="102">
        <f t="shared" si="0"/>
        <v>88.6709515594687</v>
      </c>
      <c r="L11" s="102">
        <f t="shared" si="1"/>
        <v>-18.9752767260783</v>
      </c>
      <c r="M11" s="102">
        <f t="shared" si="2"/>
        <v>63.3214340040166</v>
      </c>
      <c r="N11" s="103" t="str">
        <f t="shared" ref="N11:N16" si="15">A11</f>
        <v>2-(192,192,80)</v>
      </c>
      <c r="O11" s="120">
        <f>K11-Reference!B13</f>
        <v>12.9189307649268</v>
      </c>
      <c r="P11" s="120">
        <f>L11-Reference!C13</f>
        <v>-4.43471245646116</v>
      </c>
      <c r="Q11" s="120">
        <f>M11-Reference!D13</f>
        <v>8.24516770497858</v>
      </c>
      <c r="R11" s="120" t="str">
        <f t="shared" si="3"/>
        <v>lighter</v>
      </c>
      <c r="S11" s="120" t="str">
        <f t="shared" si="4"/>
        <v>greener</v>
      </c>
      <c r="T11" s="120" t="str">
        <f t="shared" si="5"/>
        <v>yellower</v>
      </c>
      <c r="U11" s="120">
        <f t="shared" si="6"/>
        <v>15.9545679090248</v>
      </c>
      <c r="V11" s="120">
        <f t="shared" si="7"/>
        <v>174.672722193166</v>
      </c>
      <c r="W11" s="102">
        <f t="shared" si="8"/>
        <v>66.1034426573705</v>
      </c>
      <c r="X11" s="102">
        <f>W11-Reference!E13</f>
        <v>9.14009375018799</v>
      </c>
      <c r="Y11" s="102">
        <f t="shared" si="9"/>
        <v>2.02685749190413</v>
      </c>
      <c r="Z11" s="102">
        <f t="shared" si="10"/>
        <v>12.9189307649268</v>
      </c>
      <c r="AA11" s="102">
        <f>X11/(1+0.045*ABS(Reference!E13))</f>
        <v>2.56502783968932</v>
      </c>
      <c r="AB11" s="102">
        <f>Y11/(1+0.015*ABS(Reference!E13))</f>
        <v>1.09296947158349</v>
      </c>
      <c r="AC11" s="102">
        <f t="shared" si="11"/>
        <v>13.2163808280923</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0.389515072192602</v>
      </c>
      <c r="F12" s="102">
        <f t="shared" si="13"/>
        <v>0.622452634266252</v>
      </c>
      <c r="G12" s="102">
        <f t="shared" si="14"/>
        <v>0.263174649458211</v>
      </c>
      <c r="H12" s="102">
        <f>IF((E12/Reference!L$18)&lt;=0.008856,(7.787*(E12/Reference!L$18))+16/116,(E12/Reference!L$18)^(1/3))</f>
        <v>0.742775177871653</v>
      </c>
      <c r="I12" s="102">
        <f>IF((F12/Reference!M$18)&lt;=0.008856,(7.787*(F12/Reference!M$18))+16/116,(F12/Reference!M$18)^(1/3))</f>
        <v>0.853824809199851</v>
      </c>
      <c r="J12" s="102">
        <f>IF((G12/Reference!N$18)&lt;=0.008856,(7.787*(G12/Reference!N$18))+16/116,(G12/Reference!N$18)^(1/3))</f>
        <v>0.622881441053502</v>
      </c>
      <c r="K12" s="102">
        <f t="shared" si="0"/>
        <v>83.0436778671827</v>
      </c>
      <c r="L12" s="102">
        <f t="shared" si="1"/>
        <v>-55.5248156640987</v>
      </c>
      <c r="M12" s="102">
        <f t="shared" si="2"/>
        <v>46.1886736292697</v>
      </c>
      <c r="N12" s="103" t="str">
        <f t="shared" si="15"/>
        <v>3-(96,192,96)</v>
      </c>
      <c r="O12" s="120">
        <f>K12-Reference!B14</f>
        <v>12.846322864376</v>
      </c>
      <c r="P12" s="120">
        <f>L12-Reference!C14</f>
        <v>-7.65816500486515</v>
      </c>
      <c r="Q12" s="120">
        <f>M12-Reference!D14</f>
        <v>6.56934010648545</v>
      </c>
      <c r="R12" s="120" t="str">
        <f t="shared" si="3"/>
        <v>lighter</v>
      </c>
      <c r="S12" s="120" t="str">
        <f t="shared" si="4"/>
        <v>greener</v>
      </c>
      <c r="T12" s="120" t="str">
        <f t="shared" si="5"/>
        <v>yellower</v>
      </c>
      <c r="U12" s="120">
        <f t="shared" si="6"/>
        <v>16.334984903948</v>
      </c>
      <c r="V12" s="120">
        <f t="shared" si="7"/>
        <v>172.097907277997</v>
      </c>
      <c r="W12" s="102">
        <f t="shared" si="8"/>
        <v>72.2246407132866</v>
      </c>
      <c r="X12" s="102">
        <f>W12-Reference!E14</f>
        <v>10.0884368211697</v>
      </c>
      <c r="Y12" s="102">
        <f t="shared" si="9"/>
        <v>0.164812565317017</v>
      </c>
      <c r="Z12" s="102">
        <f t="shared" si="10"/>
        <v>12.846322864376</v>
      </c>
      <c r="AA12" s="102">
        <f>X12/(1+0.045*ABS(Reference!E14))</f>
        <v>2.65755888583104</v>
      </c>
      <c r="AB12" s="102">
        <f>Y12/(1+0.015*ABS(Reference!E14))</f>
        <v>0.0853048096428354</v>
      </c>
      <c r="AC12" s="102">
        <f t="shared" si="11"/>
        <v>13.1186091975482</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0.504117366353837</v>
      </c>
      <c r="F13" s="102">
        <f t="shared" si="13"/>
        <v>0.663639777987608</v>
      </c>
      <c r="G13" s="102">
        <f t="shared" si="14"/>
        <v>0.848546411129405</v>
      </c>
      <c r="H13" s="102">
        <f>IF((E13/Reference!L$18)&lt;=0.008856,(7.787*(E13/Reference!L$18))+16/116,(E13/Reference!L$18)^(1/3))</f>
        <v>0.809455874379792</v>
      </c>
      <c r="I13" s="102">
        <f>IF((F13/Reference!M$18)&lt;=0.008856,(7.787*(F13/Reference!M$18))+16/116,(F13/Reference!M$18)^(1/3))</f>
        <v>0.872256343316203</v>
      </c>
      <c r="J13" s="102">
        <f>IF((G13/Reference!N$18)&lt;=0.008856,(7.787*(G13/Reference!N$18))+16/116,(G13/Reference!N$18)^(1/3))</f>
        <v>0.920200730602923</v>
      </c>
      <c r="K13" s="102">
        <f t="shared" si="0"/>
        <v>85.1817358246796</v>
      </c>
      <c r="L13" s="102">
        <f t="shared" si="1"/>
        <v>-31.4002344682056</v>
      </c>
      <c r="M13" s="102">
        <f t="shared" si="2"/>
        <v>-9.58887745734403</v>
      </c>
      <c r="N13" s="103" t="str">
        <f t="shared" si="15"/>
        <v>4-(96,192,192)</v>
      </c>
      <c r="O13" s="120">
        <f>K13-Reference!B15</f>
        <v>12.9586922652116</v>
      </c>
      <c r="P13" s="120">
        <f>L13-Reference!C15</f>
        <v>-3.21229426777592</v>
      </c>
      <c r="Q13" s="120">
        <f>M13-Reference!D15</f>
        <v>-0.884393739527379</v>
      </c>
      <c r="R13" s="120" t="str">
        <f t="shared" si="3"/>
        <v>lighter</v>
      </c>
      <c r="S13" s="120" t="str">
        <f t="shared" si="4"/>
        <v>greener</v>
      </c>
      <c r="T13" s="120" t="str">
        <f t="shared" si="5"/>
        <v>about the same</v>
      </c>
      <c r="U13" s="120">
        <f t="shared" si="6"/>
        <v>13.3801603866978</v>
      </c>
      <c r="V13" s="120">
        <f t="shared" si="7"/>
        <v>169.979599850125</v>
      </c>
      <c r="W13" s="102">
        <f t="shared" si="8"/>
        <v>32.8317117365246</v>
      </c>
      <c r="X13" s="102">
        <f>W13-Reference!E15</f>
        <v>3.33038957061592</v>
      </c>
      <c r="Y13" s="102">
        <f t="shared" si="9"/>
        <v>0.097427189397524</v>
      </c>
      <c r="Z13" s="102">
        <f t="shared" si="10"/>
        <v>12.9586922652116</v>
      </c>
      <c r="AA13" s="102">
        <f>X13/(1+0.045*ABS(Reference!E15))</f>
        <v>1.43085045698804</v>
      </c>
      <c r="AB13" s="102">
        <f>Y13/(1+0.015*ABS(Reference!E15))</f>
        <v>0.067539583999648</v>
      </c>
      <c r="AC13" s="102">
        <f t="shared" si="11"/>
        <v>13.0376224768983</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0.390261666942838</v>
      </c>
      <c r="F14" s="102">
        <f t="shared" si="13"/>
        <v>0.352185334680799</v>
      </c>
      <c r="G14" s="102">
        <f t="shared" si="14"/>
        <v>0.797321715765986</v>
      </c>
      <c r="H14" s="102">
        <f>IF((E14/Reference!L$18)&lt;=0.008856,(7.787*(E14/Reference!L$18))+16/116,(E14/Reference!L$18)^(1/3))</f>
        <v>0.743249441176763</v>
      </c>
      <c r="I14" s="102">
        <f>IF((F14/Reference!M$18)&lt;=0.008856,(7.787*(F14/Reference!M$18))+16/116,(F14/Reference!M$18)^(1/3))</f>
        <v>0.706193565016411</v>
      </c>
      <c r="J14" s="102">
        <f>IF((G14/Reference!N$18)&lt;=0.008856,(7.787*(G14/Reference!N$18))+16/116,(G14/Reference!N$18)^(1/3))</f>
        <v>0.901298339535041</v>
      </c>
      <c r="K14" s="102">
        <f t="shared" si="0"/>
        <v>65.9184535419037</v>
      </c>
      <c r="L14" s="102">
        <f t="shared" si="1"/>
        <v>18.5279380801757</v>
      </c>
      <c r="M14" s="102">
        <f t="shared" si="2"/>
        <v>-39.0209549037259</v>
      </c>
      <c r="N14" s="103" t="str">
        <f t="shared" si="15"/>
        <v>5-(128,128,192)</v>
      </c>
      <c r="O14" s="120">
        <f>K14-Reference!B16</f>
        <v>9.99794213947903</v>
      </c>
      <c r="P14" s="120">
        <f>L14-Reference!C16</f>
        <v>3.39498367206592</v>
      </c>
      <c r="Q14" s="120">
        <f>M14-Reference!D16</f>
        <v>-5.61257190660776</v>
      </c>
      <c r="R14" s="120" t="str">
        <f t="shared" si="3"/>
        <v>lighter</v>
      </c>
      <c r="S14" s="120" t="str">
        <f t="shared" si="4"/>
        <v>redder</v>
      </c>
      <c r="T14" s="120" t="str">
        <f t="shared" si="5"/>
        <v>bluer</v>
      </c>
      <c r="U14" s="120">
        <f t="shared" si="6"/>
        <v>11.9576638422732</v>
      </c>
      <c r="V14" s="120">
        <f t="shared" si="7"/>
        <v>106.224168896582</v>
      </c>
      <c r="W14" s="102">
        <f t="shared" si="8"/>
        <v>43.1962893209756</v>
      </c>
      <c r="X14" s="102">
        <f>W14-Reference!E16</f>
        <v>6.52032493556294</v>
      </c>
      <c r="Y14" s="102">
        <f t="shared" si="9"/>
        <v>0.715709630445871</v>
      </c>
      <c r="Z14" s="102">
        <f t="shared" si="10"/>
        <v>9.99794213947903</v>
      </c>
      <c r="AA14" s="102">
        <f>X14/(1+0.045*ABS(Reference!E16))</f>
        <v>2.46011155902708</v>
      </c>
      <c r="AB14" s="102">
        <f>Y14/(1+0.015*ABS(Reference!E16))</f>
        <v>0.461706605273217</v>
      </c>
      <c r="AC14" s="102">
        <f t="shared" si="11"/>
        <v>10.3065109953166</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0.564301198720088</v>
      </c>
      <c r="F15" s="102">
        <f t="shared" si="13"/>
        <v>0.440159082750281</v>
      </c>
      <c r="G15" s="102">
        <f t="shared" si="14"/>
        <v>0.807442222380298</v>
      </c>
      <c r="H15" s="102">
        <f>IF((E15/Reference!L$18)&lt;=0.008856,(7.787*(E15/Reference!L$18))+16/116,(E15/Reference!L$18)^(1/3))</f>
        <v>0.840464970288357</v>
      </c>
      <c r="I15" s="102">
        <f>IF((F15/Reference!M$18)&lt;=0.008856,(7.787*(F15/Reference!M$18))+16/116,(F15/Reference!M$18)^(1/3))</f>
        <v>0.760682145370501</v>
      </c>
      <c r="J15" s="102">
        <f>IF((G15/Reference!N$18)&lt;=0.008856,(7.787*(G15/Reference!N$18))+16/116,(G15/Reference!N$18)^(1/3))</f>
        <v>0.905095749304118</v>
      </c>
      <c r="K15" s="102">
        <f t="shared" si="0"/>
        <v>72.2391288629781</v>
      </c>
      <c r="L15" s="102">
        <f t="shared" si="1"/>
        <v>39.891412458928</v>
      </c>
      <c r="M15" s="102">
        <f t="shared" si="2"/>
        <v>-28.8827207867233</v>
      </c>
      <c r="N15" s="103" t="str">
        <f t="shared" si="15"/>
        <v>6-(192,128,192)</v>
      </c>
      <c r="O15" s="120">
        <f>K15-Reference!B17</f>
        <v>10.1980638939739</v>
      </c>
      <c r="P15" s="120">
        <f>L15-Reference!C17</f>
        <v>4.82315414333123</v>
      </c>
      <c r="Q15" s="120">
        <f>M15-Reference!D17</f>
        <v>-5.43556016345381</v>
      </c>
      <c r="R15" s="120" t="str">
        <f t="shared" si="3"/>
        <v>lighter</v>
      </c>
      <c r="S15" s="120" t="str">
        <f t="shared" si="4"/>
        <v>redder</v>
      </c>
      <c r="T15" s="120" t="str">
        <f t="shared" si="5"/>
        <v>bluer</v>
      </c>
      <c r="U15" s="120">
        <f t="shared" si="6"/>
        <v>12.5223255574367</v>
      </c>
      <c r="V15" s="120">
        <f t="shared" si="7"/>
        <v>111.028042427191</v>
      </c>
      <c r="W15" s="102">
        <f t="shared" si="8"/>
        <v>49.2497344968695</v>
      </c>
      <c r="X15" s="102">
        <f>W15-Reference!E17</f>
        <v>7.06499694188613</v>
      </c>
      <c r="Y15" s="102">
        <f t="shared" si="9"/>
        <v>1.70116089538846</v>
      </c>
      <c r="Z15" s="102">
        <f t="shared" si="10"/>
        <v>10.1980638939739</v>
      </c>
      <c r="AA15" s="102">
        <f>X15/(1+0.045*ABS(Reference!E17))</f>
        <v>2.43762370689446</v>
      </c>
      <c r="AB15" s="102">
        <f>Y15/(1+0.015*ABS(Reference!E17))</f>
        <v>1.04188574479294</v>
      </c>
      <c r="AC15" s="102">
        <f t="shared" si="11"/>
        <v>10.5369845035091</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223.54966</v>
      </c>
      <c r="C16" s="31">
        <f t="shared" ref="C16:D16" si="17">C35</f>
        <v>241.09465</v>
      </c>
      <c r="D16" s="31">
        <f t="shared" si="17"/>
        <v>220.4532</v>
      </c>
      <c r="E16" s="102">
        <f t="shared" si="12"/>
        <v>0.927227792072532</v>
      </c>
      <c r="F16" s="102">
        <f t="shared" si="13"/>
        <v>1</v>
      </c>
      <c r="G16" s="102">
        <f t="shared" si="14"/>
        <v>0.914384454404111</v>
      </c>
      <c r="H16" s="102">
        <f>IF((E16/Reference!L$18)&lt;=0.008856,(7.787*(E16/Reference!L$18))+16/116,(E16/Reference!L$18)^(1/3))</f>
        <v>0.991771079078438</v>
      </c>
      <c r="I16" s="102">
        <f>IF((F16/Reference!M$18)&lt;=0.008856,(7.787*(F16/Reference!M$18))+16/116,(F16/Reference!M$18)^(1/3))</f>
        <v>1</v>
      </c>
      <c r="J16" s="102">
        <f>IF((G16/Reference!N$18)&lt;=0.008856,(7.787*(G16/Reference!N$18))+16/116,(G16/Reference!N$18)^(1/3))</f>
        <v>0.943409658241737</v>
      </c>
      <c r="K16" s="102">
        <f t="shared" si="0"/>
        <v>100</v>
      </c>
      <c r="L16" s="102">
        <f t="shared" si="1"/>
        <v>-4.1144604607809</v>
      </c>
      <c r="M16" s="102">
        <f t="shared" si="2"/>
        <v>11.3180683516527</v>
      </c>
      <c r="N16" s="103" t="str">
        <f t="shared" si="15"/>
        <v>7-(255, 255, 255)</v>
      </c>
      <c r="O16" s="120">
        <f>K16-Reference!B18</f>
        <v>0</v>
      </c>
      <c r="P16" s="120">
        <f>L16-Reference!C18</f>
        <v>-4.1144604607809</v>
      </c>
      <c r="Q16" s="120">
        <f>M16-Reference!D18</f>
        <v>11.3180683516527</v>
      </c>
      <c r="R16" s="120" t="str">
        <f t="shared" si="3"/>
        <v>about the same</v>
      </c>
      <c r="S16" s="120" t="str">
        <f t="shared" si="4"/>
        <v>greener</v>
      </c>
      <c r="T16" s="120" t="str">
        <f t="shared" si="5"/>
        <v>yellower</v>
      </c>
      <c r="U16" s="120">
        <f t="shared" si="6"/>
        <v>12.0427345771636</v>
      </c>
      <c r="V16" s="120">
        <f t="shared" si="7"/>
        <v>145.027456096011</v>
      </c>
      <c r="W16" s="102">
        <f t="shared" si="8"/>
        <v>12.0427345771636</v>
      </c>
      <c r="X16" s="102">
        <f>W16-Reference!E18</f>
        <v>12.0427345771636</v>
      </c>
      <c r="Y16" s="102">
        <f t="shared" si="9"/>
        <v>0</v>
      </c>
      <c r="Z16" s="102">
        <f t="shared" si="10"/>
        <v>0</v>
      </c>
      <c r="AA16" s="102">
        <f>X16/(1+0.045*ABS(Reference!E18))</f>
        <v>12.0427345771636</v>
      </c>
      <c r="AB16" s="102">
        <f>Y16/(1+0.015*ABS(Reference!E18))</f>
        <v>0</v>
      </c>
      <c r="AC16" s="102">
        <f t="shared" si="11"/>
        <v>12.0427345771636</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11.4158709963295</v>
      </c>
      <c r="C19" s="108" t="str">
        <f>IF(B19&lt;=10,"PASS","FAIL")</f>
        <v>FAIL</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13.2163808280923</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2.4950614</v>
      </c>
      <c r="C28" s="31">
        <f>Test_Data!Q4</f>
        <v>2.7004264</v>
      </c>
      <c r="D28" s="31">
        <f>Test_Data!R4</f>
        <v>2.5641268</v>
      </c>
      <c r="E28" s="117">
        <f>B28/$C$16</f>
        <v>0.0103488874597591</v>
      </c>
      <c r="F28" s="117">
        <f>C28/$C$16</f>
        <v>0.0112006898535492</v>
      </c>
      <c r="G28" s="117">
        <f>D28/$C$16</f>
        <v>0.0106353533767755</v>
      </c>
      <c r="H28" s="117">
        <f>IF((E28/E$16)&lt;=0.008856,(7.787*(E28/E$16))+16/116,(E28/E$16)^(1/3))</f>
        <v>0.223478496694309</v>
      </c>
      <c r="I28" s="117">
        <f>IF((F28/F$16)&lt;=0.008856,(7.787*(F28/F$16))+16/116,(F28/F$16)^(1/3))</f>
        <v>0.223742381962071</v>
      </c>
      <c r="J28" s="117">
        <f>IF((G28/G$16)&lt;=0.008856,(7.787*(G28/G$16))+16/116,(G28/G$16)^(1/3))</f>
        <v>0.226572760957326</v>
      </c>
      <c r="K28" s="117">
        <f>100*IF(F28&lt;=0.008856,9.033*F28,(1.16*(F28^(1/3)))-0.16)</f>
        <v>9.95411630760025</v>
      </c>
      <c r="L28" s="117">
        <f>500*(H28-I28)</f>
        <v>-0.131942633880847</v>
      </c>
      <c r="M28" s="117">
        <f>200*(I28-J28)</f>
        <v>-0.566075799051069</v>
      </c>
      <c r="N28" s="123" t="str">
        <f>A28</f>
        <v>1-Gray1 (32, 32, 32)</v>
      </c>
      <c r="O28" s="124">
        <f>K28-[1]Reference!B35</f>
        <v>-2.29591379392257</v>
      </c>
      <c r="P28" s="124">
        <f>L28-[1]Reference!C35</f>
        <v>-0.131942633880847</v>
      </c>
      <c r="Q28" s="124">
        <f>M28-[1]Reference!D35</f>
        <v>-0.566075799051069</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2.36834769787518</v>
      </c>
      <c r="V28" s="124">
        <f>(AC28)^2</f>
        <v>5.60907081803066</v>
      </c>
      <c r="W28" s="117">
        <f t="shared" ref="W28:W59" si="19">SQRT((L28*L28)+(M28*M28))</f>
        <v>0.581249231317101</v>
      </c>
      <c r="X28" s="117">
        <f>W28-[1]Reference!E35</f>
        <v>0.581249231317101</v>
      </c>
      <c r="Y28" s="117">
        <f t="shared" ref="Y28:Y59" si="20">IF(((U28*U28)-(O28*O28)-(X28*X28))&lt;0,0,SQRT((U28*U28)-(O28*O28)-(X28*X28)))</f>
        <v>0</v>
      </c>
      <c r="Z28" s="117">
        <f t="shared" ref="Z28:Z59" si="21">O28</f>
        <v>-2.29591379392257</v>
      </c>
      <c r="AA28" s="117">
        <f>X28/(1+0.045*ABS([1]Reference!E35))</f>
        <v>0.581249231317101</v>
      </c>
      <c r="AB28" s="117">
        <f>Y28/(1+0.015*ABS([1]Reference!E35))</f>
        <v>0</v>
      </c>
      <c r="AC28" s="117">
        <f>SQRT(Z28*Z28+AA28*AA28+AB28*AB28)</f>
        <v>2.36834769787518</v>
      </c>
      <c r="AD28" s="123" t="str">
        <f t="shared" ref="AD28:AD59" si="22">A28</f>
        <v>1-Gray1 (32, 32, 32)</v>
      </c>
    </row>
    <row r="29" s="31" customFormat="1" spans="1:30">
      <c r="A29" s="3" t="s">
        <v>51</v>
      </c>
      <c r="B29" s="31">
        <f>Test_Data!P5</f>
        <v>10.784864</v>
      </c>
      <c r="C29" s="31">
        <f>Test_Data!Q5</f>
        <v>11.585486</v>
      </c>
      <c r="D29" s="31">
        <f>Test_Data!R5</f>
        <v>10.706949</v>
      </c>
      <c r="E29" s="117">
        <f t="shared" ref="E29:G59" si="23">B29/$C$16</f>
        <v>0.0447329046911659</v>
      </c>
      <c r="F29" s="117">
        <f t="shared" si="23"/>
        <v>0.0480536834807409</v>
      </c>
      <c r="G29" s="117">
        <f t="shared" si="23"/>
        <v>0.044409732858029</v>
      </c>
      <c r="H29" s="117">
        <f t="shared" ref="H29:J59" si="24">IF((E29/E$16)&lt;=0.008856,(7.787*(E29/E$16))+16/116,(E29/E$16)^(1/3))</f>
        <v>0.364038139724877</v>
      </c>
      <c r="I29" s="117">
        <f t="shared" si="24"/>
        <v>0.363559553308563</v>
      </c>
      <c r="J29" s="117">
        <f t="shared" si="24"/>
        <v>0.364851757216146</v>
      </c>
      <c r="K29" s="117">
        <f t="shared" ref="K29:K59" si="25">100*IF(F29&lt;=0.008856,9.033*F29,(1.16*(F29^(1/3)))-0.16)</f>
        <v>26.1729081837933</v>
      </c>
      <c r="L29" s="117">
        <f t="shared" ref="L29:L59" si="26">500*(H29-I29)</f>
        <v>0.239293208156799</v>
      </c>
      <c r="M29" s="117">
        <f t="shared" ref="M29:M59" si="27">200*(I29-J29)</f>
        <v>-0.258440781516578</v>
      </c>
      <c r="N29" s="123" t="str">
        <f t="shared" ref="N29:N59" si="28">A29</f>
        <v>2-Gray2 (64, 64, 64)</v>
      </c>
      <c r="O29" s="124">
        <f>K29-[1]Reference!B36</f>
        <v>-0.92050555565574</v>
      </c>
      <c r="P29" s="124">
        <f>L29-[1]Reference!C36</f>
        <v>0.239293208156799</v>
      </c>
      <c r="Q29" s="124">
        <f>M29-[1]Reference!D36</f>
        <v>-0.258440781516578</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0.985587822070644</v>
      </c>
      <c r="V29" s="124">
        <f t="shared" ref="V29:V59" si="32">(AC29)^2</f>
        <v>0.971383355013956</v>
      </c>
      <c r="W29" s="117">
        <f t="shared" si="19"/>
        <v>0.352211409555217</v>
      </c>
      <c r="X29" s="117">
        <f>W29-[1]Reference!E36</f>
        <v>0.352211409555217</v>
      </c>
      <c r="Y29" s="117">
        <f t="shared" si="20"/>
        <v>0</v>
      </c>
      <c r="Z29" s="117">
        <f t="shared" si="21"/>
        <v>-0.92050555565574</v>
      </c>
      <c r="AA29" s="117">
        <f>X29/(1+0.045*ABS([1]Reference!E36))</f>
        <v>0.352211409555217</v>
      </c>
      <c r="AB29" s="117">
        <f>Y29/(1+0.015*ABS([1]Reference!E36))</f>
        <v>0</v>
      </c>
      <c r="AC29" s="117">
        <f t="shared" ref="AC29:AC59" si="33">SQRT(Z29*Z29+AA29*AA29+AB29*AB29)</f>
        <v>0.985587822070644</v>
      </c>
      <c r="AD29" s="123" t="str">
        <f t="shared" si="22"/>
        <v>2-Gray2 (64, 64, 64)</v>
      </c>
    </row>
    <row r="30" s="31" customFormat="1" spans="1:30">
      <c r="A30" s="3" t="s">
        <v>52</v>
      </c>
      <c r="B30" s="31">
        <f>Test_Data!P6</f>
        <v>26.109402</v>
      </c>
      <c r="C30" s="31">
        <f>Test_Data!Q6</f>
        <v>28.030817</v>
      </c>
      <c r="D30" s="31">
        <f>Test_Data!R6</f>
        <v>25.58561</v>
      </c>
      <c r="E30" s="117">
        <f t="shared" si="23"/>
        <v>0.108295235916683</v>
      </c>
      <c r="F30" s="117">
        <f t="shared" si="23"/>
        <v>0.11626478231682</v>
      </c>
      <c r="G30" s="117">
        <f t="shared" si="23"/>
        <v>0.106122678375484</v>
      </c>
      <c r="H30" s="117">
        <f t="shared" si="24"/>
        <v>0.488810999908616</v>
      </c>
      <c r="I30" s="117">
        <f t="shared" si="24"/>
        <v>0.488070689723871</v>
      </c>
      <c r="J30" s="117">
        <f t="shared" si="24"/>
        <v>0.487782770591536</v>
      </c>
      <c r="K30" s="117">
        <f t="shared" si="25"/>
        <v>40.6162000079691</v>
      </c>
      <c r="L30" s="117">
        <f t="shared" si="26"/>
        <v>0.370155092372482</v>
      </c>
      <c r="M30" s="117">
        <f t="shared" si="27"/>
        <v>0.0575838264671225</v>
      </c>
      <c r="N30" s="123" t="str">
        <f t="shared" si="28"/>
        <v>3-Grey3 (96, 96, 96)</v>
      </c>
      <c r="O30" s="124">
        <f>K30-[1]Reference!B37</f>
        <v>-0.114348021026281</v>
      </c>
      <c r="P30" s="124">
        <f>L30-[1]Reference!C37</f>
        <v>0.370155092372482</v>
      </c>
      <c r="Q30" s="124">
        <f>M30-[1]Reference!D37</f>
        <v>0.0575838264671225</v>
      </c>
      <c r="R30" s="124" t="str">
        <f t="shared" si="29"/>
        <v>about the same</v>
      </c>
      <c r="S30" s="124" t="str">
        <f t="shared" si="30"/>
        <v>about the same</v>
      </c>
      <c r="T30" s="124" t="str">
        <f t="shared" si="31"/>
        <v>about the same</v>
      </c>
      <c r="U30" s="124">
        <f t="shared" si="18"/>
        <v>0.391670983597844</v>
      </c>
      <c r="V30" s="124">
        <f t="shared" si="32"/>
        <v>0.153406159392503</v>
      </c>
      <c r="W30" s="117">
        <f t="shared" si="19"/>
        <v>0.374607380439676</v>
      </c>
      <c r="X30" s="117">
        <f>W30-[1]Reference!E37</f>
        <v>0.374607380439676</v>
      </c>
      <c r="Y30" s="117">
        <f t="shared" si="20"/>
        <v>0</v>
      </c>
      <c r="Z30" s="117">
        <f t="shared" si="21"/>
        <v>-0.114348021026281</v>
      </c>
      <c r="AA30" s="117">
        <f>X30/(1+0.045*ABS([1]Reference!E37))</f>
        <v>0.374607380439676</v>
      </c>
      <c r="AB30" s="117">
        <f>Y30/(1+0.015*ABS([1]Reference!E37))</f>
        <v>0</v>
      </c>
      <c r="AC30" s="117">
        <f t="shared" si="33"/>
        <v>0.391670983597844</v>
      </c>
      <c r="AD30" s="123" t="str">
        <f t="shared" si="22"/>
        <v>3-Grey3 (96, 96, 96)</v>
      </c>
    </row>
    <row r="31" s="31" customFormat="1" spans="1:30">
      <c r="A31" s="3" t="s">
        <v>53</v>
      </c>
      <c r="B31" s="31">
        <f>Test_Data!P7</f>
        <v>49.04561</v>
      </c>
      <c r="C31" s="31">
        <f>Test_Data!Q7</f>
        <v>52.76162</v>
      </c>
      <c r="D31" s="31">
        <f>Test_Data!R7</f>
        <v>48.692354</v>
      </c>
      <c r="E31" s="117">
        <f t="shared" si="23"/>
        <v>0.203428860822917</v>
      </c>
      <c r="F31" s="117">
        <f t="shared" si="23"/>
        <v>0.218841936144166</v>
      </c>
      <c r="G31" s="117">
        <f t="shared" si="23"/>
        <v>0.201963643739088</v>
      </c>
      <c r="H31" s="117">
        <f t="shared" si="24"/>
        <v>0.603126913999448</v>
      </c>
      <c r="I31" s="117">
        <f t="shared" si="24"/>
        <v>0.602619965339874</v>
      </c>
      <c r="J31" s="117">
        <f t="shared" si="24"/>
        <v>0.604479329481781</v>
      </c>
      <c r="K31" s="117">
        <f t="shared" si="25"/>
        <v>53.9039159794254</v>
      </c>
      <c r="L31" s="117">
        <f t="shared" si="26"/>
        <v>0.25347432978684</v>
      </c>
      <c r="M31" s="117">
        <f t="shared" si="27"/>
        <v>-0.37187282838147</v>
      </c>
      <c r="N31" s="123" t="str">
        <f t="shared" si="28"/>
        <v>4-Gray4 (128, 128, 128)</v>
      </c>
      <c r="O31" s="124">
        <f>K31-[1]Reference!B38</f>
        <v>0.318902527256341</v>
      </c>
      <c r="P31" s="124">
        <f>L31-[1]Reference!C38</f>
        <v>0.25347432978684</v>
      </c>
      <c r="Q31" s="124">
        <f>M31-[1]Reference!D38</f>
        <v>-0.371872828381448</v>
      </c>
      <c r="R31" s="124" t="str">
        <f t="shared" si="29"/>
        <v>about the same</v>
      </c>
      <c r="S31" s="124" t="str">
        <f t="shared" si="30"/>
        <v>about the same</v>
      </c>
      <c r="T31" s="124" t="str">
        <f t="shared" si="31"/>
        <v>about the same</v>
      </c>
      <c r="U31" s="124">
        <f t="shared" si="18"/>
        <v>0.551577245940935</v>
      </c>
      <c r="V31" s="124">
        <f t="shared" si="32"/>
        <v>0.304237458239787</v>
      </c>
      <c r="W31" s="117">
        <f t="shared" si="19"/>
        <v>0.450042927229528</v>
      </c>
      <c r="X31" s="117">
        <f>W31-[1]Reference!E38</f>
        <v>0.450042927229506</v>
      </c>
      <c r="Y31" s="117">
        <f t="shared" si="20"/>
        <v>5.91371501475109e-8</v>
      </c>
      <c r="Z31" s="117">
        <f t="shared" si="21"/>
        <v>0.318902527256341</v>
      </c>
      <c r="AA31" s="117">
        <f>X31/(1+0.045*ABS([1]Reference!E38))</f>
        <v>0.450042927229505</v>
      </c>
      <c r="AB31" s="117">
        <f>Y31/(1+0.015*ABS([1]Reference!E38))</f>
        <v>5.91371501475108e-8</v>
      </c>
      <c r="AC31" s="117">
        <f t="shared" si="33"/>
        <v>0.551577245940935</v>
      </c>
      <c r="AD31" s="123" t="str">
        <f t="shared" si="22"/>
        <v>4-Gray4 (128, 128, 128)</v>
      </c>
    </row>
    <row r="32" s="31" customFormat="1" spans="1:30">
      <c r="A32" s="3" t="s">
        <v>54</v>
      </c>
      <c r="B32" s="31">
        <f>Test_Data!P8</f>
        <v>80.308744</v>
      </c>
      <c r="C32" s="31">
        <f>Test_Data!Q8</f>
        <v>86.887382</v>
      </c>
      <c r="D32" s="31">
        <f>Test_Data!R8</f>
        <v>79.672061</v>
      </c>
      <c r="E32" s="117">
        <f t="shared" si="23"/>
        <v>0.333100481491398</v>
      </c>
      <c r="F32" s="117">
        <f t="shared" si="23"/>
        <v>0.360387018127528</v>
      </c>
      <c r="G32" s="117">
        <f t="shared" si="23"/>
        <v>0.330459680461595</v>
      </c>
      <c r="H32" s="117">
        <f t="shared" si="24"/>
        <v>0.710879963104872</v>
      </c>
      <c r="I32" s="117">
        <f t="shared" si="24"/>
        <v>0.711633492228113</v>
      </c>
      <c r="J32" s="117">
        <f t="shared" si="24"/>
        <v>0.712300443715515</v>
      </c>
      <c r="K32" s="117">
        <f t="shared" si="25"/>
        <v>66.5494850984611</v>
      </c>
      <c r="L32" s="117">
        <f t="shared" si="26"/>
        <v>-0.376764561620779</v>
      </c>
      <c r="M32" s="117">
        <f t="shared" si="27"/>
        <v>-0.133390297480407</v>
      </c>
      <c r="N32" s="123" t="str">
        <f t="shared" si="28"/>
        <v>5-Gray5 (160, 160, 160)</v>
      </c>
      <c r="O32" s="124">
        <f>K32-[1]Reference!B39</f>
        <v>0.681671678385669</v>
      </c>
      <c r="P32" s="124">
        <f>L32-[1]Reference!C39</f>
        <v>-0.376764561620724</v>
      </c>
      <c r="Q32" s="124">
        <f>M32-[1]Reference!D39</f>
        <v>-0.133390297480407</v>
      </c>
      <c r="R32" s="124" t="str">
        <f t="shared" si="29"/>
        <v>about the same</v>
      </c>
      <c r="S32" s="124" t="str">
        <f t="shared" si="30"/>
        <v>about the same</v>
      </c>
      <c r="T32" s="124" t="str">
        <f t="shared" si="31"/>
        <v>about the same</v>
      </c>
      <c r="U32" s="124">
        <f t="shared" si="18"/>
        <v>0.790203001429571</v>
      </c>
      <c r="V32" s="124">
        <f t="shared" si="32"/>
        <v>0.624420783468302</v>
      </c>
      <c r="W32" s="117">
        <f t="shared" si="19"/>
        <v>0.399680505347971</v>
      </c>
      <c r="X32" s="117">
        <f>W32-[1]Reference!E39</f>
        <v>0.399680505347915</v>
      </c>
      <c r="Y32" s="117">
        <f t="shared" si="20"/>
        <v>4.88567242346853e-8</v>
      </c>
      <c r="Z32" s="117">
        <f t="shared" si="21"/>
        <v>0.681671678385669</v>
      </c>
      <c r="AA32" s="117">
        <f>X32/(1+0.045*ABS([1]Reference!E39))</f>
        <v>0.399680505347914</v>
      </c>
      <c r="AB32" s="117">
        <f>Y32/(1+0.015*ABS([1]Reference!E39))</f>
        <v>4.88567242346853e-8</v>
      </c>
      <c r="AC32" s="117">
        <f t="shared" si="33"/>
        <v>0.79020300142957</v>
      </c>
      <c r="AD32" s="123" t="str">
        <f t="shared" si="22"/>
        <v>5-Gray5 (160, 160, 160)</v>
      </c>
    </row>
    <row r="33" s="31" customFormat="1" spans="1:30">
      <c r="A33" s="3" t="s">
        <v>55</v>
      </c>
      <c r="B33" s="31">
        <f>Test_Data!P9</f>
        <v>120.3733</v>
      </c>
      <c r="C33" s="31">
        <f>Test_Data!Q9</f>
        <v>130.36036</v>
      </c>
      <c r="D33" s="31">
        <f>Test_Data!R9</f>
        <v>119.83244</v>
      </c>
      <c r="E33" s="117">
        <f t="shared" si="23"/>
        <v>0.499278188047723</v>
      </c>
      <c r="F33" s="117">
        <f t="shared" si="23"/>
        <v>0.540702002304904</v>
      </c>
      <c r="G33" s="117">
        <f t="shared" si="23"/>
        <v>0.497034836733208</v>
      </c>
      <c r="H33" s="117">
        <f t="shared" si="24"/>
        <v>0.813552126055422</v>
      </c>
      <c r="I33" s="117">
        <f t="shared" si="24"/>
        <v>0.814678007624381</v>
      </c>
      <c r="J33" s="117">
        <f t="shared" si="24"/>
        <v>0.816117452138502</v>
      </c>
      <c r="K33" s="117">
        <f t="shared" si="25"/>
        <v>78.5026488844282</v>
      </c>
      <c r="L33" s="117">
        <f t="shared" si="26"/>
        <v>-0.562940784479105</v>
      </c>
      <c r="M33" s="117">
        <f t="shared" si="27"/>
        <v>-0.287888902824163</v>
      </c>
      <c r="N33" s="123" t="str">
        <f t="shared" si="28"/>
        <v>6-Gray6 (192, 192, 192)</v>
      </c>
      <c r="O33" s="124">
        <f>K33-[1]Reference!B40</f>
        <v>0.798285294475448</v>
      </c>
      <c r="P33" s="124">
        <f>L33-[1]Reference!C40</f>
        <v>-0.562940784479105</v>
      </c>
      <c r="Q33" s="124">
        <f>M33-[1]Reference!D40</f>
        <v>-0.287888902824163</v>
      </c>
      <c r="R33" s="124" t="str">
        <f t="shared" si="29"/>
        <v>about the same</v>
      </c>
      <c r="S33" s="124" t="str">
        <f t="shared" si="30"/>
        <v>about the same</v>
      </c>
      <c r="T33" s="124" t="str">
        <f t="shared" si="31"/>
        <v>about the same</v>
      </c>
      <c r="U33" s="124">
        <f t="shared" si="18"/>
        <v>1.01835247266111</v>
      </c>
      <c r="V33" s="124">
        <f t="shared" si="32"/>
        <v>1.037041758575</v>
      </c>
      <c r="W33" s="117">
        <f t="shared" si="19"/>
        <v>0.632283438972784</v>
      </c>
      <c r="X33" s="117">
        <f>W33-[1]Reference!E40</f>
        <v>0.632283438972784</v>
      </c>
      <c r="Y33" s="117">
        <f t="shared" si="20"/>
        <v>0</v>
      </c>
      <c r="Z33" s="117">
        <f t="shared" si="21"/>
        <v>0.798285294475448</v>
      </c>
      <c r="AA33" s="117">
        <f>X33/(1+0.045*ABS([1]Reference!E40))</f>
        <v>0.632283438972784</v>
      </c>
      <c r="AB33" s="117">
        <f>Y33/(1+0.015*ABS([1]Reference!E40))</f>
        <v>0</v>
      </c>
      <c r="AC33" s="117">
        <f t="shared" si="33"/>
        <v>1.01835247266111</v>
      </c>
      <c r="AD33" s="123" t="str">
        <f t="shared" si="22"/>
        <v>6-Gray6 (192, 192, 192)</v>
      </c>
    </row>
    <row r="34" s="31" customFormat="1" spans="1:30">
      <c r="A34" s="3" t="s">
        <v>56</v>
      </c>
      <c r="B34" s="31">
        <f>Test_Data!P10</f>
        <v>169.04686</v>
      </c>
      <c r="C34" s="31">
        <f>Test_Data!Q10</f>
        <v>183.4675</v>
      </c>
      <c r="D34" s="31">
        <f>Test_Data!R10</f>
        <v>169.04329</v>
      </c>
      <c r="E34" s="117">
        <f t="shared" si="23"/>
        <v>0.701163878999389</v>
      </c>
      <c r="F34" s="117">
        <f t="shared" si="23"/>
        <v>0.760977068549634</v>
      </c>
      <c r="G34" s="117">
        <f t="shared" si="23"/>
        <v>0.701149071536843</v>
      </c>
      <c r="H34" s="117">
        <f t="shared" si="24"/>
        <v>0.911054515262321</v>
      </c>
      <c r="I34" s="117">
        <f t="shared" si="24"/>
        <v>0.912971435803903</v>
      </c>
      <c r="J34" s="117">
        <f t="shared" si="24"/>
        <v>0.915293777286931</v>
      </c>
      <c r="K34" s="117">
        <f t="shared" si="25"/>
        <v>89.9046865532527</v>
      </c>
      <c r="L34" s="117">
        <f t="shared" si="26"/>
        <v>-0.958460270791051</v>
      </c>
      <c r="M34" s="117">
        <f t="shared" si="27"/>
        <v>-0.464468296605625</v>
      </c>
      <c r="N34" s="123" t="str">
        <f t="shared" si="28"/>
        <v>7-Gray7 (224, 224, 224)</v>
      </c>
      <c r="O34" s="124">
        <f>K34-[1]Reference!B41</f>
        <v>0.727406324225825</v>
      </c>
      <c r="P34" s="124">
        <f>L34-[1]Reference!C41</f>
        <v>-0.958460270791051</v>
      </c>
      <c r="Q34" s="124">
        <f>M34-[1]Reference!D41</f>
        <v>-0.464468296605625</v>
      </c>
      <c r="R34" s="124" t="str">
        <f t="shared" si="29"/>
        <v>about the same</v>
      </c>
      <c r="S34" s="124" t="str">
        <f t="shared" si="30"/>
        <v>about the same</v>
      </c>
      <c r="T34" s="124" t="str">
        <f t="shared" si="31"/>
        <v>about the same</v>
      </c>
      <c r="U34" s="124">
        <f t="shared" si="18"/>
        <v>1.28976619965027</v>
      </c>
      <c r="V34" s="124">
        <f t="shared" si="32"/>
        <v>1.66349684976031</v>
      </c>
      <c r="W34" s="117">
        <f t="shared" si="19"/>
        <v>1.06507130711356</v>
      </c>
      <c r="X34" s="117">
        <f>W34-[1]Reference!E41</f>
        <v>1.06507130711356</v>
      </c>
      <c r="Y34" s="117">
        <f t="shared" si="20"/>
        <v>0</v>
      </c>
      <c r="Z34" s="117">
        <f t="shared" si="21"/>
        <v>0.727406324225825</v>
      </c>
      <c r="AA34" s="117">
        <f>X34/(1+0.045*ABS([1]Reference!E41))</f>
        <v>1.06507130711356</v>
      </c>
      <c r="AB34" s="117">
        <f>Y34/(1+0.015*ABS([1]Reference!E41))</f>
        <v>0</v>
      </c>
      <c r="AC34" s="117">
        <f t="shared" si="33"/>
        <v>1.28976619965027</v>
      </c>
      <c r="AD34" s="123" t="str">
        <f t="shared" si="22"/>
        <v>7-Gray7 (224, 224, 224)</v>
      </c>
    </row>
    <row r="35" s="31" customFormat="1" spans="1:30">
      <c r="A35" s="3" t="s">
        <v>57</v>
      </c>
      <c r="B35" s="31">
        <f>Test_Data!P11</f>
        <v>223.54966</v>
      </c>
      <c r="C35" s="31">
        <f>Test_Data!Q11</f>
        <v>241.09465</v>
      </c>
      <c r="D35" s="31">
        <f>Test_Data!R11</f>
        <v>220.4532</v>
      </c>
      <c r="E35" s="117">
        <f t="shared" si="23"/>
        <v>0.927227792072532</v>
      </c>
      <c r="F35" s="117">
        <f t="shared" si="23"/>
        <v>1</v>
      </c>
      <c r="G35" s="117">
        <f t="shared" si="23"/>
        <v>0.914384454404111</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24.647558</v>
      </c>
      <c r="C36" s="31">
        <f>Test_Data!Q12</f>
        <v>12.251515</v>
      </c>
      <c r="D36" s="31">
        <f>Test_Data!R12</f>
        <v>0.935058</v>
      </c>
      <c r="E36" s="117">
        <f t="shared" si="23"/>
        <v>0.102231874494104</v>
      </c>
      <c r="F36" s="117">
        <f t="shared" si="23"/>
        <v>0.050816204341324</v>
      </c>
      <c r="G36" s="117">
        <f t="shared" si="23"/>
        <v>0.0038783855220346</v>
      </c>
      <c r="H36" s="117">
        <f t="shared" si="24"/>
        <v>0.479512531233537</v>
      </c>
      <c r="I36" s="117">
        <f t="shared" si="24"/>
        <v>0.370396954888097</v>
      </c>
      <c r="J36" s="117">
        <f t="shared" si="24"/>
        <v>0.170959798165935</v>
      </c>
      <c r="K36" s="117">
        <f t="shared" si="25"/>
        <v>26.9660467670192</v>
      </c>
      <c r="L36" s="117">
        <f t="shared" si="26"/>
        <v>54.5577881727203</v>
      </c>
      <c r="M36" s="117">
        <f t="shared" si="27"/>
        <v>39.8874313444323</v>
      </c>
      <c r="N36" s="123" t="str">
        <f t="shared" si="28"/>
        <v>9-Red1 (128, 0, 0)</v>
      </c>
      <c r="O36" s="124">
        <f>K36-[1]Reference!B43</f>
        <v>1.43526219460304</v>
      </c>
      <c r="P36" s="124">
        <f>L36-[1]Reference!C43</f>
        <v>6.50494107649541</v>
      </c>
      <c r="Q36" s="124">
        <f>M36-[1]Reference!D43</f>
        <v>1.82686852819513</v>
      </c>
      <c r="R36" s="124" t="str">
        <f t="shared" si="29"/>
        <v>about the same</v>
      </c>
      <c r="S36" s="124" t="str">
        <f t="shared" si="30"/>
        <v>redder</v>
      </c>
      <c r="T36" s="124" t="str">
        <f t="shared" si="31"/>
        <v>about the same</v>
      </c>
      <c r="U36" s="124">
        <f t="shared" si="18"/>
        <v>6.90736451877587</v>
      </c>
      <c r="V36" s="124">
        <f t="shared" si="32"/>
        <v>6.52863304791469</v>
      </c>
      <c r="W36" s="117">
        <f t="shared" si="19"/>
        <v>67.5837216314419</v>
      </c>
      <c r="X36" s="117">
        <f>W36-[1]Reference!E43</f>
        <v>6.28378234972718</v>
      </c>
      <c r="Y36" s="117">
        <f t="shared" si="20"/>
        <v>2.4831001609368</v>
      </c>
      <c r="Z36" s="117">
        <f t="shared" si="21"/>
        <v>1.43526219460304</v>
      </c>
      <c r="AA36" s="117">
        <f>X36/(1+0.045*ABS([1]Reference!E43))</f>
        <v>1.67188690112064</v>
      </c>
      <c r="AB36" s="117">
        <f>Y36/(1+0.015*ABS([1]Reference!E43))</f>
        <v>1.29361882736731</v>
      </c>
      <c r="AC36" s="117">
        <f t="shared" si="33"/>
        <v>2.55511898899341</v>
      </c>
      <c r="AD36" s="123" t="str">
        <f t="shared" si="22"/>
        <v>9-Red1 (128, 0, 0)</v>
      </c>
    </row>
    <row r="37" s="31" customFormat="1" spans="1:30">
      <c r="A37" s="3" t="s">
        <v>59</v>
      </c>
      <c r="B37" s="31">
        <f>Test_Data!P13</f>
        <v>64.631982</v>
      </c>
      <c r="C37" s="31">
        <f>Test_Data!Q13</f>
        <v>38.879362</v>
      </c>
      <c r="D37" s="31">
        <f>Test_Data!R13</f>
        <v>12.503672</v>
      </c>
      <c r="E37" s="117">
        <f t="shared" si="23"/>
        <v>0.268077213658619</v>
      </c>
      <c r="F37" s="117">
        <f t="shared" si="23"/>
        <v>0.161261819787374</v>
      </c>
      <c r="G37" s="117">
        <f t="shared" si="23"/>
        <v>0.0518620881881867</v>
      </c>
      <c r="H37" s="117">
        <f t="shared" si="24"/>
        <v>0.661238025166322</v>
      </c>
      <c r="I37" s="117">
        <f t="shared" si="24"/>
        <v>0.544306915491599</v>
      </c>
      <c r="J37" s="117">
        <f t="shared" si="24"/>
        <v>0.384214474322549</v>
      </c>
      <c r="K37" s="117">
        <f t="shared" si="25"/>
        <v>47.1396021970254</v>
      </c>
      <c r="L37" s="117">
        <f t="shared" si="26"/>
        <v>58.4655548373615</v>
      </c>
      <c r="M37" s="117">
        <f t="shared" si="27"/>
        <v>32.0184882338099</v>
      </c>
      <c r="N37" s="123" t="str">
        <f t="shared" si="28"/>
        <v>10-Red2 (192, 64, 64)</v>
      </c>
      <c r="O37" s="124">
        <f>K37-[1]Reference!B44</f>
        <v>1.17378625153887</v>
      </c>
      <c r="P37" s="124">
        <f>L37-[1]Reference!C44</f>
        <v>7.36668869179602</v>
      </c>
      <c r="Q37" s="124">
        <f>M37-[1]Reference!D44</f>
        <v>3.34870056069249</v>
      </c>
      <c r="R37" s="124" t="str">
        <f t="shared" si="29"/>
        <v>about the same</v>
      </c>
      <c r="S37" s="124" t="str">
        <f t="shared" si="30"/>
        <v>redder</v>
      </c>
      <c r="T37" s="124" t="str">
        <f t="shared" si="31"/>
        <v>yellower</v>
      </c>
      <c r="U37" s="124">
        <f t="shared" si="18"/>
        <v>8.17677637527891</v>
      </c>
      <c r="V37" s="124">
        <f t="shared" si="32"/>
        <v>6.41449969510869</v>
      </c>
      <c r="W37" s="117">
        <f t="shared" si="19"/>
        <v>66.6588680613401</v>
      </c>
      <c r="X37" s="117">
        <f>W37-[1]Reference!E44</f>
        <v>8.06662585655625</v>
      </c>
      <c r="Y37" s="117">
        <f t="shared" si="20"/>
        <v>0.64143980025853</v>
      </c>
      <c r="Z37" s="117">
        <f t="shared" si="21"/>
        <v>1.17378625153887</v>
      </c>
      <c r="AA37" s="117">
        <f>X37/(1+0.045*ABS([1]Reference!E44))</f>
        <v>2.21814688297326</v>
      </c>
      <c r="AB37" s="117">
        <f>Y37/(1+0.015*ABS([1]Reference!E44))</f>
        <v>0.341394107100635</v>
      </c>
      <c r="AC37" s="117">
        <f t="shared" si="33"/>
        <v>2.53268626069411</v>
      </c>
      <c r="AD37" s="123" t="str">
        <f t="shared" si="22"/>
        <v>10-Red2 (192, 64, 64)</v>
      </c>
    </row>
    <row r="38" s="31" customFormat="1" spans="1:30">
      <c r="A38" s="3" t="s">
        <v>60</v>
      </c>
      <c r="B38" s="31">
        <f>Test_Data!P14</f>
        <v>114.67784</v>
      </c>
      <c r="C38" s="31">
        <f>Test_Data!Q14</f>
        <v>58.232631</v>
      </c>
      <c r="D38" s="31">
        <f>Test_Data!R14</f>
        <v>4.8902265</v>
      </c>
      <c r="E38" s="117">
        <f t="shared" si="23"/>
        <v>0.475654851735615</v>
      </c>
      <c r="F38" s="117">
        <f t="shared" si="23"/>
        <v>0.241534314427964</v>
      </c>
      <c r="G38" s="117">
        <f t="shared" si="23"/>
        <v>0.020283430179807</v>
      </c>
      <c r="H38" s="117">
        <f t="shared" si="24"/>
        <v>0.800513198669669</v>
      </c>
      <c r="I38" s="117">
        <f t="shared" si="24"/>
        <v>0.622767986787846</v>
      </c>
      <c r="J38" s="117">
        <f t="shared" si="24"/>
        <v>0.280977054749975</v>
      </c>
      <c r="K38" s="117">
        <f t="shared" si="25"/>
        <v>56.2410864673901</v>
      </c>
      <c r="L38" s="117">
        <f t="shared" si="26"/>
        <v>88.8726059409117</v>
      </c>
      <c r="M38" s="117">
        <f t="shared" si="27"/>
        <v>68.3581864075741</v>
      </c>
      <c r="N38" s="123" t="str">
        <f t="shared" si="28"/>
        <v>11-Red3 (255, 0, 0)</v>
      </c>
      <c r="O38" s="124">
        <f>K38-[1]Reference!B45</f>
        <v>3.00820468154767</v>
      </c>
      <c r="P38" s="124">
        <f>L38-[1]Reference!C45</f>
        <v>8.76727885070993</v>
      </c>
      <c r="Q38" s="124">
        <f>M38-[1]Reference!D45</f>
        <v>1.13540446213791</v>
      </c>
      <c r="R38" s="124" t="str">
        <f t="shared" si="29"/>
        <v>lighter</v>
      </c>
      <c r="S38" s="124" t="str">
        <f t="shared" si="30"/>
        <v>redder</v>
      </c>
      <c r="T38" s="124" t="str">
        <f t="shared" si="31"/>
        <v>about the same</v>
      </c>
      <c r="U38" s="124">
        <f t="shared" si="18"/>
        <v>9.33828769876114</v>
      </c>
      <c r="V38" s="124">
        <f t="shared" si="32"/>
        <v>14.0114190261325</v>
      </c>
      <c r="W38" s="117">
        <f t="shared" si="19"/>
        <v>112.121281368263</v>
      </c>
      <c r="X38" s="117">
        <f>W38-[1]Reference!E45</f>
        <v>7.54706924733973</v>
      </c>
      <c r="Y38" s="117">
        <f t="shared" si="20"/>
        <v>4.60391871285833</v>
      </c>
      <c r="Z38" s="117">
        <f t="shared" si="21"/>
        <v>3.00820468154767</v>
      </c>
      <c r="AA38" s="117">
        <f>X38/(1+0.045*ABS([1]Reference!E45))</f>
        <v>1.32269216251781</v>
      </c>
      <c r="AB38" s="117">
        <f>Y38/(1+0.015*ABS([1]Reference!E45))</f>
        <v>1.79237525737808</v>
      </c>
      <c r="AC38" s="117">
        <f t="shared" si="33"/>
        <v>3.74318300729907</v>
      </c>
      <c r="AD38" s="123" t="str">
        <f t="shared" si="22"/>
        <v>11-Red3 (255, 0, 0)</v>
      </c>
    </row>
    <row r="39" s="31" customFormat="1" spans="1:30">
      <c r="A39" s="3" t="s">
        <v>61</v>
      </c>
      <c r="B39" s="31">
        <f>Test_Data!P15</f>
        <v>134.54672</v>
      </c>
      <c r="C39" s="31">
        <f>Test_Data!Q15</f>
        <v>95.868248</v>
      </c>
      <c r="D39" s="31">
        <f>Test_Data!R15</f>
        <v>50.561093</v>
      </c>
      <c r="E39" s="117">
        <f t="shared" si="23"/>
        <v>0.558065971186005</v>
      </c>
      <c r="F39" s="117">
        <f t="shared" si="23"/>
        <v>0.397637392617381</v>
      </c>
      <c r="G39" s="117">
        <f t="shared" si="23"/>
        <v>0.209714703333317</v>
      </c>
      <c r="H39" s="117">
        <f t="shared" si="24"/>
        <v>0.844305659495472</v>
      </c>
      <c r="I39" s="117">
        <f t="shared" si="24"/>
        <v>0.735352780879348</v>
      </c>
      <c r="J39" s="117">
        <f t="shared" si="24"/>
        <v>0.612115460494265</v>
      </c>
      <c r="K39" s="117">
        <f t="shared" si="25"/>
        <v>69.3009225820043</v>
      </c>
      <c r="L39" s="117">
        <f t="shared" si="26"/>
        <v>54.4764393080625</v>
      </c>
      <c r="M39" s="117">
        <f t="shared" si="27"/>
        <v>24.6474640770165</v>
      </c>
      <c r="N39" s="123" t="str">
        <f t="shared" si="28"/>
        <v>12-Red4 (255, 128, 128)</v>
      </c>
      <c r="O39" s="124">
        <f>K39-[1]Reference!B46</f>
        <v>1.09142417826118</v>
      </c>
      <c r="P39" s="124">
        <f>L39-[1]Reference!C46</f>
        <v>6.28364263669562</v>
      </c>
      <c r="Q39" s="124">
        <f>M39-[1]Reference!D46</f>
        <v>1.95411571949342</v>
      </c>
      <c r="R39" s="124" t="str">
        <f t="shared" si="29"/>
        <v>about the same</v>
      </c>
      <c r="S39" s="124" t="str">
        <f t="shared" si="30"/>
        <v>redder</v>
      </c>
      <c r="T39" s="124" t="str">
        <f t="shared" si="31"/>
        <v>about the same</v>
      </c>
      <c r="U39" s="124">
        <f t="shared" si="18"/>
        <v>6.67037778298676</v>
      </c>
      <c r="V39" s="124">
        <f t="shared" si="32"/>
        <v>5.10722983091211</v>
      </c>
      <c r="W39" s="117">
        <f t="shared" si="19"/>
        <v>59.7928083059563</v>
      </c>
      <c r="X39" s="117">
        <f>W39-[1]Reference!E46</f>
        <v>6.524302501085</v>
      </c>
      <c r="Y39" s="117">
        <f t="shared" si="20"/>
        <v>0.858026750868706</v>
      </c>
      <c r="Z39" s="117">
        <f t="shared" si="21"/>
        <v>1.09142417826118</v>
      </c>
      <c r="AA39" s="117">
        <f>X39/(1+0.045*ABS([1]Reference!E46))</f>
        <v>1.92056036301672</v>
      </c>
      <c r="AB39" s="117">
        <f>Y39/(1+0.015*ABS([1]Reference!E46))</f>
        <v>0.476939184831887</v>
      </c>
      <c r="AC39" s="117">
        <f t="shared" si="33"/>
        <v>2.25991810270021</v>
      </c>
      <c r="AD39" s="123" t="str">
        <f t="shared" si="22"/>
        <v>12-Red4 (255, 128, 128)</v>
      </c>
    </row>
    <row r="40" s="31" customFormat="1" spans="1:30">
      <c r="A40" s="3" t="s">
        <v>62</v>
      </c>
      <c r="B40" s="31">
        <f>Test_Data!P16</f>
        <v>19.499221</v>
      </c>
      <c r="C40" s="31">
        <f>Test_Data!Q16</f>
        <v>40.953665</v>
      </c>
      <c r="D40" s="31">
        <f>Test_Data!R16</f>
        <v>6.0115446</v>
      </c>
      <c r="E40" s="117">
        <f t="shared" si="23"/>
        <v>0.0808778668460706</v>
      </c>
      <c r="F40" s="117">
        <f t="shared" si="23"/>
        <v>0.169865507177368</v>
      </c>
      <c r="G40" s="117">
        <f t="shared" si="23"/>
        <v>0.0249343757731663</v>
      </c>
      <c r="H40" s="117">
        <f t="shared" si="24"/>
        <v>0.443487192789707</v>
      </c>
      <c r="I40" s="117">
        <f t="shared" si="24"/>
        <v>0.553819700020848</v>
      </c>
      <c r="J40" s="117">
        <f t="shared" si="24"/>
        <v>0.300993110766425</v>
      </c>
      <c r="K40" s="117">
        <f t="shared" si="25"/>
        <v>48.2430852024184</v>
      </c>
      <c r="L40" s="117">
        <f t="shared" si="26"/>
        <v>-55.1662536155705</v>
      </c>
      <c r="M40" s="117">
        <f t="shared" si="27"/>
        <v>50.5653178508847</v>
      </c>
      <c r="N40" s="123" t="str">
        <f t="shared" si="28"/>
        <v>13-Green1 (0, 128, 0)</v>
      </c>
      <c r="O40" s="124">
        <f>K40-[1]Reference!B47</f>
        <v>2.01426735979184</v>
      </c>
      <c r="P40" s="124">
        <f>L40-[1]Reference!C47</f>
        <v>-3.46432822021972</v>
      </c>
      <c r="Q40" s="124">
        <f>M40-[1]Reference!D47</f>
        <v>0.664378905923932</v>
      </c>
      <c r="R40" s="124" t="str">
        <f t="shared" si="29"/>
        <v>about the same</v>
      </c>
      <c r="S40" s="124" t="str">
        <f t="shared" si="30"/>
        <v>greener</v>
      </c>
      <c r="T40" s="124" t="str">
        <f t="shared" si="31"/>
        <v>about the same</v>
      </c>
      <c r="U40" s="124">
        <f t="shared" si="18"/>
        <v>4.06204903278754</v>
      </c>
      <c r="V40" s="124">
        <f t="shared" si="32"/>
        <v>5.37908249103855</v>
      </c>
      <c r="W40" s="117">
        <f t="shared" si="19"/>
        <v>74.8342629237333</v>
      </c>
      <c r="X40" s="117">
        <f>W40-[1]Reference!E47</f>
        <v>2.97890267012995</v>
      </c>
      <c r="Y40" s="117">
        <f t="shared" si="20"/>
        <v>1.8892083606474</v>
      </c>
      <c r="Z40" s="117">
        <f t="shared" si="21"/>
        <v>2.01426735979184</v>
      </c>
      <c r="AA40" s="117">
        <f>X40/(1+0.045*ABS([1]Reference!E47))</f>
        <v>0.70365155408845</v>
      </c>
      <c r="AB40" s="117">
        <f>Y40/(1+0.015*ABS([1]Reference!E47))</f>
        <v>0.909221636755664</v>
      </c>
      <c r="AC40" s="117">
        <f t="shared" si="33"/>
        <v>2.31928490941466</v>
      </c>
      <c r="AD40" s="123" t="str">
        <f t="shared" si="22"/>
        <v>13-Green1 (0, 128, 0)</v>
      </c>
    </row>
    <row r="41" s="31" customFormat="1" spans="1:30">
      <c r="A41" s="3" t="s">
        <v>63</v>
      </c>
      <c r="B41" s="31">
        <f>Test_Data!P17</f>
        <v>55.788892</v>
      </c>
      <c r="C41" s="31">
        <f>Test_Data!Q17</f>
        <v>103.96876</v>
      </c>
      <c r="D41" s="31">
        <f>Test_Data!R17</f>
        <v>24.873261</v>
      </c>
      <c r="E41" s="117">
        <f t="shared" si="23"/>
        <v>0.231398299381591</v>
      </c>
      <c r="F41" s="117">
        <f t="shared" si="23"/>
        <v>0.431236280025293</v>
      </c>
      <c r="G41" s="117">
        <f t="shared" si="23"/>
        <v>0.103168033799174</v>
      </c>
      <c r="H41" s="117">
        <f t="shared" si="24"/>
        <v>0.629590124872961</v>
      </c>
      <c r="I41" s="117">
        <f t="shared" si="24"/>
        <v>0.755506891760674</v>
      </c>
      <c r="J41" s="117">
        <f t="shared" si="24"/>
        <v>0.483213181984671</v>
      </c>
      <c r="K41" s="117">
        <f t="shared" si="25"/>
        <v>71.6387994442382</v>
      </c>
      <c r="L41" s="117">
        <f t="shared" si="26"/>
        <v>-62.9583834438566</v>
      </c>
      <c r="M41" s="117">
        <f t="shared" si="27"/>
        <v>54.4587419552006</v>
      </c>
      <c r="N41" s="123" t="str">
        <f t="shared" si="28"/>
        <v>14-Green2 (64, 192, 64)</v>
      </c>
      <c r="O41" s="124">
        <f>K41-[1]Reference!B48</f>
        <v>2.77220619046008</v>
      </c>
      <c r="P41" s="124">
        <f>L41-[1]Reference!C48</f>
        <v>-3.63066628504932</v>
      </c>
      <c r="Q41" s="124">
        <f>M41-[1]Reference!D48</f>
        <v>1.99547866795482</v>
      </c>
      <c r="R41" s="124" t="str">
        <f t="shared" si="29"/>
        <v>about the same</v>
      </c>
      <c r="S41" s="124" t="str">
        <f t="shared" si="30"/>
        <v>greener</v>
      </c>
      <c r="T41" s="124" t="str">
        <f t="shared" si="31"/>
        <v>about the same</v>
      </c>
      <c r="U41" s="124">
        <f t="shared" si="18"/>
        <v>4.98485706415759</v>
      </c>
      <c r="V41" s="124">
        <f t="shared" si="32"/>
        <v>8.63598419874451</v>
      </c>
      <c r="W41" s="117">
        <f t="shared" si="19"/>
        <v>83.2436941828437</v>
      </c>
      <c r="X41" s="117">
        <f>W41-[1]Reference!E48</f>
        <v>4.04664866962831</v>
      </c>
      <c r="Y41" s="117">
        <f t="shared" si="20"/>
        <v>0.887866731132558</v>
      </c>
      <c r="Z41" s="117">
        <f t="shared" si="21"/>
        <v>2.77220619046008</v>
      </c>
      <c r="AA41" s="117">
        <f>X41/(1+0.045*ABS([1]Reference!E48))</f>
        <v>0.886671024152137</v>
      </c>
      <c r="AB41" s="117">
        <f>Y41/(1+0.015*ABS([1]Reference!E48))</f>
        <v>0.405797401726905</v>
      </c>
      <c r="AC41" s="117">
        <f t="shared" si="33"/>
        <v>2.93870451028076</v>
      </c>
      <c r="AD41" s="123" t="str">
        <f t="shared" si="22"/>
        <v>14-Green2 (64, 192, 64)</v>
      </c>
    </row>
    <row r="42" s="31" customFormat="1" spans="1:30">
      <c r="A42" s="3" t="s">
        <v>64</v>
      </c>
      <c r="B42" s="31">
        <f>Test_Data!P18</f>
        <v>90.967253</v>
      </c>
      <c r="C42" s="31">
        <f>Test_Data!Q18</f>
        <v>182.7447</v>
      </c>
      <c r="D42" s="31">
        <f>Test_Data!R18</f>
        <v>29.962935</v>
      </c>
      <c r="E42" s="117">
        <f t="shared" si="23"/>
        <v>0.377309297406641</v>
      </c>
      <c r="F42" s="117">
        <f t="shared" si="23"/>
        <v>0.757979075852575</v>
      </c>
      <c r="G42" s="117">
        <f t="shared" si="23"/>
        <v>0.124278722070357</v>
      </c>
      <c r="H42" s="117">
        <f t="shared" si="24"/>
        <v>0.74103210177907</v>
      </c>
      <c r="I42" s="117">
        <f t="shared" si="24"/>
        <v>0.911770924824546</v>
      </c>
      <c r="J42" s="117">
        <f t="shared" si="24"/>
        <v>0.514149378266512</v>
      </c>
      <c r="K42" s="117">
        <f t="shared" si="25"/>
        <v>89.7654272796474</v>
      </c>
      <c r="L42" s="117">
        <f t="shared" si="26"/>
        <v>-85.3694115227383</v>
      </c>
      <c r="M42" s="117">
        <f t="shared" si="27"/>
        <v>79.5243093116069</v>
      </c>
      <c r="N42" s="123" t="str">
        <f t="shared" si="28"/>
        <v>15-Green3 (0, 255, 0)</v>
      </c>
      <c r="O42" s="124">
        <f>K42-[1]Reference!B49</f>
        <v>2.02839380610315</v>
      </c>
      <c r="P42" s="124">
        <f>L42-[1]Reference!C49</f>
        <v>0.819022571381339</v>
      </c>
      <c r="Q42" s="124">
        <f>M42-[1]Reference!D49</f>
        <v>-3.66183423342989</v>
      </c>
      <c r="R42" s="124" t="str">
        <f t="shared" si="29"/>
        <v>about the same</v>
      </c>
      <c r="S42" s="124" t="str">
        <f t="shared" si="30"/>
        <v>about the same</v>
      </c>
      <c r="T42" s="124" t="str">
        <f t="shared" si="31"/>
        <v>bluer</v>
      </c>
      <c r="U42" s="124">
        <f t="shared" si="18"/>
        <v>4.26546707386058</v>
      </c>
      <c r="V42" s="124">
        <f t="shared" si="32"/>
        <v>4.91215211801695</v>
      </c>
      <c r="W42" s="117">
        <f t="shared" si="19"/>
        <v>116.670699814593</v>
      </c>
      <c r="X42" s="117">
        <f>W42-[1]Reference!E49</f>
        <v>-3.11402646339276</v>
      </c>
      <c r="Y42" s="117">
        <f t="shared" si="20"/>
        <v>2.09348205410047</v>
      </c>
      <c r="Z42" s="117">
        <f t="shared" si="21"/>
        <v>2.02839380610315</v>
      </c>
      <c r="AA42" s="117">
        <f>X42/(1+0.045*ABS([1]Reference!E49))</f>
        <v>-0.487304239730872</v>
      </c>
      <c r="AB42" s="117">
        <f>Y42/(1+0.015*ABS([1]Reference!E49))</f>
        <v>0.748535412201476</v>
      </c>
      <c r="AC42" s="117">
        <f t="shared" si="33"/>
        <v>2.21633754604685</v>
      </c>
      <c r="AD42" s="123" t="str">
        <f t="shared" si="22"/>
        <v>15-Green3 (0, 255, 0)</v>
      </c>
    </row>
    <row r="43" s="31" customFormat="1" spans="1:30">
      <c r="A43" s="3" t="s">
        <v>65</v>
      </c>
      <c r="B43" s="31">
        <f>Test_Data!P19</f>
        <v>118.87065</v>
      </c>
      <c r="C43" s="31">
        <f>Test_Data!Q19</f>
        <v>194.21144</v>
      </c>
      <c r="D43" s="31">
        <f>Test_Data!R19</f>
        <v>70.646593</v>
      </c>
      <c r="E43" s="117">
        <f t="shared" si="23"/>
        <v>0.493045573595266</v>
      </c>
      <c r="F43" s="117">
        <f t="shared" si="23"/>
        <v>0.805540230776585</v>
      </c>
      <c r="G43" s="117">
        <f t="shared" si="23"/>
        <v>0.293024308088131</v>
      </c>
      <c r="H43" s="117">
        <f t="shared" si="24"/>
        <v>0.810152683003899</v>
      </c>
      <c r="I43" s="117">
        <f t="shared" si="24"/>
        <v>0.930455794913545</v>
      </c>
      <c r="J43" s="117">
        <f t="shared" si="24"/>
        <v>0.684318485459839</v>
      </c>
      <c r="K43" s="117">
        <f t="shared" si="25"/>
        <v>91.9328722099712</v>
      </c>
      <c r="L43" s="117">
        <f t="shared" si="26"/>
        <v>-60.1515559548231</v>
      </c>
      <c r="M43" s="117">
        <f t="shared" si="27"/>
        <v>49.2274618907413</v>
      </c>
      <c r="N43" s="123" t="str">
        <f t="shared" si="28"/>
        <v>16-Green4 (128, 255, 128)</v>
      </c>
      <c r="O43" s="124">
        <f>K43-[1]Reference!B50</f>
        <v>1.30481806690757</v>
      </c>
      <c r="P43" s="124">
        <f>L43-[1]Reference!C50</f>
        <v>-0.253868398867425</v>
      </c>
      <c r="Q43" s="124">
        <f>M43-[1]Reference!D50</f>
        <v>-0.476331995211666</v>
      </c>
      <c r="R43" s="124" t="str">
        <f t="shared" si="29"/>
        <v>about the same</v>
      </c>
      <c r="S43" s="124" t="str">
        <f t="shared" si="30"/>
        <v>about the same</v>
      </c>
      <c r="T43" s="124" t="str">
        <f t="shared" si="31"/>
        <v>about the same</v>
      </c>
      <c r="U43" s="124">
        <f t="shared" si="18"/>
        <v>1.41205223746654</v>
      </c>
      <c r="V43" s="124">
        <f t="shared" si="32"/>
        <v>1.76268970039085</v>
      </c>
      <c r="W43" s="117">
        <f t="shared" si="19"/>
        <v>77.7274255844782</v>
      </c>
      <c r="X43" s="117">
        <f>W43-[1]Reference!E50</f>
        <v>-0.107014743747825</v>
      </c>
      <c r="Y43" s="117">
        <f t="shared" si="20"/>
        <v>0.529045535116235</v>
      </c>
      <c r="Z43" s="117">
        <f t="shared" si="21"/>
        <v>1.30481806690757</v>
      </c>
      <c r="AA43" s="117">
        <f>X43/(1+0.045*ABS([1]Reference!E50))</f>
        <v>-0.0237675868452969</v>
      </c>
      <c r="AB43" s="117">
        <f>Y43/(1+0.015*ABS([1]Reference!E50))</f>
        <v>0.244079115202411</v>
      </c>
      <c r="AC43" s="117">
        <f t="shared" si="33"/>
        <v>1.32766324811334</v>
      </c>
      <c r="AD43" s="123" t="str">
        <f t="shared" si="22"/>
        <v>16-Green4 (128, 255, 128)</v>
      </c>
    </row>
    <row r="44" s="31" customFormat="1" spans="1:30">
      <c r="A44" s="3" t="s">
        <v>66</v>
      </c>
      <c r="B44" s="31">
        <f>Test_Data!P20</f>
        <v>9.0462924</v>
      </c>
      <c r="C44" s="31">
        <f>Test_Data!Q20</f>
        <v>3.3969077</v>
      </c>
      <c r="D44" s="31">
        <f>Test_Data!R20</f>
        <v>45.631865</v>
      </c>
      <c r="E44" s="117">
        <f t="shared" si="23"/>
        <v>0.0375217467496686</v>
      </c>
      <c r="F44" s="117">
        <f t="shared" si="23"/>
        <v>0.0140895191992025</v>
      </c>
      <c r="G44" s="117">
        <f t="shared" si="23"/>
        <v>0.189269504736003</v>
      </c>
      <c r="H44" s="117">
        <f t="shared" si="24"/>
        <v>0.343319814474762</v>
      </c>
      <c r="I44" s="117">
        <f t="shared" si="24"/>
        <v>0.241526835398398</v>
      </c>
      <c r="J44" s="117">
        <f t="shared" si="24"/>
        <v>0.591539755176795</v>
      </c>
      <c r="K44" s="117">
        <f t="shared" si="25"/>
        <v>12.0171129062142</v>
      </c>
      <c r="L44" s="117">
        <f t="shared" si="26"/>
        <v>50.896489538182</v>
      </c>
      <c r="M44" s="117">
        <f t="shared" si="27"/>
        <v>-70.0025839556793</v>
      </c>
      <c r="N44" s="123" t="str">
        <f t="shared" si="28"/>
        <v>17-Blue1 (0, 0, 128)</v>
      </c>
      <c r="O44" s="124">
        <f>K44-[1]Reference!B51</f>
        <v>-0.958198671502297</v>
      </c>
      <c r="P44" s="124">
        <f>L44-[1]Reference!C51</f>
        <v>3.39053804354691</v>
      </c>
      <c r="Q44" s="124">
        <f>M44-[1]Reference!D51</f>
        <v>-5.3042775003788</v>
      </c>
      <c r="R44" s="124" t="str">
        <f t="shared" si="29"/>
        <v>about the same</v>
      </c>
      <c r="S44" s="124" t="str">
        <f t="shared" si="30"/>
        <v>redder</v>
      </c>
      <c r="T44" s="124" t="str">
        <f t="shared" si="31"/>
        <v>bluer</v>
      </c>
      <c r="U44" s="124">
        <f t="shared" si="18"/>
        <v>6.36782951403636</v>
      </c>
      <c r="V44" s="124">
        <f t="shared" si="32"/>
        <v>2.80568328717992</v>
      </c>
      <c r="W44" s="117">
        <f t="shared" si="19"/>
        <v>86.5494910891</v>
      </c>
      <c r="X44" s="117">
        <f>W44-[1]Reference!E51</f>
        <v>6.28314518002922</v>
      </c>
      <c r="Y44" s="117">
        <f t="shared" si="20"/>
        <v>0.391400910115527</v>
      </c>
      <c r="Z44" s="117">
        <f t="shared" si="21"/>
        <v>-0.958198671502297</v>
      </c>
      <c r="AA44" s="117">
        <f>X44/(1+0.045*ABS([1]Reference!E51))</f>
        <v>1.3623514406624</v>
      </c>
      <c r="AB44" s="117">
        <f>Y44/(1+0.015*ABS([1]Reference!E51))</f>
        <v>0.177587007509642</v>
      </c>
      <c r="AC44" s="117">
        <f t="shared" si="33"/>
        <v>1.67501739906782</v>
      </c>
      <c r="AD44" s="123" t="str">
        <f t="shared" si="22"/>
        <v>17-Blue1 (0, 0, 128)</v>
      </c>
    </row>
    <row r="45" s="31" customFormat="1" spans="1:30">
      <c r="A45" s="3" t="s">
        <v>67</v>
      </c>
      <c r="B45" s="31">
        <f>Test_Data!P21</f>
        <v>29.22767</v>
      </c>
      <c r="C45" s="31">
        <f>Test_Data!Q21</f>
        <v>18.320225</v>
      </c>
      <c r="D45" s="31">
        <f>Test_Data!R21</f>
        <v>111.12053</v>
      </c>
      <c r="E45" s="117">
        <f t="shared" si="23"/>
        <v>0.121229027686844</v>
      </c>
      <c r="F45" s="117">
        <f t="shared" si="23"/>
        <v>0.0759876878230189</v>
      </c>
      <c r="G45" s="117">
        <f t="shared" si="23"/>
        <v>0.460900024119158</v>
      </c>
      <c r="H45" s="117">
        <f t="shared" si="24"/>
        <v>0.50754364446667</v>
      </c>
      <c r="I45" s="117">
        <f t="shared" si="24"/>
        <v>0.423559483414023</v>
      </c>
      <c r="J45" s="117">
        <f t="shared" si="24"/>
        <v>0.795840370249427</v>
      </c>
      <c r="K45" s="117">
        <f t="shared" si="25"/>
        <v>33.1329000760267</v>
      </c>
      <c r="L45" s="117">
        <f t="shared" si="26"/>
        <v>41.9920805263235</v>
      </c>
      <c r="M45" s="117">
        <f t="shared" si="27"/>
        <v>-74.4561773670808</v>
      </c>
      <c r="N45" s="123" t="str">
        <f t="shared" si="28"/>
        <v>18-Blue2 (64, 64, 192)</v>
      </c>
      <c r="O45" s="124">
        <f>K45-[1]Reference!B52</f>
        <v>-1.9951294920236</v>
      </c>
      <c r="P45" s="124">
        <f>L45-[1]Reference!C52</f>
        <v>1.74152753571083</v>
      </c>
      <c r="Q45" s="124">
        <f>M45-[1]Reference!D52</f>
        <v>-7.48459367523812</v>
      </c>
      <c r="R45" s="124" t="str">
        <f t="shared" si="29"/>
        <v>about the same</v>
      </c>
      <c r="S45" s="124" t="str">
        <f t="shared" si="30"/>
        <v>about the same</v>
      </c>
      <c r="T45" s="124" t="str">
        <f t="shared" si="31"/>
        <v>bluer</v>
      </c>
      <c r="U45" s="124">
        <f t="shared" si="18"/>
        <v>7.93930742136843</v>
      </c>
      <c r="V45" s="124">
        <f t="shared" si="32"/>
        <v>7.70756553677688</v>
      </c>
      <c r="W45" s="117">
        <f t="shared" si="19"/>
        <v>85.4813264698638</v>
      </c>
      <c r="X45" s="117">
        <f>W45-[1]Reference!E52</f>
        <v>7.34490705968342</v>
      </c>
      <c r="Y45" s="117">
        <f t="shared" si="20"/>
        <v>2.25929212933301</v>
      </c>
      <c r="Z45" s="117">
        <f t="shared" si="21"/>
        <v>-1.9951294920236</v>
      </c>
      <c r="AA45" s="117">
        <f>X45/(1+0.045*ABS([1]Reference!E52))</f>
        <v>1.62636873344403</v>
      </c>
      <c r="AB45" s="117">
        <f>Y45/(1+0.015*ABS([1]Reference!E52))</f>
        <v>1.04016757770572</v>
      </c>
      <c r="AC45" s="117">
        <f t="shared" si="33"/>
        <v>2.77625026551586</v>
      </c>
      <c r="AD45" s="123" t="str">
        <f t="shared" si="22"/>
        <v>18-Blue2 (64, 64, 192)</v>
      </c>
    </row>
    <row r="46" s="31" customFormat="1" spans="1:30">
      <c r="A46" s="3" t="s">
        <v>68</v>
      </c>
      <c r="B46" s="31">
        <f>Test_Data!P22</f>
        <v>39.781169</v>
      </c>
      <c r="C46" s="31">
        <f>Test_Data!Q22</f>
        <v>15.849053</v>
      </c>
      <c r="D46" s="31">
        <f>Test_Data!R22</f>
        <v>200.58979</v>
      </c>
      <c r="E46" s="117">
        <f t="shared" si="23"/>
        <v>0.165002288520297</v>
      </c>
      <c r="F46" s="117">
        <f t="shared" si="23"/>
        <v>0.0657378875889614</v>
      </c>
      <c r="G46" s="117">
        <f t="shared" si="23"/>
        <v>0.83199602313863</v>
      </c>
      <c r="H46" s="117">
        <f t="shared" si="24"/>
        <v>0.562472346785673</v>
      </c>
      <c r="I46" s="117">
        <f t="shared" si="24"/>
        <v>0.403588312913344</v>
      </c>
      <c r="J46" s="117">
        <f t="shared" si="24"/>
        <v>0.969015682014867</v>
      </c>
      <c r="K46" s="117">
        <f t="shared" si="25"/>
        <v>30.8162442979479</v>
      </c>
      <c r="L46" s="117">
        <f t="shared" si="26"/>
        <v>79.4420169361649</v>
      </c>
      <c r="M46" s="117">
        <f t="shared" si="27"/>
        <v>-113.085473820305</v>
      </c>
      <c r="N46" s="123" t="str">
        <f t="shared" si="28"/>
        <v>19-Blue3 (0, 0, 255)</v>
      </c>
      <c r="O46" s="124">
        <f>K46-[1]Reference!B53</f>
        <v>-1.48634236930162</v>
      </c>
      <c r="P46" s="124">
        <f>L46-[1]Reference!C53</f>
        <v>0.248378823763389</v>
      </c>
      <c r="Q46" s="124">
        <f>M46-[1]Reference!D53</f>
        <v>-5.23173956797736</v>
      </c>
      <c r="R46" s="124" t="str">
        <f t="shared" si="29"/>
        <v>about the same</v>
      </c>
      <c r="S46" s="124" t="str">
        <f t="shared" si="30"/>
        <v>about the same</v>
      </c>
      <c r="T46" s="124" t="str">
        <f t="shared" si="31"/>
        <v>bluer</v>
      </c>
      <c r="U46" s="124">
        <f t="shared" si="18"/>
        <v>5.44444713318213</v>
      </c>
      <c r="V46" s="124">
        <f t="shared" si="32"/>
        <v>3.49914494888977</v>
      </c>
      <c r="W46" s="117">
        <f t="shared" si="19"/>
        <v>138.20042852339</v>
      </c>
      <c r="X46" s="117">
        <f>W46-[1]Reference!E53</f>
        <v>4.39437369159413</v>
      </c>
      <c r="Y46" s="117">
        <f t="shared" si="20"/>
        <v>2.84995979021799</v>
      </c>
      <c r="Z46" s="117">
        <f t="shared" si="21"/>
        <v>-1.48634236930162</v>
      </c>
      <c r="AA46" s="117">
        <f>X46/(1+0.045*ABS([1]Reference!E53))</f>
        <v>0.625865711945812</v>
      </c>
      <c r="AB46" s="117">
        <f>Y46/(1+0.015*ABS([1]Reference!E53))</f>
        <v>0.947746496020523</v>
      </c>
      <c r="AC46" s="117">
        <f t="shared" si="33"/>
        <v>1.87060015740665</v>
      </c>
      <c r="AD46" s="123" t="str">
        <f t="shared" si="22"/>
        <v>19-Blue3 (0, 0, 255)</v>
      </c>
    </row>
    <row r="47" s="31" customFormat="1" spans="1:30">
      <c r="A47" s="3" t="s">
        <v>69</v>
      </c>
      <c r="B47" s="31">
        <f>Test_Data!P23</f>
        <v>76.699875</v>
      </c>
      <c r="C47" s="31">
        <f>Test_Data!Q23</f>
        <v>62.050826</v>
      </c>
      <c r="D47" s="31">
        <f>Test_Data!R23</f>
        <v>205.17005</v>
      </c>
      <c r="E47" s="117">
        <f t="shared" si="23"/>
        <v>0.318131800104233</v>
      </c>
      <c r="F47" s="117">
        <f t="shared" si="23"/>
        <v>0.257371227441173</v>
      </c>
      <c r="G47" s="117">
        <f t="shared" si="23"/>
        <v>0.850993790198165</v>
      </c>
      <c r="H47" s="117">
        <f t="shared" si="24"/>
        <v>0.700067979996338</v>
      </c>
      <c r="I47" s="117">
        <f t="shared" si="24"/>
        <v>0.636092094242363</v>
      </c>
      <c r="J47" s="117">
        <f t="shared" si="24"/>
        <v>0.976335735924747</v>
      </c>
      <c r="K47" s="117">
        <f t="shared" si="25"/>
        <v>57.7866829321142</v>
      </c>
      <c r="L47" s="117">
        <f t="shared" si="26"/>
        <v>31.9879428769871</v>
      </c>
      <c r="M47" s="117">
        <f t="shared" si="27"/>
        <v>-68.0487283364768</v>
      </c>
      <c r="N47" s="123" t="str">
        <f t="shared" si="28"/>
        <v>20-Blue4 (128, 128, 255)</v>
      </c>
      <c r="O47" s="124">
        <f>K47-[1]Reference!B54</f>
        <v>-1.41607027871275</v>
      </c>
      <c r="P47" s="124">
        <f>L47-[1]Reference!C54</f>
        <v>-1.11521619819433</v>
      </c>
      <c r="Q47" s="124">
        <f>M47-[1]Reference!D54</f>
        <v>-4.59128893744228</v>
      </c>
      <c r="R47" s="124" t="str">
        <f t="shared" si="29"/>
        <v>about the same</v>
      </c>
      <c r="S47" s="124" t="str">
        <f t="shared" si="30"/>
        <v>about the same</v>
      </c>
      <c r="T47" s="124" t="str">
        <f t="shared" si="31"/>
        <v>bluer</v>
      </c>
      <c r="U47" s="124">
        <f t="shared" si="18"/>
        <v>4.93243310244026</v>
      </c>
      <c r="V47" s="124">
        <f t="shared" si="32"/>
        <v>4.88580037602137</v>
      </c>
      <c r="W47" s="117">
        <f t="shared" si="19"/>
        <v>75.1921399995572</v>
      </c>
      <c r="X47" s="117">
        <f>W47-[1]Reference!E54</f>
        <v>3.61933960835478</v>
      </c>
      <c r="Y47" s="117">
        <f t="shared" si="20"/>
        <v>3.03710751788427</v>
      </c>
      <c r="Z47" s="117">
        <f t="shared" si="21"/>
        <v>-1.41607027871275</v>
      </c>
      <c r="AA47" s="117">
        <f>X47/(1+0.045*ABS([1]Reference!E54))</f>
        <v>0.857505727207308</v>
      </c>
      <c r="AB47" s="117">
        <f>Y47/(1+0.015*ABS([1]Reference!E54))</f>
        <v>1.46466012083842</v>
      </c>
      <c r="AC47" s="117">
        <f t="shared" si="33"/>
        <v>2.21038466698025</v>
      </c>
      <c r="AD47" s="123" t="str">
        <f t="shared" si="22"/>
        <v>20-Blue4 (128, 128, 255)</v>
      </c>
    </row>
    <row r="48" s="31" customFormat="1" spans="1:30">
      <c r="A48" s="3" t="s">
        <v>70</v>
      </c>
      <c r="B48" s="31">
        <f>Test_Data!P24</f>
        <v>42.82894</v>
      </c>
      <c r="C48" s="31">
        <f>Test_Data!Q24</f>
        <v>51.611848</v>
      </c>
      <c r="D48" s="31">
        <f>Test_Data!R24</f>
        <v>6.8230751</v>
      </c>
      <c r="E48" s="117">
        <f t="shared" si="23"/>
        <v>0.177643676456529</v>
      </c>
      <c r="F48" s="117">
        <f t="shared" si="23"/>
        <v>0.214072970926563</v>
      </c>
      <c r="G48" s="117">
        <f t="shared" si="23"/>
        <v>0.0283004002784798</v>
      </c>
      <c r="H48" s="117">
        <f t="shared" si="24"/>
        <v>0.576484680362904</v>
      </c>
      <c r="I48" s="117">
        <f t="shared" si="24"/>
        <v>0.598210381235797</v>
      </c>
      <c r="J48" s="117">
        <f t="shared" si="24"/>
        <v>0.31396982776845</v>
      </c>
      <c r="K48" s="117">
        <f t="shared" si="25"/>
        <v>53.3924042233524</v>
      </c>
      <c r="L48" s="117">
        <f t="shared" si="26"/>
        <v>-10.8628504364465</v>
      </c>
      <c r="M48" s="117">
        <f t="shared" si="27"/>
        <v>56.8481106934694</v>
      </c>
      <c r="N48" s="123" t="str">
        <f t="shared" si="28"/>
        <v>21-Yellow1 (128, 128, 0)</v>
      </c>
      <c r="O48" s="124">
        <f>K48-[1]Reference!B55</f>
        <v>1.52407286000422</v>
      </c>
      <c r="P48" s="124">
        <f>L48-[1]Reference!C55</f>
        <v>2.07085135710672</v>
      </c>
      <c r="Q48" s="124">
        <f>M48-[1]Reference!D55</f>
        <v>0.167686197628555</v>
      </c>
      <c r="R48" s="124" t="str">
        <f t="shared" si="29"/>
        <v>about the same</v>
      </c>
      <c r="S48" s="124" t="str">
        <f t="shared" si="30"/>
        <v>about the same</v>
      </c>
      <c r="T48" s="124" t="str">
        <f t="shared" si="31"/>
        <v>about the same</v>
      </c>
      <c r="U48" s="124">
        <f t="shared" si="18"/>
        <v>2.57669208224563</v>
      </c>
      <c r="V48" s="124">
        <f t="shared" si="32"/>
        <v>3.54028146092882</v>
      </c>
      <c r="W48" s="117">
        <f t="shared" si="19"/>
        <v>57.8766724079879</v>
      </c>
      <c r="X48" s="117">
        <f>W48-[1]Reference!E55</f>
        <v>-0.260674995495073</v>
      </c>
      <c r="Y48" s="117">
        <f t="shared" si="20"/>
        <v>2.06121142797858</v>
      </c>
      <c r="Z48" s="117">
        <f t="shared" si="21"/>
        <v>1.52407286000422</v>
      </c>
      <c r="AA48" s="117">
        <f>X48/(1+0.045*ABS([1]Reference!E55))</f>
        <v>-0.0720857230153122</v>
      </c>
      <c r="AB48" s="117">
        <f>Y48/(1+0.015*ABS([1]Reference!E55))</f>
        <v>1.10103906691122</v>
      </c>
      <c r="AC48" s="117">
        <f t="shared" si="33"/>
        <v>1.88156356813391</v>
      </c>
      <c r="AD48" s="123" t="str">
        <f t="shared" si="22"/>
        <v>21-Yellow1 (128, 128, 0)</v>
      </c>
    </row>
    <row r="49" s="31" customFormat="1" spans="1:30">
      <c r="A49" s="3" t="s">
        <v>71</v>
      </c>
      <c r="B49" s="31">
        <f>Test_Data!P25</f>
        <v>106.1978</v>
      </c>
      <c r="C49" s="31">
        <f>Test_Data!Q25</f>
        <v>127.58594</v>
      </c>
      <c r="D49" s="31">
        <f>Test_Data!R25</f>
        <v>26.694788</v>
      </c>
      <c r="E49" s="117">
        <f t="shared" si="23"/>
        <v>0.440481777592327</v>
      </c>
      <c r="F49" s="117">
        <f t="shared" si="23"/>
        <v>0.529194405599626</v>
      </c>
      <c r="G49" s="117">
        <f t="shared" si="23"/>
        <v>0.110723269885914</v>
      </c>
      <c r="H49" s="117">
        <f t="shared" si="24"/>
        <v>0.780274059299014</v>
      </c>
      <c r="I49" s="117">
        <f t="shared" si="24"/>
        <v>0.808856999654478</v>
      </c>
      <c r="J49" s="117">
        <f t="shared" si="24"/>
        <v>0.494732023815406</v>
      </c>
      <c r="K49" s="117">
        <f t="shared" si="25"/>
        <v>77.8274119599195</v>
      </c>
      <c r="L49" s="117">
        <f t="shared" si="26"/>
        <v>-14.2914701777322</v>
      </c>
      <c r="M49" s="117">
        <f t="shared" si="27"/>
        <v>62.8249951678144</v>
      </c>
      <c r="N49" s="123" t="str">
        <f t="shared" si="28"/>
        <v>22-Yellow2 (192, 192, 64)</v>
      </c>
      <c r="O49" s="124">
        <f>K49-[1]Reference!B56</f>
        <v>2.20475864508001</v>
      </c>
      <c r="P49" s="124">
        <f>L49-[1]Reference!C56</f>
        <v>1.27657991103219</v>
      </c>
      <c r="Q49" s="124">
        <f>M49-[1]Reference!D56</f>
        <v>1.1997103431065</v>
      </c>
      <c r="R49" s="124" t="str">
        <f t="shared" si="29"/>
        <v>about the same</v>
      </c>
      <c r="S49" s="124" t="str">
        <f t="shared" si="30"/>
        <v>about the same</v>
      </c>
      <c r="T49" s="124" t="str">
        <f t="shared" si="31"/>
        <v>about the same</v>
      </c>
      <c r="U49" s="124">
        <f t="shared" si="18"/>
        <v>2.81601169380788</v>
      </c>
      <c r="V49" s="124">
        <f t="shared" si="32"/>
        <v>5.5181042671588</v>
      </c>
      <c r="W49" s="117">
        <f t="shared" si="19"/>
        <v>64.4300096048178</v>
      </c>
      <c r="X49" s="117">
        <f>W49-[1]Reference!E56</f>
        <v>0.868701301002552</v>
      </c>
      <c r="Y49" s="117">
        <f t="shared" si="20"/>
        <v>1.52128867288367</v>
      </c>
      <c r="Z49" s="117">
        <f t="shared" si="21"/>
        <v>2.20475864508001</v>
      </c>
      <c r="AA49" s="117">
        <f>X49/(1+0.045*ABS([1]Reference!E56))</f>
        <v>0.225037058246896</v>
      </c>
      <c r="AB49" s="117">
        <f>Y49/(1+0.015*ABS([1]Reference!E56))</f>
        <v>0.778782322937138</v>
      </c>
      <c r="AC49" s="117">
        <f t="shared" si="33"/>
        <v>2.34906455150956</v>
      </c>
      <c r="AD49" s="123" t="str">
        <f t="shared" si="22"/>
        <v>22-Yellow2 (192, 192, 64)</v>
      </c>
    </row>
    <row r="50" s="31" customFormat="1" spans="1:30">
      <c r="A50" s="3" t="s">
        <v>72</v>
      </c>
      <c r="B50" s="31">
        <f>Test_Data!P26</f>
        <v>185.42474</v>
      </c>
      <c r="C50" s="31">
        <f>Test_Data!Q26</f>
        <v>226.41125</v>
      </c>
      <c r="D50" s="31">
        <f>Test_Data!R26</f>
        <v>34.103004</v>
      </c>
      <c r="E50" s="117">
        <f t="shared" si="23"/>
        <v>0.769095208043812</v>
      </c>
      <c r="F50" s="117">
        <f t="shared" si="23"/>
        <v>0.939096948024355</v>
      </c>
      <c r="G50" s="117">
        <f t="shared" si="23"/>
        <v>0.141450687520441</v>
      </c>
      <c r="H50" s="117">
        <f t="shared" si="24"/>
        <v>0.939574500310895</v>
      </c>
      <c r="I50" s="117">
        <f t="shared" si="24"/>
        <v>0.979272314175102</v>
      </c>
      <c r="J50" s="117">
        <f t="shared" si="24"/>
        <v>0.536815947985738</v>
      </c>
      <c r="K50" s="117">
        <f t="shared" si="25"/>
        <v>97.5955884443118</v>
      </c>
      <c r="L50" s="117">
        <f t="shared" si="26"/>
        <v>-19.8489069321038</v>
      </c>
      <c r="M50" s="117">
        <f t="shared" si="27"/>
        <v>88.4912732378727</v>
      </c>
      <c r="N50" s="123" t="str">
        <f t="shared" si="28"/>
        <v>23-Yellow3 (255, 255, 0)</v>
      </c>
      <c r="O50" s="124">
        <f>K50-[1]Reference!B57</f>
        <v>0.457341463014544</v>
      </c>
      <c r="P50" s="124">
        <f>L50-[1]Reference!C57</f>
        <v>1.71190528335196</v>
      </c>
      <c r="Q50" s="124">
        <f>M50-[1]Reference!D57</f>
        <v>-5.9964463921159</v>
      </c>
      <c r="R50" s="124" t="str">
        <f t="shared" si="29"/>
        <v>about the same</v>
      </c>
      <c r="S50" s="124" t="str">
        <f t="shared" si="30"/>
        <v>about the same</v>
      </c>
      <c r="T50" s="124" t="str">
        <f t="shared" si="31"/>
        <v>bluer</v>
      </c>
      <c r="U50" s="124">
        <f t="shared" si="18"/>
        <v>6.25277140526346</v>
      </c>
      <c r="V50" s="124">
        <f t="shared" si="32"/>
        <v>1.57786660912842</v>
      </c>
      <c r="W50" s="117">
        <f t="shared" si="19"/>
        <v>90.6900465633311</v>
      </c>
      <c r="X50" s="117">
        <f>W50-[1]Reference!E57</f>
        <v>-6.22640087602502</v>
      </c>
      <c r="Y50" s="117">
        <f t="shared" si="20"/>
        <v>0.346296352454027</v>
      </c>
      <c r="Z50" s="117">
        <f t="shared" si="21"/>
        <v>0.457341463014544</v>
      </c>
      <c r="AA50" s="117">
        <f>X50/(1+0.045*ABS([1]Reference!E57))</f>
        <v>-1.16137324937991</v>
      </c>
      <c r="AB50" s="117">
        <f>Y50/(1+0.015*ABS([1]Reference!E57))</f>
        <v>0.141129624674905</v>
      </c>
      <c r="AC50" s="117">
        <f t="shared" si="33"/>
        <v>1.25613160501932</v>
      </c>
      <c r="AD50" s="123" t="str">
        <f t="shared" si="22"/>
        <v>23-Yellow3 (255, 255, 0)</v>
      </c>
    </row>
    <row r="51" s="31" customFormat="1" spans="1:30">
      <c r="A51" s="3" t="s">
        <v>73</v>
      </c>
      <c r="B51" s="31">
        <f>Test_Data!P27</f>
        <v>194.11758</v>
      </c>
      <c r="C51" s="31">
        <f>Test_Data!Q27</f>
        <v>230.2899</v>
      </c>
      <c r="D51" s="31">
        <f>Test_Data!R27</f>
        <v>73.471311</v>
      </c>
      <c r="E51" s="117">
        <f t="shared" si="23"/>
        <v>0.805150923091823</v>
      </c>
      <c r="F51" s="117">
        <f t="shared" si="23"/>
        <v>0.955184613179927</v>
      </c>
      <c r="G51" s="117">
        <f t="shared" si="23"/>
        <v>0.304740528253116</v>
      </c>
      <c r="H51" s="117">
        <f t="shared" si="24"/>
        <v>0.954033485599389</v>
      </c>
      <c r="I51" s="117">
        <f t="shared" si="24"/>
        <v>0.984832652367289</v>
      </c>
      <c r="J51" s="117">
        <f t="shared" si="24"/>
        <v>0.693320104866097</v>
      </c>
      <c r="K51" s="117">
        <f t="shared" si="25"/>
        <v>98.2405876746055</v>
      </c>
      <c r="L51" s="117">
        <f t="shared" si="26"/>
        <v>-15.3995833839499</v>
      </c>
      <c r="M51" s="117">
        <f t="shared" si="27"/>
        <v>58.3025095002384</v>
      </c>
      <c r="N51" s="123" t="str">
        <f t="shared" si="28"/>
        <v>24-Yellow4 (255, 255, 128)</v>
      </c>
      <c r="O51" s="124">
        <f>K51-[1]Reference!B58</f>
        <v>0.472358632486717</v>
      </c>
      <c r="P51" s="124">
        <f>L51-[1]Reference!C58</f>
        <v>1.1438801160214</v>
      </c>
      <c r="Q51" s="124">
        <f>M51-[1]Reference!D58</f>
        <v>-1.6831370150989</v>
      </c>
      <c r="R51" s="124" t="str">
        <f t="shared" si="29"/>
        <v>about the same</v>
      </c>
      <c r="S51" s="124" t="str">
        <f t="shared" si="30"/>
        <v>about the same</v>
      </c>
      <c r="T51" s="124" t="str">
        <f t="shared" si="31"/>
        <v>about the same</v>
      </c>
      <c r="U51" s="124">
        <f t="shared" si="18"/>
        <v>2.08914686154657</v>
      </c>
      <c r="V51" s="124">
        <f t="shared" si="32"/>
        <v>0.597747177464677</v>
      </c>
      <c r="W51" s="117">
        <f t="shared" si="19"/>
        <v>60.3019882128659</v>
      </c>
      <c r="X51" s="117">
        <f>W51-[1]Reference!E58</f>
        <v>-1.92311903845094</v>
      </c>
      <c r="Y51" s="117">
        <f t="shared" si="20"/>
        <v>0.665601303614027</v>
      </c>
      <c r="Z51" s="117">
        <f t="shared" si="21"/>
        <v>0.472358632486717</v>
      </c>
      <c r="AA51" s="117">
        <f>X51/(1+0.045*ABS([1]Reference!E58))</f>
        <v>-0.506066667811374</v>
      </c>
      <c r="AB51" s="117">
        <f>Y51/(1+0.015*ABS([1]Reference!E58))</f>
        <v>0.344268830291457</v>
      </c>
      <c r="AC51" s="117">
        <f t="shared" si="33"/>
        <v>0.773141110965312</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1.75335647172361</v>
      </c>
      <c r="C62" s="108" t="str">
        <f>IF(B62&lt;=20,"PASS","FAIL")</f>
        <v>PASS</v>
      </c>
    </row>
    <row r="63" spans="1:3">
      <c r="A63" s="31" t="s">
        <v>49</v>
      </c>
      <c r="B63" s="32">
        <f>MAX(AC28:AC51)</f>
        <v>3.74318300729907</v>
      </c>
      <c r="C63" s="108" t="str">
        <f>IF(B63&lt;=20,"PASS","FAIL")</f>
        <v>PASS</v>
      </c>
    </row>
    <row r="68" spans="1:3">
      <c r="A68" s="138" t="s">
        <v>82</v>
      </c>
      <c r="B68" s="31">
        <f>LINEST(D71:D86,E71:E86,,TRUE)</f>
        <v>2.37415613418395</v>
      </c>
      <c r="C68" s="139">
        <f>LINEST(G71:G86,E71:E86,,TRUE)</f>
        <v>1.9616604228005</v>
      </c>
    </row>
    <row r="69" s="94" customFormat="1" ht="24"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4"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25" spans="1:8">
      <c r="A433" s="150"/>
      <c r="B433" s="151" t="s">
        <v>107</v>
      </c>
      <c r="C433" s="151" t="s">
        <v>108</v>
      </c>
      <c r="D433" s="151" t="s">
        <v>109</v>
      </c>
      <c r="E433" s="152" t="s">
        <v>110</v>
      </c>
      <c r="F433" s="152" t="s">
        <v>111</v>
      </c>
      <c r="G433" s="152" t="s">
        <v>112</v>
      </c>
      <c r="H433" s="152" t="s">
        <v>113</v>
      </c>
    </row>
    <row r="434" ht="14.25" spans="1:8">
      <c r="A434" s="153" t="s">
        <v>102</v>
      </c>
      <c r="B434" s="154">
        <v>0</v>
      </c>
      <c r="C434" s="154">
        <v>0</v>
      </c>
      <c r="D434" s="154">
        <v>255</v>
      </c>
      <c r="E434" s="155">
        <f>Test_Data!S22</f>
        <v>0.155261754989624</v>
      </c>
      <c r="F434" s="155">
        <f>Test_Data!T22</f>
        <v>0.0618572011590004</v>
      </c>
      <c r="G434" s="155">
        <v>0.18</v>
      </c>
      <c r="H434" s="155">
        <v>0.15</v>
      </c>
    </row>
    <row r="435" ht="14.25" spans="1:8">
      <c r="A435" s="153" t="s">
        <v>101</v>
      </c>
      <c r="B435" s="154">
        <v>0</v>
      </c>
      <c r="C435" s="154">
        <v>255</v>
      </c>
      <c r="D435" s="154">
        <v>0</v>
      </c>
      <c r="E435" s="155">
        <f>Test_Data!S18</f>
        <v>0.299554735422134</v>
      </c>
      <c r="F435" s="155">
        <f>Test_Data!T18</f>
        <v>0.60177743434906</v>
      </c>
      <c r="G435" s="155">
        <v>0.13</v>
      </c>
      <c r="H435" s="155">
        <v>0.57</v>
      </c>
    </row>
    <row r="436" ht="14.25" spans="1:8">
      <c r="A436" s="153" t="s">
        <v>100</v>
      </c>
      <c r="B436" s="154">
        <v>255</v>
      </c>
      <c r="C436" s="154">
        <v>0</v>
      </c>
      <c r="D436" s="154">
        <v>0</v>
      </c>
      <c r="E436" s="155">
        <f>Test_Data!S14</f>
        <v>0.64497971534729</v>
      </c>
      <c r="F436" s="155">
        <f>Test_Data!T14</f>
        <v>0.327516317367554</v>
      </c>
      <c r="G436" s="155">
        <v>0.47</v>
      </c>
      <c r="H436" s="155">
        <v>0.52</v>
      </c>
    </row>
    <row r="437" ht="14.25" spans="1:8">
      <c r="A437" s="153" t="s">
        <v>102</v>
      </c>
      <c r="B437" s="154">
        <v>0</v>
      </c>
      <c r="C437" s="154">
        <v>0</v>
      </c>
      <c r="D437" s="154">
        <v>255</v>
      </c>
      <c r="E437" s="155">
        <f>Test_Data!S22</f>
        <v>0.155261754989624</v>
      </c>
      <c r="F437" s="155">
        <f>Test_Data!T22</f>
        <v>0.0618572011590004</v>
      </c>
      <c r="G437" s="155">
        <v>0.18</v>
      </c>
      <c r="H437" s="155">
        <v>0.15</v>
      </c>
    </row>
    <row r="438" ht="14.25" spans="1:8">
      <c r="A438" s="153" t="s">
        <v>104</v>
      </c>
      <c r="B438" s="156">
        <v>0</v>
      </c>
      <c r="C438" s="156">
        <v>255</v>
      </c>
      <c r="D438" s="156">
        <v>255</v>
      </c>
      <c r="E438" s="157">
        <v>0.23</v>
      </c>
      <c r="F438" s="157">
        <v>0.33</v>
      </c>
      <c r="G438" s="157">
        <v>0.14</v>
      </c>
      <c r="H438" s="157">
        <v>0.46</v>
      </c>
    </row>
    <row r="439" ht="14.25" spans="1:8">
      <c r="A439" s="153" t="s">
        <v>105</v>
      </c>
      <c r="B439" s="156">
        <v>255</v>
      </c>
      <c r="C439" s="156">
        <v>0</v>
      </c>
      <c r="D439" s="156">
        <v>255</v>
      </c>
      <c r="E439" s="157">
        <v>0.32</v>
      </c>
      <c r="F439" s="157">
        <v>0.14</v>
      </c>
      <c r="G439" s="157">
        <v>0.31</v>
      </c>
      <c r="H439" s="157">
        <v>0.32</v>
      </c>
    </row>
    <row r="440" ht="14.25" spans="1:8">
      <c r="A440" s="153" t="s">
        <v>106</v>
      </c>
      <c r="B440" s="156">
        <v>255</v>
      </c>
      <c r="C440" s="156">
        <v>255</v>
      </c>
      <c r="D440" s="156">
        <v>0</v>
      </c>
      <c r="E440" s="157">
        <v>0.42</v>
      </c>
      <c r="F440" s="157">
        <v>0.52</v>
      </c>
      <c r="G440" s="157">
        <v>0.2</v>
      </c>
      <c r="H440" s="157">
        <v>0.56</v>
      </c>
    </row>
    <row r="441" ht="14.25"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2.36834769787518</v>
      </c>
    </row>
    <row r="446" spans="1:2">
      <c r="A446" s="3" t="s">
        <v>115</v>
      </c>
      <c r="B446" s="32">
        <f t="shared" ref="B446:B476" si="71">AC29</f>
        <v>0.985587822070644</v>
      </c>
    </row>
    <row r="447" spans="1:2">
      <c r="A447" s="3" t="s">
        <v>116</v>
      </c>
      <c r="B447" s="32">
        <f t="shared" si="71"/>
        <v>0.391670983597844</v>
      </c>
    </row>
    <row r="448" spans="1:2">
      <c r="A448" s="3" t="s">
        <v>117</v>
      </c>
      <c r="B448" s="32">
        <f t="shared" si="71"/>
        <v>0.551577245940935</v>
      </c>
    </row>
    <row r="449" spans="1:2">
      <c r="A449" s="3" t="s">
        <v>118</v>
      </c>
      <c r="B449" s="32">
        <f t="shared" si="71"/>
        <v>0.79020300142957</v>
      </c>
    </row>
    <row r="450" spans="1:2">
      <c r="A450" s="3" t="s">
        <v>119</v>
      </c>
      <c r="B450" s="32">
        <f t="shared" si="71"/>
        <v>1.01835247266111</v>
      </c>
    </row>
    <row r="451" spans="1:2">
      <c r="A451" s="3" t="s">
        <v>120</v>
      </c>
      <c r="B451" s="32">
        <f t="shared" si="71"/>
        <v>1.28976619965027</v>
      </c>
    </row>
    <row r="452" spans="1:2">
      <c r="A452" s="3" t="s">
        <v>121</v>
      </c>
      <c r="B452" s="32">
        <f t="shared" si="71"/>
        <v>0</v>
      </c>
    </row>
    <row r="453" spans="1:2">
      <c r="A453" s="3" t="s">
        <v>122</v>
      </c>
      <c r="B453" s="32">
        <f t="shared" si="71"/>
        <v>2.55511898899341</v>
      </c>
    </row>
    <row r="454" spans="1:2">
      <c r="A454" s="3" t="s">
        <v>123</v>
      </c>
      <c r="B454" s="32">
        <f t="shared" si="71"/>
        <v>2.53268626069411</v>
      </c>
    </row>
    <row r="455" spans="1:2">
      <c r="A455" s="3" t="s">
        <v>124</v>
      </c>
      <c r="B455" s="32">
        <f t="shared" si="71"/>
        <v>3.74318300729907</v>
      </c>
    </row>
    <row r="456" spans="1:2">
      <c r="A456" s="3" t="s">
        <v>125</v>
      </c>
      <c r="B456" s="32">
        <f t="shared" si="71"/>
        <v>2.25991810270021</v>
      </c>
    </row>
    <row r="457" spans="1:2">
      <c r="A457" s="3" t="s">
        <v>126</v>
      </c>
      <c r="B457" s="32">
        <f t="shared" si="71"/>
        <v>2.31928490941466</v>
      </c>
    </row>
    <row r="458" spans="1:2">
      <c r="A458" s="3" t="s">
        <v>127</v>
      </c>
      <c r="B458" s="32">
        <f t="shared" si="71"/>
        <v>2.93870451028076</v>
      </c>
    </row>
    <row r="459" spans="1:2">
      <c r="A459" s="3" t="s">
        <v>128</v>
      </c>
      <c r="B459" s="32">
        <f t="shared" si="71"/>
        <v>2.21633754604685</v>
      </c>
    </row>
    <row r="460" spans="1:2">
      <c r="A460" s="3" t="s">
        <v>129</v>
      </c>
      <c r="B460" s="32">
        <f t="shared" si="71"/>
        <v>1.32766324811334</v>
      </c>
    </row>
    <row r="461" spans="1:2">
      <c r="A461" s="3" t="s">
        <v>130</v>
      </c>
      <c r="B461" s="32">
        <f t="shared" si="71"/>
        <v>1.67501739906782</v>
      </c>
    </row>
    <row r="462" spans="1:2">
      <c r="A462" s="3" t="s">
        <v>131</v>
      </c>
      <c r="B462" s="32">
        <f t="shared" si="71"/>
        <v>2.77625026551586</v>
      </c>
    </row>
    <row r="463" spans="1:2">
      <c r="A463" s="3" t="s">
        <v>132</v>
      </c>
      <c r="B463" s="32">
        <f t="shared" si="71"/>
        <v>1.87060015740665</v>
      </c>
    </row>
    <row r="464" spans="1:2">
      <c r="A464" s="3" t="s">
        <v>133</v>
      </c>
      <c r="B464" s="32">
        <f t="shared" si="71"/>
        <v>2.21038466698025</v>
      </c>
    </row>
    <row r="465" spans="1:2">
      <c r="A465" s="3" t="s">
        <v>134</v>
      </c>
      <c r="B465" s="32">
        <f t="shared" si="71"/>
        <v>1.88156356813391</v>
      </c>
    </row>
    <row r="466" spans="1:2">
      <c r="A466" s="3" t="s">
        <v>135</v>
      </c>
      <c r="B466" s="32">
        <f t="shared" si="71"/>
        <v>2.34906455150956</v>
      </c>
    </row>
    <row r="467" spans="1:2">
      <c r="A467" s="3" t="s">
        <v>136</v>
      </c>
      <c r="B467" s="32">
        <f t="shared" si="71"/>
        <v>1.25613160501932</v>
      </c>
    </row>
    <row r="468" spans="1:2">
      <c r="A468" s="3" t="s">
        <v>137</v>
      </c>
      <c r="B468" s="32">
        <f t="shared" si="71"/>
        <v>0.773141110965312</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0.169658899307251</v>
      </c>
    </row>
    <row r="480" spans="1:2">
      <c r="A480" s="3">
        <v>16</v>
      </c>
      <c r="B480" s="158">
        <f>Test_Data!U29</f>
        <v>0.722780108451843</v>
      </c>
    </row>
    <row r="481" spans="1:2">
      <c r="A481" s="3">
        <v>32</v>
      </c>
      <c r="B481" s="158">
        <f>Test_Data!U30</f>
        <v>2.66249942779541</v>
      </c>
    </row>
    <row r="482" spans="1:2">
      <c r="A482" s="3">
        <v>48</v>
      </c>
      <c r="B482" s="158">
        <f>Test_Data!U31</f>
        <v>6.19653749465942</v>
      </c>
    </row>
    <row r="483" spans="1:2">
      <c r="A483" s="3">
        <v>64</v>
      </c>
      <c r="B483" s="158">
        <f>Test_Data!U32</f>
        <v>11.4063158035278</v>
      </c>
    </row>
    <row r="484" spans="1:2">
      <c r="A484" s="3">
        <v>80</v>
      </c>
      <c r="B484" s="158">
        <f>Test_Data!U33</f>
        <v>18.4744911193848</v>
      </c>
    </row>
    <row r="485" spans="1:2">
      <c r="A485" s="3">
        <v>96</v>
      </c>
      <c r="B485" s="158">
        <f>Test_Data!U34</f>
        <v>27.4321746826172</v>
      </c>
    </row>
    <row r="486" spans="1:2">
      <c r="A486" s="3">
        <v>112</v>
      </c>
      <c r="B486" s="158">
        <f>Test_Data!U35</f>
        <v>38.463752746582</v>
      </c>
    </row>
    <row r="487" spans="1:2">
      <c r="A487" s="3">
        <v>128</v>
      </c>
      <c r="B487" s="158">
        <f>Test_Data!U36</f>
        <v>51.8728790283203</v>
      </c>
    </row>
    <row r="488" spans="1:2">
      <c r="A488" s="3">
        <v>144</v>
      </c>
      <c r="B488" s="158">
        <f>Test_Data!U37</f>
        <v>67.6395492553711</v>
      </c>
    </row>
    <row r="489" spans="1:2">
      <c r="A489" s="3">
        <v>160</v>
      </c>
      <c r="B489" s="158">
        <f>Test_Data!U38</f>
        <v>85.3750381469727</v>
      </c>
    </row>
    <row r="490" spans="1:2">
      <c r="A490" s="3">
        <v>176</v>
      </c>
      <c r="B490" s="158">
        <f>Test_Data!U39</f>
        <v>105.818389892578</v>
      </c>
    </row>
    <row r="491" spans="1:2">
      <c r="A491" s="3">
        <v>192</v>
      </c>
      <c r="B491" s="158">
        <f>Test_Data!U40</f>
        <v>128.492294311523</v>
      </c>
    </row>
    <row r="492" spans="1:2">
      <c r="A492" s="3">
        <v>208</v>
      </c>
      <c r="B492" s="158">
        <f>Test_Data!U41</f>
        <v>153.727920532227</v>
      </c>
    </row>
    <row r="493" spans="1:2">
      <c r="A493" s="3">
        <v>224</v>
      </c>
      <c r="B493" s="158">
        <f>Test_Data!U42</f>
        <v>180.78581237793</v>
      </c>
    </row>
    <row r="494" spans="1:2">
      <c r="A494" s="3">
        <v>240</v>
      </c>
      <c r="B494" s="158">
        <f>Test_Data!U43</f>
        <v>210.643905639648</v>
      </c>
    </row>
    <row r="495" spans="1:2">
      <c r="A495" s="3">
        <v>255</v>
      </c>
      <c r="B495" s="158">
        <f>Test_Data!U44</f>
        <v>237.260345458984</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2"/>
  <cols>
    <col min="1" max="1" width="16.5047619047619" style="31" customWidth="1"/>
    <col min="5" max="5" width="6.5047619047619" style="31" customWidth="1"/>
    <col min="6" max="8" width="7.16190476190476" style="31" customWidth="1"/>
    <col min="9" max="11" width="6.5047619047619" style="31" customWidth="1"/>
    <col min="12" max="12" width="5.66666666666667" style="31" customWidth="1"/>
    <col min="13" max="13" width="7.5047619047619" style="31" customWidth="1"/>
    <col min="14" max="14" width="5.5047619047619" style="31" customWidth="1"/>
    <col min="15" max="16" width="7.16190476190476" style="31" customWidth="1"/>
    <col min="17" max="24" width="7" style="31" customWidth="1"/>
    <col min="25" max="25" width="8.16190476190476" style="31" customWidth="1"/>
    <col min="26" max="26" width="7" style="31" customWidth="1"/>
    <col min="27" max="27" width="9.82857142857143" style="31" customWidth="1"/>
    <col min="28" max="28" width="8.5047619047619" style="31" customWidth="1"/>
    <col min="29" max="29" width="7.66666666666667" style="31" customWidth="1"/>
    <col min="30" max="30" width="9.82857142857143" style="31" customWidth="1"/>
    <col min="31" max="31" width="7.82857142857143" style="32" customWidth="1"/>
    <col min="32" max="32" width="6.5047619047619" style="32" customWidth="1"/>
    <col min="33" max="33" width="6.16190476190476" style="32" customWidth="1"/>
    <col min="34" max="35" width="7" style="32" customWidth="1"/>
    <col min="36" max="36" width="9.5047619047619" style="32" customWidth="1"/>
    <col min="37" max="43" width="7" style="32" customWidth="1"/>
    <col min="44" max="46" width="5.66666666666667" style="32" customWidth="1"/>
    <col min="47" max="49" width="4.5047619047619" style="31" customWidth="1"/>
    <col min="50" max="50" width="5.5047619047619" style="31" customWidth="1"/>
    <col min="51" max="52" width="6.5047619047619" style="31" customWidth="1"/>
    <col min="53" max="53" width="6" style="31" customWidth="1"/>
    <col min="54" max="54" width="7" style="31" customWidth="1"/>
    <col min="55" max="55" width="15.1619047619048" style="32" customWidth="1"/>
    <col min="63" max="63" width="15.1619047619048"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2"/>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190476190476" defaultRowHeight="12"/>
  <cols>
    <col min="1" max="2" width="15.3333333333333" style="64" customWidth="1"/>
    <col min="3" max="3" width="12.6666666666667" style="64" customWidth="1"/>
    <col min="4" max="4" width="10.3333333333333" style="64" customWidth="1"/>
    <col min="5" max="5" width="12.8285714285714" style="64" customWidth="1"/>
    <col min="6" max="6" width="14" style="64" customWidth="1"/>
    <col min="7" max="7" width="7.33333333333333" style="64" customWidth="1"/>
    <col min="8" max="8" width="7" style="64" customWidth="1"/>
    <col min="9" max="9" width="7.5047619047619" style="64" customWidth="1"/>
    <col min="10" max="10" width="6.82857142857143" style="64" customWidth="1"/>
    <col min="11" max="16" width="6.66666666666667" style="64" customWidth="1"/>
    <col min="17" max="17" width="10.5047619047619" style="64" customWidth="1"/>
    <col min="18" max="18" width="11.3333333333333" style="64" customWidth="1"/>
    <col min="19" max="19" width="9.33333333333333" style="64" customWidth="1"/>
    <col min="20" max="20" width="11.3333333333333" style="64" customWidth="1"/>
    <col min="21" max="21" width="10.3333333333333" style="64" customWidth="1"/>
    <col min="22" max="22" width="10.5047619047619" style="64" customWidth="1"/>
    <col min="23" max="23" width="11.3333333333333" style="64" customWidth="1"/>
    <col min="24" max="24" width="9.33333333333333" style="64" customWidth="1"/>
    <col min="25" max="25" width="11.3333333333333" style="64" customWidth="1"/>
    <col min="26" max="26" width="10.3333333333333" style="64" customWidth="1"/>
    <col min="27" max="27" width="10.5047619047619" style="64" customWidth="1"/>
    <col min="28" max="28" width="11.3333333333333" style="64" customWidth="1"/>
    <col min="29" max="29" width="9.33333333333333" style="64" customWidth="1"/>
    <col min="30" max="30" width="11.3333333333333" style="64" customWidth="1"/>
    <col min="31" max="31" width="10.3333333333333" style="64" customWidth="1"/>
    <col min="32" max="32" width="11.8285714285714" style="64" customWidth="1"/>
    <col min="33" max="33" width="11.3333333333333" style="64" customWidth="1"/>
    <col min="34" max="34" width="9.33333333333333" style="64" customWidth="1"/>
    <col min="35" max="35" width="11.3333333333333" style="64" customWidth="1"/>
    <col min="36" max="36" width="10.3333333333333" style="64" customWidth="1"/>
    <col min="37" max="39" width="9.16190476190476" style="61" customWidth="1"/>
    <col min="40" max="16384" width="9.16190476190476" style="61"/>
  </cols>
  <sheetData>
    <row r="1" s="63" customFormat="1" ht="12.75"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047619047619" defaultRowHeight="12"/>
  <cols>
    <col min="1" max="3" width="5.33333333333333" style="31" customWidth="1"/>
    <col min="4" max="4" width="7.33333333333333" style="31" customWidth="1"/>
    <col min="5" max="7" width="5.33333333333333" style="31" customWidth="1"/>
    <col min="8" max="8" width="7.33333333333333" style="31" customWidth="1"/>
    <col min="9" max="17" width="5.33333333333333" style="31" customWidth="1"/>
    <col min="18" max="18" width="7.16190476190476" style="31" customWidth="1"/>
    <col min="19" max="19" width="9.66666666666667" style="31" customWidth="1"/>
    <col min="20" max="37" width="5.5047619047619" style="31" customWidth="1"/>
    <col min="38" max="40" width="2.5047619047619" style="31" customWidth="1"/>
    <col min="41" max="16384" width="2.5047619047619" style="31"/>
  </cols>
  <sheetData>
    <row r="1" ht="4.15" customHeight="1"/>
    <row r="2" ht="26.25"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66</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1.75335647172361</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4"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190476190476" defaultRowHeight="12"/>
  <cols>
    <col min="1" max="1" width="8" style="5" customWidth="1"/>
    <col min="2" max="2" width="9.66666666666667" style="5" customWidth="1"/>
    <col min="3" max="3" width="9" style="5" customWidth="1"/>
    <col min="4" max="4" width="14.6666666666667" customWidth="1"/>
    <col min="5" max="5" width="14.3333333333333" customWidth="1"/>
    <col min="6" max="6" width="14.1619047619048" customWidth="1"/>
    <col min="7" max="7" width="14.6666666666667" customWidth="1"/>
    <col min="8" max="8" width="14" customWidth="1"/>
    <col min="9" max="10" width="16" customWidth="1"/>
    <col min="11" max="11" width="16.6666666666667" customWidth="1"/>
    <col min="12" max="12" width="18.3333333333333" customWidth="1"/>
    <col min="13" max="13" width="7.5047619047619" customWidth="1"/>
    <col min="14" max="14" width="9.5047619047619" customWidth="1"/>
    <col min="15" max="15" width="8" customWidth="1"/>
    <col min="24" max="24" width="13.8285714285714" customWidth="1"/>
    <col min="25" max="25" width="7.66666666666667" customWidth="1"/>
    <col min="26" max="26" width="8.66666666666667" customWidth="1"/>
    <col min="27" max="27" width="7.5047619047619" customWidth="1"/>
    <col min="36" max="36" width="12.6666666666667" customWidth="1"/>
    <col min="37" max="37" width="6" customWidth="1"/>
    <col min="38" max="39" width="6.5047619047619" customWidth="1"/>
  </cols>
  <sheetData>
    <row r="1" ht="18" customHeight="1" spans="1:15">
      <c r="A1" s="6" t="s">
        <v>360</v>
      </c>
      <c r="B1" s="6"/>
      <c r="C1" s="6"/>
      <c r="D1" s="7" t="s">
        <v>378</v>
      </c>
      <c r="E1" s="8"/>
      <c r="F1" s="8"/>
      <c r="G1" s="7" t="s">
        <v>359</v>
      </c>
      <c r="H1" s="7">
        <v>66</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4.25" spans="1:48">
      <c r="A4" s="17">
        <v>255</v>
      </c>
      <c r="B4" s="18">
        <v>255</v>
      </c>
      <c r="C4" s="18">
        <v>255</v>
      </c>
      <c r="D4" s="19"/>
      <c r="E4" s="20"/>
      <c r="F4" s="21"/>
      <c r="G4" s="20"/>
      <c r="H4" s="20"/>
      <c r="I4" s="20"/>
      <c r="J4" s="19"/>
      <c r="K4" s="21"/>
      <c r="L4" s="22"/>
      <c r="M4" s="23">
        <v>32</v>
      </c>
      <c r="N4" s="23">
        <v>32</v>
      </c>
      <c r="O4" s="23">
        <v>32</v>
      </c>
      <c r="P4" s="19">
        <v>2.4950614</v>
      </c>
      <c r="Q4" s="20">
        <v>2.7004264</v>
      </c>
      <c r="R4" s="21">
        <v>2.5641268</v>
      </c>
      <c r="S4" s="20">
        <v>0.321544498205185</v>
      </c>
      <c r="T4" s="20">
        <v>0.348010390996933</v>
      </c>
      <c r="U4" s="20">
        <v>2.70042634010315</v>
      </c>
      <c r="V4" s="19">
        <v>0</v>
      </c>
      <c r="W4" s="21">
        <v>0</v>
      </c>
      <c r="X4" s="22">
        <v>5975.5810546875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4.25" spans="1:48">
      <c r="A5" s="18">
        <v>230</v>
      </c>
      <c r="B5" s="18">
        <v>230</v>
      </c>
      <c r="C5" s="18">
        <v>230</v>
      </c>
      <c r="D5" s="19"/>
      <c r="E5" s="20"/>
      <c r="F5" s="21"/>
      <c r="G5" s="20"/>
      <c r="H5" s="20"/>
      <c r="I5" s="20"/>
      <c r="J5" s="19"/>
      <c r="K5" s="21"/>
      <c r="L5" s="24"/>
      <c r="M5" s="18">
        <v>64</v>
      </c>
      <c r="N5" s="18">
        <v>64</v>
      </c>
      <c r="O5" s="18">
        <v>64</v>
      </c>
      <c r="P5" s="19">
        <v>10.784864</v>
      </c>
      <c r="Q5" s="20">
        <v>11.585486</v>
      </c>
      <c r="R5" s="21">
        <v>10.706949</v>
      </c>
      <c r="S5" s="20">
        <v>0.326050311326981</v>
      </c>
      <c r="T5" s="20">
        <v>0.350254893302917</v>
      </c>
      <c r="U5" s="20">
        <v>11.5854864120483</v>
      </c>
      <c r="V5" s="19">
        <v>0</v>
      </c>
      <c r="W5" s="21">
        <v>0</v>
      </c>
      <c r="X5" s="24">
        <v>5773.29248046875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4.25" spans="1:48">
      <c r="A6" s="18">
        <v>209</v>
      </c>
      <c r="B6" s="18">
        <v>209</v>
      </c>
      <c r="C6" s="18">
        <v>209</v>
      </c>
      <c r="D6" s="19"/>
      <c r="E6" s="20"/>
      <c r="F6" s="21"/>
      <c r="G6" s="20"/>
      <c r="H6" s="20"/>
      <c r="I6" s="20"/>
      <c r="J6" s="19"/>
      <c r="K6" s="21"/>
      <c r="L6" s="24"/>
      <c r="M6" s="18">
        <v>96</v>
      </c>
      <c r="N6" s="18">
        <v>96</v>
      </c>
      <c r="O6" s="18">
        <v>96</v>
      </c>
      <c r="P6" s="19">
        <v>26.109402</v>
      </c>
      <c r="Q6" s="20">
        <v>28.030817</v>
      </c>
      <c r="R6" s="21">
        <v>25.58561</v>
      </c>
      <c r="S6" s="20">
        <v>0.327489882707596</v>
      </c>
      <c r="T6" s="20">
        <v>0.351590156555176</v>
      </c>
      <c r="U6" s="20">
        <v>28.0308170318604</v>
      </c>
      <c r="V6" s="19">
        <v>0</v>
      </c>
      <c r="W6" s="21">
        <v>0</v>
      </c>
      <c r="X6" s="24">
        <v>5710.27978515625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4.25" spans="1:48">
      <c r="A7" s="18">
        <v>186</v>
      </c>
      <c r="B7" s="18">
        <v>186</v>
      </c>
      <c r="C7" s="18">
        <v>186</v>
      </c>
      <c r="D7" s="19"/>
      <c r="E7" s="20"/>
      <c r="F7" s="21"/>
      <c r="G7" s="20"/>
      <c r="H7" s="20"/>
      <c r="I7" s="20"/>
      <c r="J7" s="19"/>
      <c r="K7" s="21"/>
      <c r="L7" s="24"/>
      <c r="M7" s="18">
        <v>128</v>
      </c>
      <c r="N7" s="18">
        <v>128</v>
      </c>
      <c r="O7" s="18">
        <v>128</v>
      </c>
      <c r="P7" s="19">
        <v>49.04561</v>
      </c>
      <c r="Q7" s="20">
        <v>52.76162</v>
      </c>
      <c r="R7" s="21">
        <v>48.692354</v>
      </c>
      <c r="S7" s="20">
        <v>0.325885355472565</v>
      </c>
      <c r="T7" s="20">
        <v>0.350576519966125</v>
      </c>
      <c r="U7" s="20">
        <v>52.7616195678711</v>
      </c>
      <c r="V7" s="19">
        <v>0</v>
      </c>
      <c r="W7" s="21">
        <v>0</v>
      </c>
      <c r="X7" s="24">
        <v>5779.9033203125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4.25" spans="1:48">
      <c r="A8" s="18">
        <v>158</v>
      </c>
      <c r="B8" s="18">
        <v>158</v>
      </c>
      <c r="C8" s="18">
        <v>158</v>
      </c>
      <c r="D8" s="19"/>
      <c r="E8" s="20"/>
      <c r="F8" s="21"/>
      <c r="G8" s="20"/>
      <c r="H8" s="20"/>
      <c r="I8" s="20"/>
      <c r="J8" s="19"/>
      <c r="K8" s="21"/>
      <c r="L8" s="24"/>
      <c r="M8" s="18">
        <v>160</v>
      </c>
      <c r="N8" s="18">
        <v>160</v>
      </c>
      <c r="O8" s="18">
        <v>160</v>
      </c>
      <c r="P8" s="19">
        <v>80.308744</v>
      </c>
      <c r="Q8" s="20">
        <v>86.887382</v>
      </c>
      <c r="R8" s="21">
        <v>79.672061</v>
      </c>
      <c r="S8" s="20">
        <v>0.325310230255127</v>
      </c>
      <c r="T8" s="20">
        <v>0.351958602666855</v>
      </c>
      <c r="U8" s="20">
        <v>86.8873825073242</v>
      </c>
      <c r="V8" s="19">
        <v>0</v>
      </c>
      <c r="W8" s="21">
        <v>0</v>
      </c>
      <c r="X8" s="24">
        <v>5802.35595703125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4.25" spans="1:48">
      <c r="A9" s="18">
        <v>0</v>
      </c>
      <c r="B9" s="18">
        <v>0</v>
      </c>
      <c r="C9" s="18">
        <v>0</v>
      </c>
      <c r="D9" s="19"/>
      <c r="E9" s="20"/>
      <c r="F9" s="21"/>
      <c r="G9" s="20"/>
      <c r="H9" s="20"/>
      <c r="I9" s="20"/>
      <c r="J9" s="19"/>
      <c r="K9" s="21"/>
      <c r="L9" s="24"/>
      <c r="M9" s="18">
        <v>192</v>
      </c>
      <c r="N9" s="18">
        <v>192</v>
      </c>
      <c r="O9" s="18">
        <v>192</v>
      </c>
      <c r="P9" s="19">
        <v>120.3733</v>
      </c>
      <c r="Q9" s="20">
        <v>130.36036</v>
      </c>
      <c r="R9" s="21">
        <v>119.83244</v>
      </c>
      <c r="S9" s="20">
        <v>0.324836254119873</v>
      </c>
      <c r="T9" s="20">
        <v>0.351787060499191</v>
      </c>
      <c r="U9" s="20">
        <v>130.360366821289</v>
      </c>
      <c r="V9" s="19">
        <v>0</v>
      </c>
      <c r="W9" s="21">
        <v>0</v>
      </c>
      <c r="X9" s="24">
        <v>5822.9248046875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4.25" spans="1:48">
      <c r="A10" s="18">
        <v>115</v>
      </c>
      <c r="B10" s="18">
        <v>82</v>
      </c>
      <c r="C10" s="18">
        <v>66</v>
      </c>
      <c r="D10" s="19"/>
      <c r="E10" s="20"/>
      <c r="F10" s="21"/>
      <c r="G10" s="20"/>
      <c r="H10" s="20"/>
      <c r="I10" s="20"/>
      <c r="J10" s="19"/>
      <c r="K10" s="21"/>
      <c r="L10" s="24"/>
      <c r="M10" s="18">
        <v>224</v>
      </c>
      <c r="N10" s="18">
        <v>224</v>
      </c>
      <c r="O10" s="18">
        <v>224</v>
      </c>
      <c r="P10" s="19">
        <v>169.04686</v>
      </c>
      <c r="Q10" s="20">
        <v>183.4675</v>
      </c>
      <c r="R10" s="21">
        <v>169.04329</v>
      </c>
      <c r="S10" s="20">
        <v>0.324119210243225</v>
      </c>
      <c r="T10" s="20">
        <v>0.351768404245377</v>
      </c>
      <c r="U10" s="20">
        <v>183.467498779297</v>
      </c>
      <c r="V10" s="19">
        <v>0</v>
      </c>
      <c r="W10" s="21">
        <v>0</v>
      </c>
      <c r="X10" s="24">
        <v>5853.76025390625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4.25" spans="1:48">
      <c r="A11" s="18">
        <v>194</v>
      </c>
      <c r="B11" s="18">
        <v>150</v>
      </c>
      <c r="C11" s="18">
        <v>130</v>
      </c>
      <c r="D11" s="19"/>
      <c r="E11" s="20"/>
      <c r="F11" s="21"/>
      <c r="G11" s="20"/>
      <c r="H11" s="20"/>
      <c r="I11" s="20"/>
      <c r="J11" s="19"/>
      <c r="K11" s="21"/>
      <c r="L11" s="24"/>
      <c r="M11" s="18">
        <v>255</v>
      </c>
      <c r="N11" s="18">
        <v>255</v>
      </c>
      <c r="O11" s="18">
        <v>255</v>
      </c>
      <c r="P11" s="19">
        <v>223.54966</v>
      </c>
      <c r="Q11" s="20">
        <v>241.09465</v>
      </c>
      <c r="R11" s="21">
        <v>220.4532</v>
      </c>
      <c r="S11" s="20">
        <v>0.326303422451019</v>
      </c>
      <c r="T11" s="20">
        <v>0.351912885904312</v>
      </c>
      <c r="U11" s="20">
        <v>241.094650268555</v>
      </c>
      <c r="V11" s="19">
        <v>0</v>
      </c>
      <c r="W11" s="21">
        <v>0</v>
      </c>
      <c r="X11" s="24">
        <v>5760.14111328125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4.25" spans="1:48">
      <c r="A12" s="18">
        <v>94</v>
      </c>
      <c r="B12" s="18">
        <v>122</v>
      </c>
      <c r="C12" s="18">
        <v>156</v>
      </c>
      <c r="D12" s="19"/>
      <c r="E12" s="20"/>
      <c r="F12" s="21"/>
      <c r="G12" s="20"/>
      <c r="H12" s="20"/>
      <c r="I12" s="20"/>
      <c r="J12" s="19"/>
      <c r="K12" s="21"/>
      <c r="L12" s="24"/>
      <c r="M12" s="18">
        <v>128</v>
      </c>
      <c r="N12" s="18">
        <v>0</v>
      </c>
      <c r="O12" s="18">
        <v>0</v>
      </c>
      <c r="P12" s="19">
        <v>24.647558</v>
      </c>
      <c r="Q12" s="20">
        <v>12.251515</v>
      </c>
      <c r="R12" s="21">
        <v>0.935058</v>
      </c>
      <c r="S12" s="20">
        <v>0.651463568210602</v>
      </c>
      <c r="T12" s="20">
        <v>0.323821753263474</v>
      </c>
      <c r="U12" s="20">
        <v>12.2515153884888</v>
      </c>
      <c r="V12" s="19">
        <v>0</v>
      </c>
      <c r="W12" s="21">
        <v>0</v>
      </c>
      <c r="X12" s="24">
        <v>5760.14111328125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4.25" spans="1:48">
      <c r="A13" s="18">
        <v>89</v>
      </c>
      <c r="B13" s="18">
        <v>107</v>
      </c>
      <c r="C13" s="18">
        <v>66</v>
      </c>
      <c r="D13" s="19"/>
      <c r="E13" s="20"/>
      <c r="F13" s="21"/>
      <c r="G13" s="20"/>
      <c r="H13" s="20"/>
      <c r="I13" s="20"/>
      <c r="J13" s="19"/>
      <c r="K13" s="21"/>
      <c r="L13" s="24"/>
      <c r="M13" s="18">
        <v>192</v>
      </c>
      <c r="N13" s="18">
        <v>64</v>
      </c>
      <c r="O13" s="18">
        <v>64</v>
      </c>
      <c r="P13" s="19">
        <v>64.631982</v>
      </c>
      <c r="Q13" s="20">
        <v>38.879362</v>
      </c>
      <c r="R13" s="21">
        <v>12.503672</v>
      </c>
      <c r="S13" s="20">
        <v>0.557100117206573</v>
      </c>
      <c r="T13" s="20">
        <v>0.335123538970947</v>
      </c>
      <c r="U13" s="20">
        <v>38.8793601989746</v>
      </c>
      <c r="V13" s="19">
        <v>0</v>
      </c>
      <c r="W13" s="21">
        <v>0</v>
      </c>
      <c r="X13" s="24">
        <v>5760.14111328125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4.25" spans="1:48">
      <c r="A14" s="18">
        <v>130</v>
      </c>
      <c r="B14" s="18">
        <v>128</v>
      </c>
      <c r="C14" s="18">
        <v>176</v>
      </c>
      <c r="D14" s="19"/>
      <c r="E14" s="20"/>
      <c r="F14" s="21"/>
      <c r="G14" s="20"/>
      <c r="H14" s="20"/>
      <c r="I14" s="20"/>
      <c r="J14" s="19"/>
      <c r="K14" s="21"/>
      <c r="L14" s="24"/>
      <c r="M14" s="18">
        <v>255</v>
      </c>
      <c r="N14" s="18">
        <v>0</v>
      </c>
      <c r="O14" s="18">
        <v>0</v>
      </c>
      <c r="P14" s="19">
        <v>114.67784</v>
      </c>
      <c r="Q14" s="20">
        <v>58.232631</v>
      </c>
      <c r="R14" s="21">
        <v>4.8902265</v>
      </c>
      <c r="S14" s="20">
        <v>0.64497971534729</v>
      </c>
      <c r="T14" s="20">
        <v>0.327516317367554</v>
      </c>
      <c r="U14" s="20">
        <v>58.2326316833496</v>
      </c>
      <c r="V14" s="19">
        <v>0</v>
      </c>
      <c r="W14" s="21">
        <v>0</v>
      </c>
      <c r="X14" s="24">
        <v>5760.14111328125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4.25" spans="1:48">
      <c r="A15" s="18">
        <v>99</v>
      </c>
      <c r="B15" s="18">
        <v>189</v>
      </c>
      <c r="C15" s="18">
        <v>168</v>
      </c>
      <c r="D15" s="19"/>
      <c r="E15" s="20"/>
      <c r="F15" s="21"/>
      <c r="G15" s="20"/>
      <c r="H15" s="20"/>
      <c r="I15" s="20"/>
      <c r="J15" s="19"/>
      <c r="K15" s="21"/>
      <c r="L15" s="24"/>
      <c r="M15" s="18">
        <v>255</v>
      </c>
      <c r="N15" s="18">
        <v>128</v>
      </c>
      <c r="O15" s="18">
        <v>128</v>
      </c>
      <c r="P15" s="19">
        <v>134.54672</v>
      </c>
      <c r="Q15" s="20">
        <v>95.868248</v>
      </c>
      <c r="R15" s="21">
        <v>50.561093</v>
      </c>
      <c r="S15" s="20">
        <v>0.47885474562645</v>
      </c>
      <c r="T15" s="20">
        <v>0.341197222471237</v>
      </c>
      <c r="U15" s="20">
        <v>95.8682479858398</v>
      </c>
      <c r="V15" s="19">
        <v>0</v>
      </c>
      <c r="W15" s="21">
        <v>0</v>
      </c>
      <c r="X15" s="24">
        <v>1938.251953125</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4.25" spans="1:48">
      <c r="A16" s="18">
        <v>217</v>
      </c>
      <c r="B16" s="18">
        <v>120</v>
      </c>
      <c r="C16" s="18">
        <v>41</v>
      </c>
      <c r="D16" s="19"/>
      <c r="E16" s="20"/>
      <c r="F16" s="21"/>
      <c r="G16" s="20"/>
      <c r="H16" s="20"/>
      <c r="I16" s="20"/>
      <c r="J16" s="19"/>
      <c r="K16" s="21"/>
      <c r="L16" s="24"/>
      <c r="M16" s="18">
        <v>0</v>
      </c>
      <c r="N16" s="18">
        <v>128</v>
      </c>
      <c r="O16" s="18">
        <v>0</v>
      </c>
      <c r="P16" s="19">
        <v>19.499221</v>
      </c>
      <c r="Q16" s="20">
        <v>40.953665</v>
      </c>
      <c r="R16" s="21">
        <v>6.0115446</v>
      </c>
      <c r="S16" s="20">
        <v>0.293378293514252</v>
      </c>
      <c r="T16" s="20">
        <v>0.616174161434174</v>
      </c>
      <c r="U16" s="20">
        <v>40.9536666870117</v>
      </c>
      <c r="V16" s="19">
        <v>0</v>
      </c>
      <c r="W16" s="21">
        <v>0</v>
      </c>
      <c r="X16" s="24">
        <v>1938.251953125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4.25" spans="1:48">
      <c r="A17" s="18">
        <v>74</v>
      </c>
      <c r="B17" s="18">
        <v>92</v>
      </c>
      <c r="C17" s="18">
        <v>163</v>
      </c>
      <c r="D17" s="19"/>
      <c r="E17" s="20"/>
      <c r="F17" s="21"/>
      <c r="G17" s="20"/>
      <c r="H17" s="20"/>
      <c r="I17" s="20"/>
      <c r="J17" s="19"/>
      <c r="K17" s="21"/>
      <c r="L17" s="24"/>
      <c r="M17" s="18">
        <v>64</v>
      </c>
      <c r="N17" s="18">
        <v>192</v>
      </c>
      <c r="O17" s="18">
        <v>64</v>
      </c>
      <c r="P17" s="19">
        <v>55.788892</v>
      </c>
      <c r="Q17" s="20">
        <v>103.96876</v>
      </c>
      <c r="R17" s="21">
        <v>24.873261</v>
      </c>
      <c r="S17" s="20">
        <v>0.302164405584335</v>
      </c>
      <c r="T17" s="20">
        <v>0.563116729259491</v>
      </c>
      <c r="U17" s="20">
        <v>103.968757629395</v>
      </c>
      <c r="V17" s="19">
        <v>0</v>
      </c>
      <c r="W17" s="21">
        <v>0</v>
      </c>
      <c r="X17" s="24">
        <v>6079.32421875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4.25" spans="1:48">
      <c r="A18" s="18">
        <v>194</v>
      </c>
      <c r="B18" s="18">
        <v>84</v>
      </c>
      <c r="C18" s="18">
        <v>97</v>
      </c>
      <c r="D18" s="19"/>
      <c r="E18" s="20"/>
      <c r="F18" s="21"/>
      <c r="G18" s="20"/>
      <c r="H18" s="20"/>
      <c r="I18" s="20"/>
      <c r="J18" s="19"/>
      <c r="K18" s="21"/>
      <c r="L18" s="24"/>
      <c r="M18" s="18">
        <v>0</v>
      </c>
      <c r="N18" s="18">
        <v>255</v>
      </c>
      <c r="O18" s="18">
        <v>0</v>
      </c>
      <c r="P18" s="19">
        <v>90.967253</v>
      </c>
      <c r="Q18" s="20">
        <v>182.7447</v>
      </c>
      <c r="R18" s="21">
        <v>29.962935</v>
      </c>
      <c r="S18" s="20">
        <v>0.299554735422134</v>
      </c>
      <c r="T18" s="20">
        <v>0.60177743434906</v>
      </c>
      <c r="U18" s="20">
        <v>182.744705200195</v>
      </c>
      <c r="V18" s="19">
        <v>0</v>
      </c>
      <c r="W18" s="21">
        <v>0</v>
      </c>
      <c r="X18" s="24">
        <v>6071.54638671875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4.25" spans="1:48">
      <c r="A19" s="18">
        <v>92</v>
      </c>
      <c r="B19" s="18">
        <v>61</v>
      </c>
      <c r="C19" s="18">
        <v>107</v>
      </c>
      <c r="D19" s="19"/>
      <c r="E19" s="20"/>
      <c r="F19" s="21"/>
      <c r="G19" s="20"/>
      <c r="H19" s="20"/>
      <c r="I19" s="20"/>
      <c r="J19" s="19"/>
      <c r="K19" s="21"/>
      <c r="L19" s="24"/>
      <c r="M19" s="18">
        <v>128</v>
      </c>
      <c r="N19" s="18">
        <v>255</v>
      </c>
      <c r="O19" s="18">
        <v>128</v>
      </c>
      <c r="P19" s="19">
        <v>118.87065</v>
      </c>
      <c r="Q19" s="20">
        <v>194.21144</v>
      </c>
      <c r="R19" s="21">
        <v>70.646593</v>
      </c>
      <c r="S19" s="20">
        <v>0.309777855873108</v>
      </c>
      <c r="T19" s="20">
        <v>0.506116569042206</v>
      </c>
      <c r="U19" s="20">
        <v>194.211441040039</v>
      </c>
      <c r="V19" s="19">
        <v>0</v>
      </c>
      <c r="W19" s="21">
        <v>0</v>
      </c>
      <c r="X19" s="24">
        <v>6011.04248046875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4.25" spans="1:48">
      <c r="A20" s="18">
        <v>158</v>
      </c>
      <c r="B20" s="18">
        <v>186</v>
      </c>
      <c r="C20" s="18">
        <v>64</v>
      </c>
      <c r="D20" s="19"/>
      <c r="E20" s="20"/>
      <c r="F20" s="21"/>
      <c r="G20" s="20"/>
      <c r="H20" s="20"/>
      <c r="I20" s="20"/>
      <c r="J20" s="19"/>
      <c r="K20" s="21"/>
      <c r="L20" s="24"/>
      <c r="M20" s="18">
        <v>0</v>
      </c>
      <c r="N20" s="18">
        <v>0</v>
      </c>
      <c r="O20" s="18">
        <v>128</v>
      </c>
      <c r="P20" s="19">
        <v>9.0462924</v>
      </c>
      <c r="Q20" s="20">
        <v>3.3969077</v>
      </c>
      <c r="R20" s="21">
        <v>45.631865</v>
      </c>
      <c r="S20" s="20">
        <v>0.15576896071434</v>
      </c>
      <c r="T20" s="20">
        <v>0.0584916733205318</v>
      </c>
      <c r="U20" s="20">
        <v>3.39690780639648</v>
      </c>
      <c r="V20" s="19">
        <v>0</v>
      </c>
      <c r="W20" s="21">
        <v>0</v>
      </c>
      <c r="X20" s="24">
        <v>6011.04248046875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4.25" spans="1:48">
      <c r="A21" s="18">
        <v>230</v>
      </c>
      <c r="B21" s="18">
        <v>161</v>
      </c>
      <c r="C21" s="18">
        <v>46</v>
      </c>
      <c r="D21" s="19"/>
      <c r="E21" s="20"/>
      <c r="F21" s="21"/>
      <c r="G21" s="20"/>
      <c r="H21" s="20"/>
      <c r="I21" s="20"/>
      <c r="J21" s="19"/>
      <c r="K21" s="21"/>
      <c r="L21" s="24"/>
      <c r="M21" s="18">
        <v>64</v>
      </c>
      <c r="N21" s="18">
        <v>64</v>
      </c>
      <c r="O21" s="18">
        <v>192</v>
      </c>
      <c r="P21" s="19">
        <v>29.22767</v>
      </c>
      <c r="Q21" s="20">
        <v>18.320225</v>
      </c>
      <c r="R21" s="21">
        <v>111.12053</v>
      </c>
      <c r="S21" s="20">
        <v>0.184205964207649</v>
      </c>
      <c r="T21" s="20">
        <v>0.115462325513363</v>
      </c>
      <c r="U21" s="20">
        <v>18.3202247619629</v>
      </c>
      <c r="V21" s="19">
        <v>0</v>
      </c>
      <c r="W21" s="21">
        <v>0</v>
      </c>
      <c r="X21" s="24">
        <v>6011.04248046875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4.25" spans="1:48">
      <c r="A22" s="18">
        <v>51</v>
      </c>
      <c r="B22" s="18">
        <v>61</v>
      </c>
      <c r="C22" s="18">
        <v>150</v>
      </c>
      <c r="D22" s="19"/>
      <c r="E22" s="20"/>
      <c r="F22" s="21"/>
      <c r="G22" s="20"/>
      <c r="H22" s="20"/>
      <c r="I22" s="20"/>
      <c r="J22" s="19"/>
      <c r="K22" s="21"/>
      <c r="L22" s="24"/>
      <c r="M22" s="18">
        <v>0</v>
      </c>
      <c r="N22" s="18">
        <v>0</v>
      </c>
      <c r="O22" s="18">
        <v>255</v>
      </c>
      <c r="P22" s="19">
        <v>39.781169</v>
      </c>
      <c r="Q22" s="20">
        <v>15.849053</v>
      </c>
      <c r="R22" s="21">
        <v>200.58979</v>
      </c>
      <c r="S22" s="20">
        <v>0.155261754989624</v>
      </c>
      <c r="T22" s="20">
        <v>0.0618572011590004</v>
      </c>
      <c r="U22" s="20">
        <v>15.8490533828735</v>
      </c>
      <c r="V22" s="19">
        <v>0</v>
      </c>
      <c r="W22" s="21">
        <v>0</v>
      </c>
      <c r="X22" s="24">
        <v>6011.04248046875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4.25" spans="1:48">
      <c r="A23" s="18">
        <v>71</v>
      </c>
      <c r="B23" s="18">
        <v>148</v>
      </c>
      <c r="C23" s="18">
        <v>71</v>
      </c>
      <c r="D23" s="19"/>
      <c r="E23" s="20"/>
      <c r="F23" s="21"/>
      <c r="G23" s="20"/>
      <c r="H23" s="20"/>
      <c r="I23" s="20"/>
      <c r="J23" s="19"/>
      <c r="K23" s="21"/>
      <c r="L23" s="24"/>
      <c r="M23" s="18">
        <v>128</v>
      </c>
      <c r="N23" s="18">
        <v>128</v>
      </c>
      <c r="O23" s="18">
        <v>255</v>
      </c>
      <c r="P23" s="19">
        <v>76.699875</v>
      </c>
      <c r="Q23" s="20">
        <v>62.050826</v>
      </c>
      <c r="R23" s="21">
        <v>205.17005</v>
      </c>
      <c r="S23" s="20">
        <v>0.223016127943993</v>
      </c>
      <c r="T23" s="20">
        <v>0.180421873927116</v>
      </c>
      <c r="U23" s="20">
        <v>62.0508270263672</v>
      </c>
      <c r="V23" s="19">
        <v>0</v>
      </c>
      <c r="W23" s="21">
        <v>0</v>
      </c>
      <c r="X23" s="24">
        <v>6011.04248046875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4.25" spans="1:48">
      <c r="A24" s="18">
        <v>176</v>
      </c>
      <c r="B24" s="18">
        <v>48</v>
      </c>
      <c r="C24" s="18">
        <v>59</v>
      </c>
      <c r="D24" s="19"/>
      <c r="E24" s="20"/>
      <c r="F24" s="21"/>
      <c r="G24" s="20"/>
      <c r="H24" s="20"/>
      <c r="I24" s="20"/>
      <c r="J24" s="19"/>
      <c r="K24" s="21"/>
      <c r="L24" s="24"/>
      <c r="M24" s="18">
        <v>128</v>
      </c>
      <c r="N24" s="18">
        <v>128</v>
      </c>
      <c r="O24" s="18">
        <v>0</v>
      </c>
      <c r="P24" s="19">
        <v>42.82894</v>
      </c>
      <c r="Q24" s="20">
        <v>51.611848</v>
      </c>
      <c r="R24" s="21">
        <v>6.8230751</v>
      </c>
      <c r="S24" s="20">
        <v>0.422943979501724</v>
      </c>
      <c r="T24" s="20">
        <v>0.509676873683929</v>
      </c>
      <c r="U24" s="20">
        <v>51.6118469238281</v>
      </c>
      <c r="V24" s="19">
        <v>0</v>
      </c>
      <c r="W24" s="21">
        <v>0</v>
      </c>
      <c r="X24" s="24">
        <v>3898.203125</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4.25" spans="1:48">
      <c r="A25" s="18">
        <v>237</v>
      </c>
      <c r="B25" s="18">
        <v>199</v>
      </c>
      <c r="C25" s="18">
        <v>33</v>
      </c>
      <c r="D25" s="19"/>
      <c r="E25" s="20"/>
      <c r="F25" s="21"/>
      <c r="G25" s="20"/>
      <c r="H25" s="20"/>
      <c r="I25" s="20"/>
      <c r="J25" s="19"/>
      <c r="K25" s="21"/>
      <c r="L25" s="24"/>
      <c r="M25" s="18">
        <v>192</v>
      </c>
      <c r="N25" s="18">
        <v>192</v>
      </c>
      <c r="O25" s="18">
        <v>64</v>
      </c>
      <c r="P25" s="19">
        <v>106.1978</v>
      </c>
      <c r="Q25" s="20">
        <v>127.58594</v>
      </c>
      <c r="R25" s="21">
        <v>26.694788</v>
      </c>
      <c r="S25" s="20">
        <v>0.407702714204788</v>
      </c>
      <c r="T25" s="20">
        <v>0.489813655614853</v>
      </c>
      <c r="U25" s="20">
        <v>127.5859375</v>
      </c>
      <c r="V25" s="19">
        <v>0</v>
      </c>
      <c r="W25" s="21">
        <v>0</v>
      </c>
      <c r="X25" s="24">
        <v>4058.470703125</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4.25" spans="1:48">
      <c r="A26" s="18">
        <v>186</v>
      </c>
      <c r="B26" s="18">
        <v>84</v>
      </c>
      <c r="C26" s="18">
        <v>145</v>
      </c>
      <c r="D26" s="19"/>
      <c r="E26" s="20"/>
      <c r="F26" s="21"/>
      <c r="G26" s="20"/>
      <c r="H26" s="20"/>
      <c r="I26" s="20"/>
      <c r="J26" s="19"/>
      <c r="K26" s="21"/>
      <c r="L26" s="24"/>
      <c r="M26" s="18">
        <v>255</v>
      </c>
      <c r="N26" s="18">
        <v>255</v>
      </c>
      <c r="O26" s="18">
        <v>0</v>
      </c>
      <c r="P26" s="19">
        <v>185.42474</v>
      </c>
      <c r="Q26" s="20">
        <v>226.41125</v>
      </c>
      <c r="R26" s="21">
        <v>34.103004</v>
      </c>
      <c r="S26" s="20">
        <v>0.4158074259758</v>
      </c>
      <c r="T26" s="20">
        <v>0.507717967033386</v>
      </c>
      <c r="U26" s="20">
        <v>226.411254882812</v>
      </c>
      <c r="V26" s="19">
        <v>0</v>
      </c>
      <c r="W26" s="21">
        <v>0</v>
      </c>
      <c r="X26" s="24">
        <v>4002.810546875</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4.25" spans="1:48">
      <c r="A27" s="18">
        <v>0</v>
      </c>
      <c r="B27" s="18">
        <v>133</v>
      </c>
      <c r="C27" s="18">
        <v>163</v>
      </c>
      <c r="D27" s="19"/>
      <c r="E27" s="20"/>
      <c r="F27" s="21"/>
      <c r="G27" s="20"/>
      <c r="H27" s="20"/>
      <c r="I27" s="20"/>
      <c r="J27" s="19"/>
      <c r="K27" s="21"/>
      <c r="L27" s="24"/>
      <c r="M27" s="18">
        <v>255</v>
      </c>
      <c r="N27" s="18">
        <v>255</v>
      </c>
      <c r="O27" s="18">
        <v>128</v>
      </c>
      <c r="P27" s="19">
        <v>194.11758</v>
      </c>
      <c r="Q27" s="20">
        <v>230.2899</v>
      </c>
      <c r="R27" s="21">
        <v>73.471311</v>
      </c>
      <c r="S27" s="20">
        <v>0.389889240264893</v>
      </c>
      <c r="T27" s="20">
        <v>0.462542086839676</v>
      </c>
      <c r="U27" s="20">
        <v>230.289901733398</v>
      </c>
      <c r="V27" s="19">
        <v>0</v>
      </c>
      <c r="W27" s="21">
        <v>0</v>
      </c>
      <c r="X27" s="24">
        <v>4266.3388671875</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4.25" spans="1:48">
      <c r="A28" s="18">
        <v>255</v>
      </c>
      <c r="B28" s="18">
        <v>0</v>
      </c>
      <c r="C28" s="18">
        <v>0</v>
      </c>
      <c r="D28" s="19"/>
      <c r="E28" s="20"/>
      <c r="F28" s="21"/>
      <c r="G28" s="20"/>
      <c r="H28" s="20"/>
      <c r="I28" s="20"/>
      <c r="J28" s="19"/>
      <c r="K28" s="21"/>
      <c r="L28" s="24"/>
      <c r="M28" s="18">
        <v>0</v>
      </c>
      <c r="N28" s="18">
        <v>0</v>
      </c>
      <c r="O28" s="18">
        <v>0</v>
      </c>
      <c r="P28" s="19">
        <v>0.1791819</v>
      </c>
      <c r="Q28" s="20">
        <v>0.1696589</v>
      </c>
      <c r="R28" s="21">
        <v>0.3439763</v>
      </c>
      <c r="S28" s="20">
        <v>0.258628010749817</v>
      </c>
      <c r="T28" s="20">
        <v>0.244882673025131</v>
      </c>
      <c r="U28" s="20">
        <v>0.169658899307251</v>
      </c>
      <c r="V28" s="19">
        <v>0</v>
      </c>
      <c r="W28" s="21">
        <v>0</v>
      </c>
      <c r="X28" s="24">
        <v>26517.04296875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4.25" spans="1:48">
      <c r="A29" s="18">
        <v>0</v>
      </c>
      <c r="B29" s="18">
        <v>255</v>
      </c>
      <c r="C29" s="18">
        <v>0</v>
      </c>
      <c r="D29" s="19"/>
      <c r="E29" s="20"/>
      <c r="F29" s="21"/>
      <c r="G29" s="20"/>
      <c r="H29" s="20"/>
      <c r="I29" s="20"/>
      <c r="J29" s="19"/>
      <c r="K29" s="21"/>
      <c r="L29" s="24"/>
      <c r="M29" s="18">
        <v>16</v>
      </c>
      <c r="N29" s="18">
        <v>16</v>
      </c>
      <c r="O29" s="18">
        <v>16</v>
      </c>
      <c r="P29" s="19">
        <v>0.6875161</v>
      </c>
      <c r="Q29" s="20">
        <v>0.7227801</v>
      </c>
      <c r="R29" s="21">
        <v>0.8346461</v>
      </c>
      <c r="S29" s="20">
        <v>0.306251108646393</v>
      </c>
      <c r="T29" s="20">
        <v>0.321959316730499</v>
      </c>
      <c r="U29" s="20">
        <v>0.722780108451843</v>
      </c>
      <c r="V29" s="19">
        <v>0</v>
      </c>
      <c r="W29" s="21">
        <v>0</v>
      </c>
      <c r="X29" s="24">
        <v>6941.8076171875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4.25" spans="1:48">
      <c r="A30" s="18">
        <v>0</v>
      </c>
      <c r="B30" s="18">
        <v>0</v>
      </c>
      <c r="C30" s="18">
        <v>255</v>
      </c>
      <c r="D30" s="19"/>
      <c r="E30" s="20"/>
      <c r="F30" s="21"/>
      <c r="G30" s="20"/>
      <c r="H30" s="20"/>
      <c r="I30" s="20"/>
      <c r="J30" s="19"/>
      <c r="K30" s="21"/>
      <c r="L30" s="24"/>
      <c r="M30" s="18">
        <v>32</v>
      </c>
      <c r="N30" s="18">
        <v>32</v>
      </c>
      <c r="O30" s="18">
        <v>32</v>
      </c>
      <c r="P30" s="19">
        <v>2.4612258</v>
      </c>
      <c r="Q30" s="20">
        <v>2.6624995</v>
      </c>
      <c r="R30" s="21">
        <v>2.5365458</v>
      </c>
      <c r="S30" s="20">
        <v>0.321297466754913</v>
      </c>
      <c r="T30" s="20">
        <v>0.347572475671768</v>
      </c>
      <c r="U30" s="20">
        <v>2.66249942779541</v>
      </c>
      <c r="V30" s="19">
        <v>0</v>
      </c>
      <c r="W30" s="21">
        <v>0</v>
      </c>
      <c r="X30" s="24">
        <v>5987.908203125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4.25" spans="1:48">
      <c r="A31" s="18">
        <v>0</v>
      </c>
      <c r="B31" s="18">
        <v>255</v>
      </c>
      <c r="C31" s="18">
        <v>255</v>
      </c>
      <c r="D31" s="19"/>
      <c r="E31" s="20"/>
      <c r="F31" s="21"/>
      <c r="G31" s="20"/>
      <c r="H31" s="20"/>
      <c r="I31" s="20"/>
      <c r="J31" s="19"/>
      <c r="K31" s="21"/>
      <c r="L31" s="24"/>
      <c r="M31" s="18">
        <v>48</v>
      </c>
      <c r="N31" s="18">
        <v>48</v>
      </c>
      <c r="O31" s="18">
        <v>48</v>
      </c>
      <c r="P31" s="19">
        <v>5.761074</v>
      </c>
      <c r="Q31" s="20">
        <v>6.1965374</v>
      </c>
      <c r="R31" s="21">
        <v>5.7407752</v>
      </c>
      <c r="S31" s="20">
        <v>0.325514078140259</v>
      </c>
      <c r="T31" s="20">
        <v>0.350118786096573</v>
      </c>
      <c r="U31" s="20">
        <v>6.19653749465942</v>
      </c>
      <c r="V31" s="19">
        <v>0</v>
      </c>
      <c r="W31" s="21">
        <v>0</v>
      </c>
      <c r="X31" s="24">
        <v>5796.603515625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4.25" spans="1:48">
      <c r="A32" s="18">
        <v>255</v>
      </c>
      <c r="B32" s="18">
        <v>0</v>
      </c>
      <c r="C32" s="18">
        <v>255</v>
      </c>
      <c r="D32" s="19"/>
      <c r="E32" s="20"/>
      <c r="F32" s="21"/>
      <c r="G32" s="20"/>
      <c r="H32" s="20"/>
      <c r="I32" s="20"/>
      <c r="J32" s="19"/>
      <c r="K32" s="21"/>
      <c r="L32" s="24"/>
      <c r="M32" s="18">
        <v>64</v>
      </c>
      <c r="N32" s="18">
        <v>64</v>
      </c>
      <c r="O32" s="18">
        <v>64</v>
      </c>
      <c r="P32" s="19">
        <v>10.625094</v>
      </c>
      <c r="Q32" s="20">
        <v>11.406316</v>
      </c>
      <c r="R32" s="21">
        <v>10.556058</v>
      </c>
      <c r="S32" s="20">
        <v>0.326048463582993</v>
      </c>
      <c r="T32" s="20">
        <v>0.350021541118622</v>
      </c>
      <c r="U32" s="20">
        <v>11.4063158035278</v>
      </c>
      <c r="V32" s="19">
        <v>0</v>
      </c>
      <c r="W32" s="21">
        <v>0</v>
      </c>
      <c r="X32" s="24">
        <v>5773.71337890625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4.25" spans="1:48">
      <c r="A33" s="18">
        <v>255</v>
      </c>
      <c r="B33" s="18">
        <v>255</v>
      </c>
      <c r="C33" s="18">
        <v>0</v>
      </c>
      <c r="D33" s="19"/>
      <c r="E33" s="20"/>
      <c r="F33" s="21"/>
      <c r="G33" s="20"/>
      <c r="H33" s="20"/>
      <c r="I33" s="20"/>
      <c r="J33" s="19"/>
      <c r="K33" s="21"/>
      <c r="L33" s="24"/>
      <c r="M33" s="18">
        <v>80</v>
      </c>
      <c r="N33" s="18">
        <v>80</v>
      </c>
      <c r="O33" s="18">
        <v>80</v>
      </c>
      <c r="P33" s="19">
        <v>17.207201</v>
      </c>
      <c r="Q33" s="20">
        <v>18.474492</v>
      </c>
      <c r="R33" s="21">
        <v>16.881526</v>
      </c>
      <c r="S33" s="20">
        <v>0.32736200094223</v>
      </c>
      <c r="T33" s="20">
        <v>0.351471841335297</v>
      </c>
      <c r="U33" s="20">
        <v>18.4744911193848</v>
      </c>
      <c r="V33" s="19">
        <v>0</v>
      </c>
      <c r="W33" s="21">
        <v>0</v>
      </c>
      <c r="X33" s="24">
        <v>5715.81005859375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4.25" spans="1:48">
      <c r="A34" s="18"/>
      <c r="B34" s="18"/>
      <c r="C34" s="18"/>
      <c r="D34" s="19"/>
      <c r="E34" s="20"/>
      <c r="F34" s="21"/>
      <c r="G34" s="20"/>
      <c r="H34" s="20"/>
      <c r="I34" s="20"/>
      <c r="J34" s="19"/>
      <c r="K34" s="21"/>
      <c r="L34" s="24"/>
      <c r="M34" s="18">
        <v>96</v>
      </c>
      <c r="N34" s="18">
        <v>96</v>
      </c>
      <c r="O34" s="18">
        <v>96</v>
      </c>
      <c r="P34" s="19">
        <v>25.558496</v>
      </c>
      <c r="Q34" s="20">
        <v>27.432174</v>
      </c>
      <c r="R34" s="21">
        <v>25.081991</v>
      </c>
      <c r="S34" s="20">
        <v>0.327368050813675</v>
      </c>
      <c r="T34" s="20">
        <v>0.351367235183716</v>
      </c>
      <c r="U34" s="20">
        <v>27.4321746826172</v>
      </c>
      <c r="V34" s="19">
        <v>0</v>
      </c>
      <c r="W34" s="21">
        <v>0</v>
      </c>
      <c r="X34" s="24">
        <v>5715.666015625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4.25" spans="1:48">
      <c r="A35" s="18"/>
      <c r="B35" s="18"/>
      <c r="C35" s="18"/>
      <c r="D35" s="19"/>
      <c r="E35" s="20"/>
      <c r="F35" s="21"/>
      <c r="G35" s="20"/>
      <c r="H35" s="20"/>
      <c r="I35" s="20"/>
      <c r="J35" s="19"/>
      <c r="K35" s="21"/>
      <c r="L35" s="24"/>
      <c r="M35" s="18">
        <v>112</v>
      </c>
      <c r="N35" s="18">
        <v>112</v>
      </c>
      <c r="O35" s="18">
        <v>112</v>
      </c>
      <c r="P35" s="19">
        <v>35.906146</v>
      </c>
      <c r="Q35" s="20">
        <v>38.463754</v>
      </c>
      <c r="R35" s="21">
        <v>35.428689</v>
      </c>
      <c r="S35" s="20">
        <v>0.327018290758133</v>
      </c>
      <c r="T35" s="20">
        <v>0.350311905145645</v>
      </c>
      <c r="U35" s="20">
        <v>38.463752746582</v>
      </c>
      <c r="V35" s="19">
        <v>0</v>
      </c>
      <c r="W35" s="21">
        <v>0</v>
      </c>
      <c r="X35" s="24">
        <v>5731.73095703125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4.25" spans="1:48">
      <c r="A36" s="18"/>
      <c r="B36" s="18"/>
      <c r="C36" s="18"/>
      <c r="D36" s="19"/>
      <c r="E36" s="20"/>
      <c r="F36" s="21"/>
      <c r="G36" s="20"/>
      <c r="H36" s="20"/>
      <c r="I36" s="20"/>
      <c r="J36" s="19"/>
      <c r="K36" s="21"/>
      <c r="L36" s="24"/>
      <c r="M36" s="18">
        <v>128</v>
      </c>
      <c r="N36" s="18">
        <v>128</v>
      </c>
      <c r="O36" s="18">
        <v>128</v>
      </c>
      <c r="P36" s="19">
        <v>48.226944</v>
      </c>
      <c r="Q36" s="20">
        <v>51.872879</v>
      </c>
      <c r="R36" s="21">
        <v>47.939739</v>
      </c>
      <c r="S36" s="20">
        <v>0.325770646333694</v>
      </c>
      <c r="T36" s="20">
        <v>0.350398749113083</v>
      </c>
      <c r="U36" s="20">
        <v>51.8728790283203</v>
      </c>
      <c r="V36" s="19">
        <v>0</v>
      </c>
      <c r="W36" s="21">
        <v>0</v>
      </c>
      <c r="X36" s="24">
        <v>5785.10400390625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4.25" spans="1:48">
      <c r="A37" s="18"/>
      <c r="B37" s="18"/>
      <c r="C37" s="18"/>
      <c r="D37" s="19"/>
      <c r="E37" s="20"/>
      <c r="F37" s="21"/>
      <c r="G37" s="20"/>
      <c r="H37" s="20"/>
      <c r="I37" s="20"/>
      <c r="J37" s="19"/>
      <c r="K37" s="21"/>
      <c r="L37" s="24"/>
      <c r="M37" s="18">
        <v>144</v>
      </c>
      <c r="N37" s="18">
        <v>144</v>
      </c>
      <c r="O37" s="18">
        <v>144</v>
      </c>
      <c r="P37" s="19">
        <v>62.710591</v>
      </c>
      <c r="Q37" s="20">
        <v>67.63955</v>
      </c>
      <c r="R37" s="21">
        <v>62.18142</v>
      </c>
      <c r="S37" s="20">
        <v>0.325715899467468</v>
      </c>
      <c r="T37" s="20">
        <v>0.351316690444946</v>
      </c>
      <c r="U37" s="20">
        <v>67.6395492553711</v>
      </c>
      <c r="V37" s="19">
        <v>0</v>
      </c>
      <c r="W37" s="21">
        <v>0</v>
      </c>
      <c r="X37" s="24">
        <v>5786.0400390625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4.25" spans="1:48">
      <c r="A38" s="18"/>
      <c r="B38" s="18"/>
      <c r="C38" s="18"/>
      <c r="D38" s="19"/>
      <c r="E38" s="20"/>
      <c r="F38" s="21"/>
      <c r="G38" s="20"/>
      <c r="H38" s="20"/>
      <c r="I38" s="20"/>
      <c r="J38" s="19"/>
      <c r="K38" s="21"/>
      <c r="L38" s="24"/>
      <c r="M38" s="18">
        <v>160</v>
      </c>
      <c r="N38" s="18">
        <v>160</v>
      </c>
      <c r="O38" s="18">
        <v>160</v>
      </c>
      <c r="P38" s="19">
        <v>78.948209</v>
      </c>
      <c r="Q38" s="20">
        <v>85.375041</v>
      </c>
      <c r="R38" s="21">
        <v>78.479783</v>
      </c>
      <c r="S38" s="20">
        <v>0.325153321027756</v>
      </c>
      <c r="T38" s="20">
        <v>0.351622641086578</v>
      </c>
      <c r="U38" s="20">
        <v>85.3750381469727</v>
      </c>
      <c r="V38" s="19">
        <v>0</v>
      </c>
      <c r="W38" s="21">
        <v>0</v>
      </c>
      <c r="X38" s="24">
        <v>5809.625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4.25" spans="1:48">
      <c r="A39" s="18"/>
      <c r="B39" s="18"/>
      <c r="C39" s="18"/>
      <c r="D39" s="19"/>
      <c r="E39" s="20"/>
      <c r="F39" s="21"/>
      <c r="G39" s="20"/>
      <c r="H39" s="20"/>
      <c r="I39" s="20"/>
      <c r="J39" s="19"/>
      <c r="K39" s="21"/>
      <c r="L39" s="24"/>
      <c r="M39" s="18">
        <v>176</v>
      </c>
      <c r="N39" s="18">
        <v>176</v>
      </c>
      <c r="O39" s="18">
        <v>176</v>
      </c>
      <c r="P39" s="19">
        <v>97.826293</v>
      </c>
      <c r="Q39" s="20">
        <v>105.81839</v>
      </c>
      <c r="R39" s="21">
        <v>97.258149</v>
      </c>
      <c r="S39" s="20">
        <v>0.325109243392944</v>
      </c>
      <c r="T39" s="20">
        <v>0.351669639348984</v>
      </c>
      <c r="U39" s="20">
        <v>105.818389892578</v>
      </c>
      <c r="V39" s="19">
        <v>0</v>
      </c>
      <c r="W39" s="21">
        <v>0</v>
      </c>
      <c r="X39" s="24">
        <v>5811.4326171875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4.25" spans="1:48">
      <c r="A40" s="18"/>
      <c r="B40" s="18"/>
      <c r="C40" s="18"/>
      <c r="D40" s="19"/>
      <c r="E40" s="20"/>
      <c r="F40" s="21"/>
      <c r="G40" s="20"/>
      <c r="H40" s="20"/>
      <c r="I40" s="20"/>
      <c r="J40" s="19"/>
      <c r="K40" s="21"/>
      <c r="L40" s="24"/>
      <c r="M40" s="18">
        <v>192</v>
      </c>
      <c r="N40" s="18">
        <v>192</v>
      </c>
      <c r="O40" s="18">
        <v>192</v>
      </c>
      <c r="P40" s="19">
        <v>118.70632</v>
      </c>
      <c r="Q40" s="20">
        <v>128.4923</v>
      </c>
      <c r="R40" s="21">
        <v>118.42263</v>
      </c>
      <c r="S40" s="20">
        <v>0.324670195579529</v>
      </c>
      <c r="T40" s="20">
        <v>0.351435542106628</v>
      </c>
      <c r="U40" s="20">
        <v>128.492294311523</v>
      </c>
      <c r="V40" s="19">
        <v>0</v>
      </c>
      <c r="W40" s="21">
        <v>0</v>
      </c>
      <c r="X40" s="24">
        <v>5830.68896484375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4.25" spans="1:48">
      <c r="A41" s="18"/>
      <c r="B41" s="18"/>
      <c r="C41" s="18"/>
      <c r="D41" s="19"/>
      <c r="E41" s="20"/>
      <c r="F41" s="21"/>
      <c r="G41" s="20"/>
      <c r="H41" s="20"/>
      <c r="I41" s="20"/>
      <c r="J41" s="19"/>
      <c r="K41" s="21"/>
      <c r="L41" s="24"/>
      <c r="M41" s="18">
        <v>208</v>
      </c>
      <c r="N41" s="18">
        <v>208</v>
      </c>
      <c r="O41" s="18">
        <v>208</v>
      </c>
      <c r="P41" s="19">
        <v>141.87149</v>
      </c>
      <c r="Q41" s="20">
        <v>153.72792</v>
      </c>
      <c r="R41" s="21">
        <v>141.70246</v>
      </c>
      <c r="S41" s="20">
        <v>0.324424624443054</v>
      </c>
      <c r="T41" s="20">
        <v>0.351537317037582</v>
      </c>
      <c r="U41" s="20">
        <v>153.727920532227</v>
      </c>
      <c r="V41" s="19">
        <v>0</v>
      </c>
      <c r="W41" s="21">
        <v>0</v>
      </c>
      <c r="X41" s="24">
        <v>5841.064453125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4.25" spans="1:48">
      <c r="A42" s="18"/>
      <c r="B42" s="18"/>
      <c r="C42" s="18"/>
      <c r="D42" s="19"/>
      <c r="E42" s="20"/>
      <c r="F42" s="21"/>
      <c r="G42" s="20"/>
      <c r="H42" s="20"/>
      <c r="I42" s="20"/>
      <c r="J42" s="19"/>
      <c r="K42" s="21"/>
      <c r="L42" s="24"/>
      <c r="M42" s="18">
        <v>224</v>
      </c>
      <c r="N42" s="18">
        <v>224</v>
      </c>
      <c r="O42" s="18">
        <v>224</v>
      </c>
      <c r="P42" s="19">
        <v>166.62993</v>
      </c>
      <c r="Q42" s="20">
        <v>180.78582</v>
      </c>
      <c r="R42" s="21">
        <v>167.13234</v>
      </c>
      <c r="S42" s="20">
        <v>0.323837429285049</v>
      </c>
      <c r="T42" s="20">
        <v>0.351348727941513</v>
      </c>
      <c r="U42" s="20">
        <v>180.78581237793</v>
      </c>
      <c r="V42" s="19">
        <v>0</v>
      </c>
      <c r="W42" s="21">
        <v>0</v>
      </c>
      <c r="X42" s="24">
        <v>5866.7724609375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4.25" spans="1:48">
      <c r="A43" s="18"/>
      <c r="B43" s="18"/>
      <c r="C43" s="18"/>
      <c r="D43" s="19"/>
      <c r="E43" s="20"/>
      <c r="F43" s="21"/>
      <c r="G43" s="20"/>
      <c r="H43" s="20"/>
      <c r="I43" s="20"/>
      <c r="J43" s="19"/>
      <c r="K43" s="21"/>
      <c r="L43" s="24"/>
      <c r="M43" s="18">
        <v>240</v>
      </c>
      <c r="N43" s="18">
        <v>240</v>
      </c>
      <c r="O43" s="18">
        <v>240</v>
      </c>
      <c r="P43" s="19">
        <v>194.51633</v>
      </c>
      <c r="Q43" s="20">
        <v>210.64391</v>
      </c>
      <c r="R43" s="21">
        <v>195.93628</v>
      </c>
      <c r="S43" s="20">
        <v>0.323602497577667</v>
      </c>
      <c r="T43" s="20">
        <v>0.350432753562927</v>
      </c>
      <c r="U43" s="20">
        <v>210.643905639648</v>
      </c>
      <c r="V43" s="19">
        <v>0</v>
      </c>
      <c r="W43" s="21">
        <v>0</v>
      </c>
      <c r="X43" s="24">
        <v>5878.91943359375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4.25" spans="1:48">
      <c r="A44" s="18"/>
      <c r="B44" s="18"/>
      <c r="C44" s="18"/>
      <c r="D44" s="19"/>
      <c r="E44" s="20"/>
      <c r="F44" s="21"/>
      <c r="G44" s="20"/>
      <c r="H44" s="20"/>
      <c r="I44" s="20"/>
      <c r="J44" s="19"/>
      <c r="K44" s="21"/>
      <c r="L44" s="24"/>
      <c r="M44" s="18">
        <v>255</v>
      </c>
      <c r="N44" s="18">
        <v>255</v>
      </c>
      <c r="O44" s="18">
        <v>255</v>
      </c>
      <c r="P44" s="19">
        <v>220.10544</v>
      </c>
      <c r="Q44" s="20">
        <v>237.26034</v>
      </c>
      <c r="R44" s="21">
        <v>217.59073</v>
      </c>
      <c r="S44" s="20">
        <v>0.326103150844574</v>
      </c>
      <c r="T44" s="20">
        <v>0.35151943564415</v>
      </c>
      <c r="U44" s="20">
        <v>237.260345458984</v>
      </c>
      <c r="V44" s="19">
        <v>0</v>
      </c>
      <c r="W44" s="21">
        <v>0</v>
      </c>
      <c r="X44" s="24">
        <v>5769.20703125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4.2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4.2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4.2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4.2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4.2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4.2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4.2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4.2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4.2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4.2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4.2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4.2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4.2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4.2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4.2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4.2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4.2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4.2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4.2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4.2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2"/>
  <cols>
    <col min="1" max="1" width="18.33333333333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2024-08-28T11:12:57Z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