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<sst xmlns="http://schemas.openxmlformats.org/spreadsheetml/2006/main" count="759" uniqueCount="385">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</sst>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0.19157050549984</c:v>
                </c:pt>
                <c:pt idx="1">
                  <c:v>0.781906127929687</c:v>
                </c:pt>
                <c:pt idx="2">
                  <c:v>2.83934688568115</c:v>
                </c:pt>
                <c:pt idx="3">
                  <c:v>6.62625694274902</c:v>
                </c:pt>
                <c:pt idx="4">
                  <c:v>12.2005834579468</c:v>
                </c:pt>
                <c:pt idx="5">
                  <c:v>19.798189163208</c:v>
                </c:pt>
                <c:pt idx="6">
                  <c:v>29.3484516143799</c:v>
                </c:pt>
                <c:pt idx="7">
                  <c:v>41.0487785339355</c:v>
                </c:pt>
                <c:pt idx="8">
                  <c:v>55.0298042297363</c:v>
                </c:pt>
                <c:pt idx="9">
                  <c:v>71.9531478881836</c:v>
                </c:pt>
                <c:pt idx="10">
                  <c:v>90.2773361206055</c:v>
                </c:pt>
                <c:pt idx="11">
                  <c:v>111.932418823242</c:v>
                </c:pt>
                <c:pt idx="12">
                  <c:v>135.326690673828</c:v>
                </c:pt>
                <c:pt idx="13">
                  <c:v>161.47004699707</c:v>
                </c:pt>
                <c:pt idx="14">
                  <c:v>186.194931030273</c:v>
                </c:pt>
                <c:pt idx="15">
                  <c:v>212.968856811523</c:v>
                </c:pt>
                <c:pt idx="16">
                  <c:v>240.834320068359</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0.15525983273983</c:v>
                </c:pt>
                <c:pt idx="1">
                  <c:v>0.299670338630676</c:v>
                </c:pt>
                <c:pt idx="2">
                  <c:v>0.645267605781555</c:v>
                </c:pt>
                <c:pt idx="3">
                  <c:v>0.15525983273983</c:v>
                </c:pt>
              </c:numCache>
            </c:numRef>
          </c:xVal>
          <c:yVal>
            <c:numRef>
              <c:f>sRGB_DeltaE!$F$434:$F$437</c:f>
              <c:numCache>
                <c:formatCode>0.00</c:formatCode>
                <c:ptCount val="4"/>
                <c:pt idx="0">
                  <c:v>0.0622691065073013</c:v>
                </c:pt>
                <c:pt idx="1">
                  <c:v>0.602329611778259</c:v>
                </c:pt>
                <c:pt idx="2">
                  <c:v>0.327451229095459</c:v>
                </c:pt>
                <c:pt idx="3">
                  <c:v>0.0622691065073013</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2.21334258857311</c:v>
                </c:pt>
                <c:pt idx="1">
                  <c:v>0.782724784539701</c:v>
                </c:pt>
                <c:pt idx="2">
                  <c:v>0.361067390398801</c:v>
                </c:pt>
                <c:pt idx="3">
                  <c:v>0.69740011719322</c:v>
                </c:pt>
                <c:pt idx="4">
                  <c:v>1.01740539072134</c:v>
                </c:pt>
                <c:pt idx="5">
                  <c:v>1.90514196471202</c:v>
                </c:pt>
                <c:pt idx="6">
                  <c:v>1.29540132696379</c:v>
                </c:pt>
                <c:pt idx="7">
                  <c:v>0</c:v>
                </c:pt>
                <c:pt idx="8">
                  <c:v>4.58468472113749</c:v>
                </c:pt>
                <c:pt idx="9">
                  <c:v>9.83112426254099</c:v>
                </c:pt>
                <c:pt idx="10">
                  <c:v>13.0165593852077</c:v>
                </c:pt>
                <c:pt idx="11">
                  <c:v>12.9615333065076</c:v>
                </c:pt>
                <c:pt idx="12">
                  <c:v>11.088168682267</c:v>
                </c:pt>
                <c:pt idx="13">
                  <c:v>15.1313859376032</c:v>
                </c:pt>
                <c:pt idx="14">
                  <c:v>16.7271543681946</c:v>
                </c:pt>
                <c:pt idx="15">
                  <c:v>16.5450669043025</c:v>
                </c:pt>
                <c:pt idx="16">
                  <c:v>4.84104046668951</c:v>
                </c:pt>
                <c:pt idx="17">
                  <c:v>6.55147958052722</c:v>
                </c:pt>
                <c:pt idx="18">
                  <c:v>6.13565129970634</c:v>
                </c:pt>
                <c:pt idx="19">
                  <c:v>9.71725371107802</c:v>
                </c:pt>
                <c:pt idx="20">
                  <c:v>11.6268540834581</c:v>
                </c:pt>
                <c:pt idx="21">
                  <c:v>15.6405470199148</c:v>
                </c:pt>
                <c:pt idx="22">
                  <c:v>16.7633591526982</c:v>
                </c:pt>
                <c:pt idx="23">
                  <c:v>16.7145022281863</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0.50625927939184</v>
      </c>
      <c r="F10" s="102">
        <f>C10/$C$16</f>
        <v>0.336578971463806</v>
      </c>
      <c r="G10" s="102">
        <f>D10/$C$16</f>
        <v>0.199872739769054</v>
      </c>
      <c r="H10" s="102">
        <f>IF((E10/Reference!L$18)&lt;=0.008856,(7.787*(E10/Reference!L$18))+16/116,(E10/Reference!L$18)^(1/3))</f>
        <v>0.810600670191106</v>
      </c>
      <c r="I10" s="102">
        <f>IF((F10/Reference!M$18)&lt;=0.008856,(7.787*(F10/Reference!M$18))+16/116,(F10/Reference!M$18)^(1/3))</f>
        <v>0.695604409412983</v>
      </c>
      <c r="J10" s="102">
        <f>IF((G10/Reference!N$18)&lt;=0.008856,(7.787*(G10/Reference!N$18))+16/116,(G10/Reference!N$18)^(1/3))</f>
        <v>0.568296823585446</v>
      </c>
      <c r="K10" s="102">
        <f t="shared" ref="K10:K16" si="0">100*IF(F10&lt;=0.008856,9.033*F10,(1.16*(F10^(1/3)))-0.16)</f>
        <v>64.690111491906</v>
      </c>
      <c r="L10" s="102">
        <f t="shared" ref="L10:L16" si="1">500*(H10-I10)</f>
        <v>57.4981303890615</v>
      </c>
      <c r="M10" s="102">
        <f t="shared" ref="M10:M16" si="2">200*(I10-J10)</f>
        <v>25.4615171655074</v>
      </c>
      <c r="N10" s="103" t="str">
        <f>A10</f>
        <v>1-(192,80,80)</v>
      </c>
      <c r="O10" s="120">
        <f>K10-Reference!B12</f>
        <v>15.7777693004156</v>
      </c>
      <c r="P10" s="120">
        <f>L10-Reference!C12</f>
        <v>12.4930795982051</v>
      </c>
      <c r="Q10" s="120">
        <f>M10-Reference!D12</f>
        <v>2.55004091253278</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about the same</v>
      </c>
      <c r="U10" s="120">
        <f t="shared" ref="U10:U16" si="6">(O10^2+P10^2+Q10^2)^(1/2)</f>
        <v>20.2859002905914</v>
      </c>
      <c r="V10" s="120">
        <f t="shared" ref="V10:V16" si="7">(AC10)^2</f>
        <v>266.253068347104</v>
      </c>
      <c r="W10" s="102">
        <f t="shared" ref="W10:W16" si="8">SQRT((L10*L10)+(M10*M10))</f>
        <v>62.883414781697</v>
      </c>
      <c r="X10" s="102">
        <f>W10-Reference!E12</f>
        <v>12.3820252881574</v>
      </c>
      <c r="Y10" s="102">
        <f t="shared" ref="Y10:Y16" si="9">IF(((U10*U10)-(O10*O10)-(X10*X10))&lt;0,0,SQRT((U10*U10)-(O10*O10)-(X10*X10)))</f>
        <v>3.04387849069387</v>
      </c>
      <c r="Z10" s="102">
        <f t="shared" ref="Z10:Z16" si="10">O10</f>
        <v>15.7777693004156</v>
      </c>
      <c r="AA10" s="102">
        <f>X10/(1+0.045*ABS(Reference!E12))</f>
        <v>3.78358707746872</v>
      </c>
      <c r="AB10" s="102">
        <f>Y10/(1+0.015*ABS(Reference!E12))</f>
        <v>1.73191601331562</v>
      </c>
      <c r="AC10" s="102">
        <f t="shared" ref="AC10:AC16" si="11">SQRT(Z10*Z10+AA10*AA10+AB10*AB10)</f>
        <v>16.3172628938528</v>
      </c>
      <c r="AD10" s="103" t="str">
        <f>A10</f>
        <v>1-(192,80,80)</v>
      </c>
    </row>
    <row r="11" spans="1:107">
      <c r="A11" s="103" t="s">
        <v>41</v>
      </c>
      <c r="B11" s="31">
        <f>sRGB_Data!B1032</f>
        <v>148</v>
      </c>
      <c r="C11" s="31">
        <f>sRGB_Data!C1032</f>
        <v>177.13</v>
      </c>
      <c r="D11" s="31">
        <f>sRGB_Data!D1032</f>
        <v>52.76</v>
      </c>
      <c r="E11" s="102">
        <f t="shared" ref="E11:E16" si="12">B11/$C$16</f>
        <v>0.857673687614381</v>
      </c>
      <c r="F11" s="102">
        <f t="shared" ref="F11:F16" si="13">C11/$C$16</f>
        <v>1.02648473166983</v>
      </c>
      <c r="G11" s="102">
        <f t="shared" ref="G11:G16" si="14">D11/$C$16</f>
        <v>0.305749079449559</v>
      </c>
      <c r="H11" s="102">
        <f>IF((E11/Reference!L$18)&lt;=0.008856,(7.787*(E11/Reference!L$18))+16/116,(E11/Reference!L$18)^(1/3))</f>
        <v>0.966325236763187</v>
      </c>
      <c r="I11" s="102">
        <f>IF((F11/Reference!M$18)&lt;=0.008856,(7.787*(F11/Reference!M$18))+16/116,(F11/Reference!M$18)^(1/3))</f>
        <v>1.00875143289521</v>
      </c>
      <c r="J11" s="102">
        <f>IF((G11/Reference!N$18)&lt;=0.008856,(7.787*(G11/Reference!N$18))+16/116,(G11/Reference!N$18)^(1/3))</f>
        <v>0.654805662143528</v>
      </c>
      <c r="K11" s="102">
        <f t="shared" si="0"/>
        <v>101.015166215844</v>
      </c>
      <c r="L11" s="102">
        <f t="shared" si="1"/>
        <v>-21.213098066011</v>
      </c>
      <c r="M11" s="102">
        <f t="shared" si="2"/>
        <v>70.7891541503363</v>
      </c>
      <c r="N11" s="103" t="str">
        <f t="shared" ref="N11:N16" si="15">A11</f>
        <v>2-(192,192,80)</v>
      </c>
      <c r="O11" s="120">
        <f>K11-Reference!B13</f>
        <v>25.2631454213024</v>
      </c>
      <c r="P11" s="120">
        <f>L11-Reference!C13</f>
        <v>-6.67253379639382</v>
      </c>
      <c r="Q11" s="120">
        <f>M11-Reference!D13</f>
        <v>15.7128878512983</v>
      </c>
      <c r="R11" s="120" t="str">
        <f t="shared" si="3"/>
        <v>lighter</v>
      </c>
      <c r="S11" s="120" t="str">
        <f t="shared" si="4"/>
        <v>greener</v>
      </c>
      <c r="T11" s="120" t="str">
        <f t="shared" si="5"/>
        <v>yellower</v>
      </c>
      <c r="U11" s="120">
        <f t="shared" si="6"/>
        <v>30.4900650781425</v>
      </c>
      <c r="V11" s="120">
        <f t="shared" si="7"/>
        <v>662.151122084471</v>
      </c>
      <c r="W11" s="102">
        <f t="shared" si="8"/>
        <v>73.8992549006976</v>
      </c>
      <c r="X11" s="102">
        <f>W11-Reference!E13</f>
        <v>16.935905993515</v>
      </c>
      <c r="Y11" s="102">
        <f t="shared" si="9"/>
        <v>2.14304457963848</v>
      </c>
      <c r="Z11" s="102">
        <f t="shared" si="10"/>
        <v>25.2631454213024</v>
      </c>
      <c r="AA11" s="102">
        <f>X11/(1+0.045*ABS(Reference!E13))</f>
        <v>4.75280358725355</v>
      </c>
      <c r="AB11" s="102">
        <f>Y11/(1+0.015*ABS(Reference!E13))</f>
        <v>1.1556225887331</v>
      </c>
      <c r="AC11" s="102">
        <f t="shared" si="11"/>
        <v>25.7322972562589</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0.54421713516126</v>
      </c>
      <c r="F12" s="102">
        <f t="shared" si="13"/>
        <v>0.869669529056014</v>
      </c>
      <c r="G12" s="102">
        <f t="shared" si="14"/>
        <v>0.367698618102246</v>
      </c>
      <c r="H12" s="102">
        <f>IF((E12/Reference!L$18)&lt;=0.008856,(7.787*(E12/Reference!L$18))+16/116,(E12/Reference!L$18)^(1/3))</f>
        <v>0.8303732755336</v>
      </c>
      <c r="I12" s="102">
        <f>IF((F12/Reference!M$18)&lt;=0.008856,(7.787*(F12/Reference!M$18))+16/116,(F12/Reference!M$18)^(1/3))</f>
        <v>0.954519381730929</v>
      </c>
      <c r="J12" s="102">
        <f>IF((G12/Reference!N$18)&lt;=0.008856,(7.787*(G12/Reference!N$18))+16/116,(G12/Reference!N$18)^(1/3))</f>
        <v>0.696340047278826</v>
      </c>
      <c r="K12" s="102">
        <f t="shared" si="0"/>
        <v>94.7242482807877</v>
      </c>
      <c r="L12" s="102">
        <f t="shared" si="1"/>
        <v>-62.0730530986643</v>
      </c>
      <c r="M12" s="102">
        <f t="shared" si="2"/>
        <v>51.6358668904205</v>
      </c>
      <c r="N12" s="103" t="str">
        <f t="shared" si="15"/>
        <v>3-(96,192,96)</v>
      </c>
      <c r="O12" s="120">
        <f>K12-Reference!B14</f>
        <v>24.526893277981</v>
      </c>
      <c r="P12" s="120">
        <f>L12-Reference!C14</f>
        <v>-14.2064024394308</v>
      </c>
      <c r="Q12" s="120">
        <f>M12-Reference!D14</f>
        <v>12.0165333676362</v>
      </c>
      <c r="R12" s="120" t="str">
        <f t="shared" si="3"/>
        <v>lighter</v>
      </c>
      <c r="S12" s="120" t="str">
        <f t="shared" si="4"/>
        <v>greener</v>
      </c>
      <c r="T12" s="120" t="str">
        <f t="shared" si="5"/>
        <v>yellower</v>
      </c>
      <c r="U12" s="120">
        <f t="shared" si="6"/>
        <v>30.7861566018893</v>
      </c>
      <c r="V12" s="120">
        <f t="shared" si="7"/>
        <v>625.599824171535</v>
      </c>
      <c r="W12" s="102">
        <f t="shared" si="8"/>
        <v>80.7423474424346</v>
      </c>
      <c r="X12" s="102">
        <f>W12-Reference!E14</f>
        <v>18.6061435503177</v>
      </c>
      <c r="Y12" s="102">
        <f t="shared" si="9"/>
        <v>0.174260240874585</v>
      </c>
      <c r="Z12" s="102">
        <f t="shared" si="10"/>
        <v>24.526893277981</v>
      </c>
      <c r="AA12" s="102">
        <f>X12/(1+0.045*ABS(Reference!E14))</f>
        <v>4.90134626401531</v>
      </c>
      <c r="AB12" s="102">
        <f>Y12/(1+0.015*ABS(Reference!E14))</f>
        <v>0.0901948018801106</v>
      </c>
      <c r="AC12" s="102">
        <f t="shared" si="11"/>
        <v>25.0119936064988</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0.704335540490891</v>
      </c>
      <c r="F13" s="102">
        <f t="shared" si="13"/>
        <v>0.927214797420952</v>
      </c>
      <c r="G13" s="102">
        <f t="shared" si="14"/>
        <v>1.18556002035236</v>
      </c>
      <c r="H13" s="102">
        <f>IF((E13/Reference!L$18)&lt;=0.008856,(7.787*(E13/Reference!L$18))+16/116,(E13/Reference!L$18)^(1/3))</f>
        <v>0.904917861868569</v>
      </c>
      <c r="I13" s="102">
        <f>IF((F13/Reference!M$18)&lt;=0.008856,(7.787*(F13/Reference!M$18))+16/116,(F13/Reference!M$18)^(1/3))</f>
        <v>0.975124611702614</v>
      </c>
      <c r="J13" s="102">
        <f>IF((G13/Reference!N$18)&lt;=0.008856,(7.787*(G13/Reference!N$18))+16/116,(G13/Reference!N$18)^(1/3))</f>
        <v>1.02872324975727</v>
      </c>
      <c r="K13" s="102">
        <f t="shared" si="0"/>
        <v>97.1144549575033</v>
      </c>
      <c r="L13" s="102">
        <f t="shared" si="1"/>
        <v>-35.1033749170228</v>
      </c>
      <c r="M13" s="102">
        <f t="shared" si="2"/>
        <v>-10.7197276109312</v>
      </c>
      <c r="N13" s="103" t="str">
        <f t="shared" si="15"/>
        <v>4-(96,192,192)</v>
      </c>
      <c r="O13" s="120">
        <f>K13-Reference!B15</f>
        <v>24.8914113980353</v>
      </c>
      <c r="P13" s="120">
        <f>L13-Reference!C15</f>
        <v>-6.91543471659312</v>
      </c>
      <c r="Q13" s="120">
        <f>M13-Reference!D15</f>
        <v>-2.01524389311452</v>
      </c>
      <c r="R13" s="120" t="str">
        <f t="shared" si="3"/>
        <v>lighter</v>
      </c>
      <c r="S13" s="120" t="str">
        <f t="shared" si="4"/>
        <v>greener</v>
      </c>
      <c r="T13" s="120" t="str">
        <f t="shared" si="5"/>
        <v>about the same</v>
      </c>
      <c r="U13" s="120">
        <f t="shared" si="6"/>
        <v>25.9126765629187</v>
      </c>
      <c r="V13" s="120">
        <f t="shared" si="7"/>
        <v>629.16263690367</v>
      </c>
      <c r="W13" s="102">
        <f t="shared" si="8"/>
        <v>36.703671350665</v>
      </c>
      <c r="X13" s="102">
        <f>W13-Reference!E15</f>
        <v>7.20234918475631</v>
      </c>
      <c r="Y13" s="102">
        <f t="shared" si="9"/>
        <v>0.103012081994597</v>
      </c>
      <c r="Z13" s="102">
        <f t="shared" si="10"/>
        <v>24.8914113980353</v>
      </c>
      <c r="AA13" s="102">
        <f>X13/(1+0.045*ABS(Reference!E15))</f>
        <v>3.09437812120283</v>
      </c>
      <c r="AB13" s="102">
        <f>Y13/(1+0.015*ABS(Reference!E15))</f>
        <v>0.0714112067470719</v>
      </c>
      <c r="AC13" s="102">
        <f t="shared" si="11"/>
        <v>25.0831145774138</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0.545260251808359</v>
      </c>
      <c r="F14" s="102">
        <f t="shared" si="13"/>
        <v>0.492061302806331</v>
      </c>
      <c r="G14" s="102">
        <f t="shared" si="14"/>
        <v>1.11399062817644</v>
      </c>
      <c r="H14" s="102">
        <f>IF((E14/Reference!L$18)&lt;=0.008856,(7.787*(E14/Reference!L$18))+16/116,(E14/Reference!L$18)^(1/3))</f>
        <v>0.830903470383754</v>
      </c>
      <c r="I14" s="102">
        <f>IF((F14/Reference!M$18)&lt;=0.008856,(7.787*(F14/Reference!M$18))+16/116,(F14/Reference!M$18)^(1/3))</f>
        <v>0.789477463993492</v>
      </c>
      <c r="J14" s="102">
        <f>IF((G14/Reference!N$18)&lt;=0.008856,(7.787*(G14/Reference!N$18))+16/116,(G14/Reference!N$18)^(1/3))</f>
        <v>1.00759163301231</v>
      </c>
      <c r="K14" s="102">
        <f t="shared" si="0"/>
        <v>75.5793858232451</v>
      </c>
      <c r="L14" s="102">
        <f t="shared" si="1"/>
        <v>20.7130031951306</v>
      </c>
      <c r="M14" s="102">
        <f t="shared" si="2"/>
        <v>-43.6228338037632</v>
      </c>
      <c r="N14" s="103" t="str">
        <f t="shared" si="15"/>
        <v>5-(128,128,192)</v>
      </c>
      <c r="O14" s="120">
        <f>K14-Reference!B16</f>
        <v>19.6588744208204</v>
      </c>
      <c r="P14" s="120">
        <f>L14-Reference!C16</f>
        <v>5.58004878702084</v>
      </c>
      <c r="Q14" s="120">
        <f>M14-Reference!D16</f>
        <v>-10.214450806645</v>
      </c>
      <c r="R14" s="120" t="str">
        <f t="shared" si="3"/>
        <v>lighter</v>
      </c>
      <c r="S14" s="120" t="str">
        <f t="shared" si="4"/>
        <v>redder</v>
      </c>
      <c r="T14" s="120" t="str">
        <f t="shared" si="5"/>
        <v>bluer</v>
      </c>
      <c r="U14" s="120">
        <f t="shared" si="6"/>
        <v>22.8460782901681</v>
      </c>
      <c r="V14" s="120">
        <f t="shared" si="7"/>
        <v>405.913175684827</v>
      </c>
      <c r="W14" s="102">
        <f t="shared" si="8"/>
        <v>48.2905801418065</v>
      </c>
      <c r="X14" s="102">
        <f>W14-Reference!E16</f>
        <v>11.6146157563938</v>
      </c>
      <c r="Y14" s="102">
        <f t="shared" si="9"/>
        <v>0.756736795876597</v>
      </c>
      <c r="Z14" s="102">
        <f t="shared" si="10"/>
        <v>19.6588744208204</v>
      </c>
      <c r="AA14" s="102">
        <f>X14/(1+0.045*ABS(Reference!E16))</f>
        <v>4.38218198607236</v>
      </c>
      <c r="AB14" s="102">
        <f>Y14/(1+0.015*ABS(Reference!E16))</f>
        <v>0.488173362836898</v>
      </c>
      <c r="AC14" s="102">
        <f t="shared" si="11"/>
        <v>20.1472870552049</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0.788422332432003</v>
      </c>
      <c r="F15" s="102">
        <f t="shared" si="13"/>
        <v>0.614975214389446</v>
      </c>
      <c r="G15" s="102">
        <f t="shared" si="14"/>
        <v>1.1281306538371</v>
      </c>
      <c r="H15" s="102">
        <f>IF((E15/Reference!L$18)&lt;=0.008856,(7.787*(E15/Reference!L$18))+16/116,(E15/Reference!L$18)^(1/3))</f>
        <v>0.939583969875452</v>
      </c>
      <c r="I15" s="102">
        <f>IF((F15/Reference!M$18)&lt;=0.008856,(7.787*(F15/Reference!M$18))+16/116,(F15/Reference!M$18)^(1/3))</f>
        <v>0.850392074895608</v>
      </c>
      <c r="J15" s="102">
        <f>IF((G15/Reference!N$18)&lt;=0.008856,(7.787*(G15/Reference!N$18))+16/116,(G15/Reference!N$18)^(1/3))</f>
        <v>1.01183688471489</v>
      </c>
      <c r="K15" s="102">
        <f t="shared" si="0"/>
        <v>82.6454806878905</v>
      </c>
      <c r="L15" s="102">
        <f t="shared" si="1"/>
        <v>44.5959474899223</v>
      </c>
      <c r="M15" s="102">
        <f t="shared" si="2"/>
        <v>-32.2889619638555</v>
      </c>
      <c r="N15" s="103" t="str">
        <f t="shared" si="15"/>
        <v>6-(192,128,192)</v>
      </c>
      <c r="O15" s="120">
        <f>K15-Reference!B17</f>
        <v>20.6044157188863</v>
      </c>
      <c r="P15" s="120">
        <f>L15-Reference!C17</f>
        <v>9.5276891743255</v>
      </c>
      <c r="Q15" s="120">
        <f>M15-Reference!D17</f>
        <v>-8.84180134058603</v>
      </c>
      <c r="R15" s="120" t="str">
        <f t="shared" si="3"/>
        <v>lighter</v>
      </c>
      <c r="S15" s="120" t="str">
        <f t="shared" si="4"/>
        <v>redder</v>
      </c>
      <c r="T15" s="120" t="str">
        <f t="shared" si="5"/>
        <v>bluer</v>
      </c>
      <c r="U15" s="120">
        <f t="shared" si="6"/>
        <v>24.3617786515196</v>
      </c>
      <c r="V15" s="120">
        <f t="shared" si="7"/>
        <v>445.483438486816</v>
      </c>
      <c r="W15" s="102">
        <f t="shared" si="8"/>
        <v>55.0579294673094</v>
      </c>
      <c r="X15" s="102">
        <f>W15-Reference!E17</f>
        <v>12.873191912326</v>
      </c>
      <c r="Y15" s="102">
        <f t="shared" si="9"/>
        <v>1.79867783034431</v>
      </c>
      <c r="Z15" s="102">
        <f t="shared" si="10"/>
        <v>20.6044157188863</v>
      </c>
      <c r="AA15" s="102">
        <f>X15/(1+0.045*ABS(Reference!E17))</f>
        <v>4.4416151977145</v>
      </c>
      <c r="AB15" s="102">
        <f>Y15/(1+0.015*ABS(Reference!E17))</f>
        <v>1.10161055076621</v>
      </c>
      <c r="AC15" s="102">
        <f t="shared" si="11"/>
        <v>21.1064785903953</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161.17178</v>
      </c>
      <c r="C16" s="31">
        <f t="shared" ref="C16:D16" si="17">C35</f>
        <v>172.5598</v>
      </c>
      <c r="D16" s="31">
        <f t="shared" si="17"/>
        <v>157.16488</v>
      </c>
      <c r="E16" s="102">
        <f t="shared" si="12"/>
        <v>0.934005370891714</v>
      </c>
      <c r="F16" s="102">
        <f t="shared" si="13"/>
        <v>1</v>
      </c>
      <c r="G16" s="102">
        <f t="shared" si="14"/>
        <v>0.910785014818052</v>
      </c>
      <c r="H16" s="102">
        <f>IF((E16/Reference!L$18)&lt;=0.008856,(7.787*(E16/Reference!L$18))+16/116,(E16/Reference!L$18)^(1/3))</f>
        <v>0.99418166800516</v>
      </c>
      <c r="I16" s="102">
        <f>IF((F16/Reference!M$18)&lt;=0.008856,(7.787*(F16/Reference!M$18))+16/116,(F16/Reference!M$18)^(1/3))</f>
        <v>1</v>
      </c>
      <c r="J16" s="102">
        <f>IF((G16/Reference!N$18)&lt;=0.008856,(7.787*(G16/Reference!N$18))+16/116,(G16/Reference!N$18)^(1/3))</f>
        <v>0.942170131634491</v>
      </c>
      <c r="K16" s="102">
        <f t="shared" si="0"/>
        <v>100</v>
      </c>
      <c r="L16" s="102">
        <f t="shared" si="1"/>
        <v>-2.90916599741997</v>
      </c>
      <c r="M16" s="102">
        <f t="shared" si="2"/>
        <v>11.5659736731017</v>
      </c>
      <c r="N16" s="103" t="str">
        <f t="shared" si="15"/>
        <v>7-(255, 255, 255)</v>
      </c>
      <c r="O16" s="120">
        <f>K16-Reference!B18</f>
        <v>0</v>
      </c>
      <c r="P16" s="120">
        <f>L16-Reference!C18</f>
        <v>-2.90916599741997</v>
      </c>
      <c r="Q16" s="120">
        <f>M16-Reference!D18</f>
        <v>11.5659736731017</v>
      </c>
      <c r="R16" s="120" t="str">
        <f t="shared" si="3"/>
        <v>about the same</v>
      </c>
      <c r="S16" s="120" t="str">
        <f t="shared" si="4"/>
        <v>about the same</v>
      </c>
      <c r="T16" s="120" t="str">
        <f t="shared" si="5"/>
        <v>yellower</v>
      </c>
      <c r="U16" s="120">
        <f t="shared" si="6"/>
        <v>11.9262313329663</v>
      </c>
      <c r="V16" s="120">
        <f t="shared" si="7"/>
        <v>142.234993807427</v>
      </c>
      <c r="W16" s="102">
        <f t="shared" si="8"/>
        <v>11.9262313329663</v>
      </c>
      <c r="X16" s="102">
        <f>W16-Reference!E18</f>
        <v>11.9262313329663</v>
      </c>
      <c r="Y16" s="102">
        <f t="shared" si="9"/>
        <v>0</v>
      </c>
      <c r="Z16" s="102">
        <f t="shared" si="10"/>
        <v>0</v>
      </c>
      <c r="AA16" s="102">
        <f>X16/(1+0.045*ABS(Reference!E18))</f>
        <v>11.9262313329663</v>
      </c>
      <c r="AB16" s="102">
        <f>Y16/(1+0.015*ABS(Reference!E18))</f>
        <v>0</v>
      </c>
      <c r="AC16" s="102">
        <f t="shared" si="11"/>
        <v>11.9262313329663</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20.7606664732273</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25.7322972562589</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1.8664094</v>
      </c>
      <c r="C28" s="31">
        <f>Test_Data!Q4</f>
        <v>2.0021692</v>
      </c>
      <c r="D28" s="31">
        <f>Test_Data!R4</f>
        <v>1.9430456</v>
      </c>
      <c r="E28" s="117">
        <f>B28/$C$16</f>
        <v>0.0108160150857848</v>
      </c>
      <c r="F28" s="117">
        <f>C28/$C$16</f>
        <v>0.0116027556823779</v>
      </c>
      <c r="G28" s="117">
        <f>D28/$C$16</f>
        <v>0.011260128952398</v>
      </c>
      <c r="H28" s="117">
        <f>IF((E28/E$16)&lt;=0.008856,(7.787*(E28/E$16))+16/116,(E28/E$16)^(1/3))</f>
        <v>0.226241690340023</v>
      </c>
      <c r="I28" s="117">
        <f>IF((F28/F$16)&lt;=0.008856,(7.787*(F28/F$16))+16/116,(F28/F$16)^(1/3))</f>
        <v>0.226388163189395</v>
      </c>
      <c r="J28" s="117">
        <f>IF((G28/G$16)&lt;=0.008856,(7.787*(G28/G$16))+16/116,(G28/G$16)^(1/3))</f>
        <v>0.23122910375927</v>
      </c>
      <c r="K28" s="117">
        <f>100*IF(F28&lt;=0.008856,9.033*F28,(1.16*(F28^(1/3)))-0.16)</f>
        <v>10.2610269299698</v>
      </c>
      <c r="L28" s="117">
        <f>500*(H28-I28)</f>
        <v>-0.0732364246860129</v>
      </c>
      <c r="M28" s="117">
        <f>200*(I28-J28)</f>
        <v>-0.968188113975099</v>
      </c>
      <c r="N28" s="123" t="str">
        <f>A28</f>
        <v>1-Gray1 (32, 32, 32)</v>
      </c>
      <c r="O28" s="124">
        <f>K28-[1]Reference!B35</f>
        <v>-1.98900317155304</v>
      </c>
      <c r="P28" s="124">
        <f>L28-[1]Reference!C35</f>
        <v>-0.0732364246860129</v>
      </c>
      <c r="Q28" s="124">
        <f>M28-[1]Reference!D35</f>
        <v>-0.968188113975099</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2.21334258857311</v>
      </c>
      <c r="V28" s="124">
        <f>(AC28)^2</f>
        <v>4.89888541439152</v>
      </c>
      <c r="W28" s="117">
        <f t="shared" ref="W28:W59" si="19">SQRT((L28*L28)+(M28*M28))</f>
        <v>0.970954065825696</v>
      </c>
      <c r="X28" s="117">
        <f>W28-[1]Reference!E35</f>
        <v>0.970954065825696</v>
      </c>
      <c r="Y28" s="117">
        <f t="shared" ref="Y28:Y59" si="20">IF(((U28*U28)-(O28*O28)-(X28*X28))&lt;0,0,SQRT((U28*U28)-(O28*O28)-(X28*X28)))</f>
        <v>2.78775199262346e-8</v>
      </c>
      <c r="Z28" s="117">
        <f t="shared" ref="Z28:Z59" si="21">O28</f>
        <v>-1.98900317155304</v>
      </c>
      <c r="AA28" s="117">
        <f>X28/(1+0.045*ABS([1]Reference!E35))</f>
        <v>0.970954065825696</v>
      </c>
      <c r="AB28" s="117">
        <f>Y28/(1+0.015*ABS([1]Reference!E35))</f>
        <v>2.78775199262346e-8</v>
      </c>
      <c r="AC28" s="117">
        <f>SQRT(Z28*Z28+AA28*AA28+AB28*AB28)</f>
        <v>2.21334258857311</v>
      </c>
      <c r="AD28" s="123" t="str">
        <f t="shared" ref="AD28:AD59" si="22">A28</f>
        <v>1-Gray1 (32, 32, 32)</v>
      </c>
    </row>
    <row r="29" s="31" customFormat="1" spans="1:30">
      <c r="A29" s="3" t="s">
        <v>51</v>
      </c>
      <c r="B29" s="31">
        <f>Test_Data!P5</f>
        <v>7.9208591</v>
      </c>
      <c r="C29" s="31">
        <f>Test_Data!Q5</f>
        <v>8.4451768</v>
      </c>
      <c r="D29" s="31">
        <f>Test_Data!R5</f>
        <v>7.7961713</v>
      </c>
      <c r="E29" s="117">
        <f t="shared" ref="E29:G59" si="23">B29/$C$16</f>
        <v>0.04590211103629</v>
      </c>
      <c r="F29" s="117">
        <f t="shared" si="23"/>
        <v>0.0489405805987258</v>
      </c>
      <c r="G29" s="117">
        <f t="shared" si="23"/>
        <v>0.0451795337036784</v>
      </c>
      <c r="H29" s="117">
        <f t="shared" ref="H29:J59" si="24">IF((E29/E$16)&lt;=0.008856,(7.787*(E29/E$16))+16/116,(E29/E$16)^(1/3))</f>
        <v>0.366292276895654</v>
      </c>
      <c r="I29" s="117">
        <f t="shared" si="24"/>
        <v>0.365782597054467</v>
      </c>
      <c r="J29" s="117">
        <f t="shared" si="24"/>
        <v>0.367430572313344</v>
      </c>
      <c r="K29" s="117">
        <f t="shared" ref="K29:K59" si="25">100*IF(F29&lt;=0.008856,9.033*F29,(1.16*(F29^(1/3)))-0.16)</f>
        <v>26.4307812583181</v>
      </c>
      <c r="L29" s="117">
        <f t="shared" ref="L29:L59" si="26">500*(H29-I29)</f>
        <v>0.254839920593525</v>
      </c>
      <c r="M29" s="117">
        <f t="shared" ref="M29:M59" si="27">200*(I29-J29)</f>
        <v>-0.329595051775511</v>
      </c>
      <c r="N29" s="123" t="str">
        <f t="shared" ref="N29:N59" si="28">A29</f>
        <v>2-Gray2 (64, 64, 64)</v>
      </c>
      <c r="O29" s="124">
        <f>K29-[1]Reference!B36</f>
        <v>-0.66263248113091</v>
      </c>
      <c r="P29" s="124">
        <f>L29-[1]Reference!C36</f>
        <v>0.254839920593525</v>
      </c>
      <c r="Q29" s="124">
        <f>M29-[1]Reference!D36</f>
        <v>-0.329595051775511</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0.782724784539701</v>
      </c>
      <c r="V29" s="124">
        <f t="shared" ref="V29:V59" si="32">(AC29)^2</f>
        <v>0.612658088332721</v>
      </c>
      <c r="W29" s="117">
        <f t="shared" si="19"/>
        <v>0.416624871176717</v>
      </c>
      <c r="X29" s="117">
        <f>W29-[1]Reference!E36</f>
        <v>0.416624871176717</v>
      </c>
      <c r="Y29" s="117">
        <f t="shared" si="20"/>
        <v>0</v>
      </c>
      <c r="Z29" s="117">
        <f t="shared" si="21"/>
        <v>-0.66263248113091</v>
      </c>
      <c r="AA29" s="117">
        <f>X29/(1+0.045*ABS([1]Reference!E36))</f>
        <v>0.416624871176717</v>
      </c>
      <c r="AB29" s="117">
        <f>Y29/(1+0.015*ABS([1]Reference!E36))</f>
        <v>0</v>
      </c>
      <c r="AC29" s="117">
        <f t="shared" ref="AC29:AC59" si="33">SQRT(Z29*Z29+AA29*AA29+AB29*AB29)</f>
        <v>0.782724784539701</v>
      </c>
      <c r="AD29" s="123" t="str">
        <f t="shared" si="22"/>
        <v>2-Gray2 (64, 64, 64)</v>
      </c>
    </row>
    <row r="30" s="31" customFormat="1" spans="1:30">
      <c r="A30" s="3" t="s">
        <v>52</v>
      </c>
      <c r="B30" s="31">
        <f>Test_Data!P6</f>
        <v>19.04802</v>
      </c>
      <c r="C30" s="31">
        <f>Test_Data!Q6</f>
        <v>20.312538</v>
      </c>
      <c r="D30" s="31">
        <f>Test_Data!R6</f>
        <v>18.445963</v>
      </c>
      <c r="E30" s="117">
        <f t="shared" si="23"/>
        <v>0.110385037534814</v>
      </c>
      <c r="F30" s="117">
        <f t="shared" si="23"/>
        <v>0.117713036292346</v>
      </c>
      <c r="G30" s="117">
        <f t="shared" si="23"/>
        <v>0.106896061539246</v>
      </c>
      <c r="H30" s="117">
        <f t="shared" si="24"/>
        <v>0.490742433335737</v>
      </c>
      <c r="I30" s="117">
        <f t="shared" si="24"/>
        <v>0.490088886127379</v>
      </c>
      <c r="J30" s="117">
        <f t="shared" si="24"/>
        <v>0.489608117136288</v>
      </c>
      <c r="K30" s="117">
        <f t="shared" si="25"/>
        <v>40.8503107907759</v>
      </c>
      <c r="L30" s="117">
        <f t="shared" si="26"/>
        <v>0.32677360417932</v>
      </c>
      <c r="M30" s="117">
        <f t="shared" si="27"/>
        <v>0.0961537982180238</v>
      </c>
      <c r="N30" s="123" t="str">
        <f t="shared" si="28"/>
        <v>3-Grey3 (96, 96, 96)</v>
      </c>
      <c r="O30" s="124">
        <f>K30-[1]Reference!B37</f>
        <v>0.119762761780549</v>
      </c>
      <c r="P30" s="124">
        <f>L30-[1]Reference!C37</f>
        <v>0.32677360417932</v>
      </c>
      <c r="Q30" s="124">
        <f>M30-[1]Reference!D37</f>
        <v>0.0961537982180238</v>
      </c>
      <c r="R30" s="124" t="str">
        <f t="shared" si="29"/>
        <v>about the same</v>
      </c>
      <c r="S30" s="124" t="str">
        <f t="shared" si="30"/>
        <v>about the same</v>
      </c>
      <c r="T30" s="124" t="str">
        <f t="shared" si="31"/>
        <v>about the same</v>
      </c>
      <c r="U30" s="124">
        <f t="shared" si="18"/>
        <v>0.361067390398801</v>
      </c>
      <c r="V30" s="124">
        <f t="shared" si="32"/>
        <v>0.1303696604094</v>
      </c>
      <c r="W30" s="117">
        <f t="shared" si="19"/>
        <v>0.340626689060172</v>
      </c>
      <c r="X30" s="117">
        <f>W30-[1]Reference!E37</f>
        <v>0.340626689060172</v>
      </c>
      <c r="Y30" s="117">
        <f t="shared" si="20"/>
        <v>0</v>
      </c>
      <c r="Z30" s="117">
        <f t="shared" si="21"/>
        <v>0.119762761780549</v>
      </c>
      <c r="AA30" s="117">
        <f>X30/(1+0.045*ABS([1]Reference!E37))</f>
        <v>0.340626689060172</v>
      </c>
      <c r="AB30" s="117">
        <f>Y30/(1+0.015*ABS([1]Reference!E37))</f>
        <v>0</v>
      </c>
      <c r="AC30" s="117">
        <f t="shared" si="33"/>
        <v>0.361067390398801</v>
      </c>
      <c r="AD30" s="123" t="str">
        <f t="shared" si="22"/>
        <v>3-Grey3 (96, 96, 96)</v>
      </c>
    </row>
    <row r="31" s="31" customFormat="1" spans="1:30">
      <c r="A31" s="3" t="s">
        <v>53</v>
      </c>
      <c r="B31" s="31">
        <f>Test_Data!P7</f>
        <v>35.774006</v>
      </c>
      <c r="C31" s="31">
        <f>Test_Data!Q7</f>
        <v>38.220172</v>
      </c>
      <c r="D31" s="31">
        <f>Test_Data!R7</f>
        <v>35.055865</v>
      </c>
      <c r="E31" s="117">
        <f t="shared" si="23"/>
        <v>0.207313673288912</v>
      </c>
      <c r="F31" s="117">
        <f t="shared" si="23"/>
        <v>0.221489431489837</v>
      </c>
      <c r="G31" s="117">
        <f t="shared" si="23"/>
        <v>0.203151979777445</v>
      </c>
      <c r="H31" s="117">
        <f t="shared" si="24"/>
        <v>0.605470318218349</v>
      </c>
      <c r="I31" s="117">
        <f t="shared" si="24"/>
        <v>0.605040346547581</v>
      </c>
      <c r="J31" s="117">
        <f t="shared" si="24"/>
        <v>0.606459393817473</v>
      </c>
      <c r="K31" s="117">
        <f t="shared" si="25"/>
        <v>54.1846801995194</v>
      </c>
      <c r="L31" s="117">
        <f t="shared" si="26"/>
        <v>0.214985835384152</v>
      </c>
      <c r="M31" s="117">
        <f t="shared" si="27"/>
        <v>-0.283809453978479</v>
      </c>
      <c r="N31" s="123" t="str">
        <f t="shared" si="28"/>
        <v>4-Gray4 (128, 128, 128)</v>
      </c>
      <c r="O31" s="124">
        <f>K31-[1]Reference!B38</f>
        <v>0.599666747350348</v>
      </c>
      <c r="P31" s="124">
        <f>L31-[1]Reference!C38</f>
        <v>0.214985835384152</v>
      </c>
      <c r="Q31" s="124">
        <f>M31-[1]Reference!D38</f>
        <v>-0.283809453978456</v>
      </c>
      <c r="R31" s="124" t="str">
        <f t="shared" si="29"/>
        <v>about the same</v>
      </c>
      <c r="S31" s="124" t="str">
        <f t="shared" si="30"/>
        <v>about the same</v>
      </c>
      <c r="T31" s="124" t="str">
        <f t="shared" si="31"/>
        <v>about the same</v>
      </c>
      <c r="U31" s="124">
        <f t="shared" si="18"/>
        <v>0.69740011719322</v>
      </c>
      <c r="V31" s="124">
        <f t="shared" si="32"/>
        <v>0.486366923461117</v>
      </c>
      <c r="W31" s="117">
        <f t="shared" si="19"/>
        <v>0.356043137250788</v>
      </c>
      <c r="X31" s="117">
        <f>W31-[1]Reference!E38</f>
        <v>0.356043137250766</v>
      </c>
      <c r="Y31" s="117">
        <f t="shared" si="20"/>
        <v>5.69859837769656e-8</v>
      </c>
      <c r="Z31" s="117">
        <f t="shared" si="21"/>
        <v>0.599666747350348</v>
      </c>
      <c r="AA31" s="117">
        <f>X31/(1+0.045*ABS([1]Reference!E38))</f>
        <v>0.356043137250766</v>
      </c>
      <c r="AB31" s="117">
        <f>Y31/(1+0.015*ABS([1]Reference!E38))</f>
        <v>5.69859837769655e-8</v>
      </c>
      <c r="AC31" s="117">
        <f t="shared" si="33"/>
        <v>0.69740011719322</v>
      </c>
      <c r="AD31" s="123" t="str">
        <f t="shared" si="22"/>
        <v>4-Gray4 (128, 128, 128)</v>
      </c>
    </row>
    <row r="32" s="31" customFormat="1" spans="1:30">
      <c r="A32" s="3" t="s">
        <v>54</v>
      </c>
      <c r="B32" s="31">
        <f>Test_Data!P8</f>
        <v>58.381059</v>
      </c>
      <c r="C32" s="31">
        <f>Test_Data!Q8</f>
        <v>62.732103</v>
      </c>
      <c r="D32" s="31">
        <f>Test_Data!R8</f>
        <v>57.185736</v>
      </c>
      <c r="E32" s="117">
        <f t="shared" si="23"/>
        <v>0.33832363621191</v>
      </c>
      <c r="F32" s="117">
        <f t="shared" si="23"/>
        <v>0.363538338593346</v>
      </c>
      <c r="G32" s="117">
        <f t="shared" si="23"/>
        <v>0.3313966288788</v>
      </c>
      <c r="H32" s="117">
        <f t="shared" si="24"/>
        <v>0.71284371042607</v>
      </c>
      <c r="I32" s="117">
        <f t="shared" si="24"/>
        <v>0.713701713388391</v>
      </c>
      <c r="J32" s="117">
        <f t="shared" si="24"/>
        <v>0.713910993838455</v>
      </c>
      <c r="K32" s="117">
        <f t="shared" si="25"/>
        <v>66.7893987530533</v>
      </c>
      <c r="L32" s="117">
        <f t="shared" si="26"/>
        <v>-0.429001481160374</v>
      </c>
      <c r="M32" s="117">
        <f t="shared" si="27"/>
        <v>-0.0418560900128151</v>
      </c>
      <c r="N32" s="123" t="str">
        <f t="shared" si="28"/>
        <v>5-Gray5 (160, 160, 160)</v>
      </c>
      <c r="O32" s="124">
        <f>K32-[1]Reference!B39</f>
        <v>0.92158533297787</v>
      </c>
      <c r="P32" s="124">
        <f>L32-[1]Reference!C39</f>
        <v>-0.429001481160318</v>
      </c>
      <c r="Q32" s="124">
        <f>M32-[1]Reference!D39</f>
        <v>-0.0418560900128151</v>
      </c>
      <c r="R32" s="124" t="str">
        <f t="shared" si="29"/>
        <v>about the same</v>
      </c>
      <c r="S32" s="124" t="str">
        <f t="shared" si="30"/>
        <v>about the same</v>
      </c>
      <c r="T32" s="124" t="str">
        <f t="shared" si="31"/>
        <v>about the same</v>
      </c>
      <c r="U32" s="124">
        <f t="shared" si="18"/>
        <v>1.01740539072134</v>
      </c>
      <c r="V32" s="124">
        <f t="shared" si="32"/>
        <v>1.03511372906884</v>
      </c>
      <c r="W32" s="117">
        <f t="shared" si="19"/>
        <v>0.43103851696682</v>
      </c>
      <c r="X32" s="117">
        <f>W32-[1]Reference!E39</f>
        <v>0.431038516966764</v>
      </c>
      <c r="Y32" s="117">
        <f t="shared" si="20"/>
        <v>1.74731603258231e-8</v>
      </c>
      <c r="Z32" s="117">
        <f t="shared" si="21"/>
        <v>0.92158533297787</v>
      </c>
      <c r="AA32" s="117">
        <f>X32/(1+0.045*ABS([1]Reference!E39))</f>
        <v>0.431038516966763</v>
      </c>
      <c r="AB32" s="117">
        <f>Y32/(1+0.015*ABS([1]Reference!E39))</f>
        <v>1.74731603258231e-8</v>
      </c>
      <c r="AC32" s="117">
        <f t="shared" si="33"/>
        <v>1.01740539072134</v>
      </c>
      <c r="AD32" s="123" t="str">
        <f t="shared" si="22"/>
        <v>5-Gray5 (160, 160, 160)</v>
      </c>
    </row>
    <row r="33" s="31" customFormat="1" spans="1:30">
      <c r="A33" s="3" t="s">
        <v>55</v>
      </c>
      <c r="B33" s="31">
        <f>Test_Data!P9</f>
        <v>89.448358</v>
      </c>
      <c r="C33" s="31">
        <f>Test_Data!Q9</f>
        <v>96.229403</v>
      </c>
      <c r="D33" s="31">
        <f>Test_Data!R9</f>
        <v>87.973679</v>
      </c>
      <c r="E33" s="117">
        <f t="shared" si="23"/>
        <v>0.518361507141292</v>
      </c>
      <c r="F33" s="117">
        <f t="shared" si="23"/>
        <v>0.557658290053651</v>
      </c>
      <c r="G33" s="117">
        <f t="shared" si="23"/>
        <v>0.509815605952255</v>
      </c>
      <c r="H33" s="117">
        <f t="shared" si="24"/>
        <v>0.821790513208781</v>
      </c>
      <c r="I33" s="117">
        <f t="shared" si="24"/>
        <v>0.823106543509156</v>
      </c>
      <c r="J33" s="117">
        <f t="shared" si="24"/>
        <v>0.824136374856477</v>
      </c>
      <c r="K33" s="117">
        <f t="shared" si="25"/>
        <v>79.4803590470621</v>
      </c>
      <c r="L33" s="117">
        <f t="shared" si="26"/>
        <v>-0.658015150187652</v>
      </c>
      <c r="M33" s="117">
        <f t="shared" si="27"/>
        <v>-0.20596626946412</v>
      </c>
      <c r="N33" s="123" t="str">
        <f t="shared" si="28"/>
        <v>6-Gray6 (192, 192, 192)</v>
      </c>
      <c r="O33" s="124">
        <f>K33-[1]Reference!B40</f>
        <v>1.77599545710943</v>
      </c>
      <c r="P33" s="124">
        <f>L33-[1]Reference!C40</f>
        <v>-0.658015150187652</v>
      </c>
      <c r="Q33" s="124">
        <f>M33-[1]Reference!D40</f>
        <v>-0.20596626946412</v>
      </c>
      <c r="R33" s="124" t="str">
        <f t="shared" si="29"/>
        <v>about the same</v>
      </c>
      <c r="S33" s="124" t="str">
        <f t="shared" si="30"/>
        <v>about the same</v>
      </c>
      <c r="T33" s="124" t="str">
        <f t="shared" si="31"/>
        <v>about the same</v>
      </c>
      <c r="U33" s="124">
        <f t="shared" si="18"/>
        <v>1.90514196471202</v>
      </c>
      <c r="V33" s="124">
        <f t="shared" si="32"/>
        <v>3.62956590570678</v>
      </c>
      <c r="W33" s="117">
        <f t="shared" si="19"/>
        <v>0.689496948530916</v>
      </c>
      <c r="X33" s="117">
        <f>W33-[1]Reference!E40</f>
        <v>0.689496948530916</v>
      </c>
      <c r="Y33" s="117">
        <f t="shared" si="20"/>
        <v>0</v>
      </c>
      <c r="Z33" s="117">
        <f t="shared" si="21"/>
        <v>1.77599545710943</v>
      </c>
      <c r="AA33" s="117">
        <f>X33/(1+0.045*ABS([1]Reference!E40))</f>
        <v>0.689496948530916</v>
      </c>
      <c r="AB33" s="117">
        <f>Y33/(1+0.015*ABS([1]Reference!E40))</f>
        <v>0</v>
      </c>
      <c r="AC33" s="117">
        <f t="shared" si="33"/>
        <v>1.90514196471202</v>
      </c>
      <c r="AD33" s="123" t="str">
        <f t="shared" si="22"/>
        <v>6-Gray6 (192, 192, 192)</v>
      </c>
    </row>
    <row r="34" s="31" customFormat="1" spans="1:30">
      <c r="A34" s="3" t="s">
        <v>56</v>
      </c>
      <c r="B34" s="31">
        <f>Test_Data!P10</f>
        <v>121.69676</v>
      </c>
      <c r="C34" s="31">
        <f>Test_Data!Q10</f>
        <v>131.18177</v>
      </c>
      <c r="D34" s="31">
        <f>Test_Data!R10</f>
        <v>120.21124</v>
      </c>
      <c r="E34" s="117">
        <f t="shared" si="23"/>
        <v>0.705243979188664</v>
      </c>
      <c r="F34" s="117">
        <f t="shared" si="23"/>
        <v>0.7602104893492</v>
      </c>
      <c r="G34" s="117">
        <f t="shared" si="23"/>
        <v>0.696635253402009</v>
      </c>
      <c r="H34" s="117">
        <f t="shared" si="24"/>
        <v>0.91060494527798</v>
      </c>
      <c r="I34" s="117">
        <f t="shared" si="24"/>
        <v>0.912664768634576</v>
      </c>
      <c r="J34" s="117">
        <f t="shared" si="24"/>
        <v>0.914526983218052</v>
      </c>
      <c r="K34" s="117">
        <f t="shared" si="25"/>
        <v>89.8691131616108</v>
      </c>
      <c r="L34" s="117">
        <f t="shared" si="26"/>
        <v>-1.02991167829841</v>
      </c>
      <c r="M34" s="117">
        <f t="shared" si="27"/>
        <v>-0.372442916695181</v>
      </c>
      <c r="N34" s="123" t="str">
        <f t="shared" si="28"/>
        <v>7-Gray7 (224, 224, 224)</v>
      </c>
      <c r="O34" s="124">
        <f>K34-[1]Reference!B41</f>
        <v>0.691832932583935</v>
      </c>
      <c r="P34" s="124">
        <f>L34-[1]Reference!C41</f>
        <v>-1.02991167829841</v>
      </c>
      <c r="Q34" s="124">
        <f>M34-[1]Reference!D41</f>
        <v>-0.372442916695181</v>
      </c>
      <c r="R34" s="124" t="str">
        <f t="shared" si="29"/>
        <v>about the same</v>
      </c>
      <c r="S34" s="124" t="str">
        <f t="shared" si="30"/>
        <v>about the same</v>
      </c>
      <c r="T34" s="124" t="str">
        <f t="shared" si="31"/>
        <v>about the same</v>
      </c>
      <c r="U34" s="124">
        <f t="shared" si="18"/>
        <v>1.29540132696379</v>
      </c>
      <c r="V34" s="124">
        <f t="shared" si="32"/>
        <v>1.67806459789955</v>
      </c>
      <c r="W34" s="117">
        <f t="shared" si="19"/>
        <v>1.09518573369628</v>
      </c>
      <c r="X34" s="117">
        <f>W34-[1]Reference!E41</f>
        <v>1.09518573369628</v>
      </c>
      <c r="Y34" s="117">
        <f t="shared" si="20"/>
        <v>0</v>
      </c>
      <c r="Z34" s="117">
        <f t="shared" si="21"/>
        <v>0.691832932583935</v>
      </c>
      <c r="AA34" s="117">
        <f>X34/(1+0.045*ABS([1]Reference!E41))</f>
        <v>1.09518573369628</v>
      </c>
      <c r="AB34" s="117">
        <f>Y34/(1+0.015*ABS([1]Reference!E41))</f>
        <v>0</v>
      </c>
      <c r="AC34" s="117">
        <f t="shared" si="33"/>
        <v>1.29540132696379</v>
      </c>
      <c r="AD34" s="123" t="str">
        <f t="shared" si="22"/>
        <v>7-Gray7 (224, 224, 224)</v>
      </c>
    </row>
    <row r="35" s="31" customFormat="1" spans="1:30">
      <c r="A35" s="3" t="s">
        <v>57</v>
      </c>
      <c r="B35" s="31">
        <f>Test_Data!P11</f>
        <v>161.17178</v>
      </c>
      <c r="C35" s="31">
        <f>Test_Data!Q11</f>
        <v>172.5598</v>
      </c>
      <c r="D35" s="31">
        <f>Test_Data!R11</f>
        <v>157.16488</v>
      </c>
      <c r="E35" s="117">
        <f t="shared" si="23"/>
        <v>0.934005370891714</v>
      </c>
      <c r="F35" s="117">
        <f t="shared" si="23"/>
        <v>1</v>
      </c>
      <c r="G35" s="117">
        <f t="shared" si="23"/>
        <v>0.910785014818052</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20.556143</v>
      </c>
      <c r="C36" s="31">
        <f>Test_Data!Q12</f>
        <v>10.222641</v>
      </c>
      <c r="D36" s="31">
        <f>Test_Data!R12</f>
        <v>0.8297383</v>
      </c>
      <c r="E36" s="117">
        <f t="shared" si="23"/>
        <v>0.119124749796882</v>
      </c>
      <c r="F36" s="117">
        <f t="shared" si="23"/>
        <v>0.0592411500245132</v>
      </c>
      <c r="G36" s="117">
        <f t="shared" si="23"/>
        <v>0.00480841018591816</v>
      </c>
      <c r="H36" s="117">
        <f t="shared" si="24"/>
        <v>0.503366384379558</v>
      </c>
      <c r="I36" s="117">
        <f t="shared" si="24"/>
        <v>0.389829313922888</v>
      </c>
      <c r="J36" s="117">
        <f t="shared" si="24"/>
        <v>0.179041822987799</v>
      </c>
      <c r="K36" s="117">
        <f t="shared" si="25"/>
        <v>29.220200415055</v>
      </c>
      <c r="L36" s="117">
        <f t="shared" si="26"/>
        <v>56.7685352283349</v>
      </c>
      <c r="M36" s="117">
        <f t="shared" si="27"/>
        <v>42.1574981870179</v>
      </c>
      <c r="N36" s="123" t="str">
        <f t="shared" si="28"/>
        <v>9-Red1 (128, 0, 0)</v>
      </c>
      <c r="O36" s="124">
        <f>K36-[1]Reference!B43</f>
        <v>3.68941584263883</v>
      </c>
      <c r="P36" s="124">
        <f>L36-[1]Reference!C43</f>
        <v>8.71568813210997</v>
      </c>
      <c r="Q36" s="124">
        <f>M36-[1]Reference!D43</f>
        <v>4.09693537078064</v>
      </c>
      <c r="R36" s="124" t="str">
        <f t="shared" si="29"/>
        <v>lighter</v>
      </c>
      <c r="S36" s="124" t="str">
        <f t="shared" si="30"/>
        <v>redder</v>
      </c>
      <c r="T36" s="124" t="str">
        <f t="shared" si="31"/>
        <v>yellower</v>
      </c>
      <c r="U36" s="124">
        <f t="shared" si="18"/>
        <v>10.3130930524489</v>
      </c>
      <c r="V36" s="124">
        <f t="shared" si="32"/>
        <v>21.0193339922315</v>
      </c>
      <c r="W36" s="117">
        <f t="shared" si="19"/>
        <v>70.7101212370557</v>
      </c>
      <c r="X36" s="117">
        <f>W36-[1]Reference!E43</f>
        <v>9.41018195534096</v>
      </c>
      <c r="Y36" s="117">
        <f t="shared" si="20"/>
        <v>2.04855427458768</v>
      </c>
      <c r="Z36" s="117">
        <f t="shared" si="21"/>
        <v>3.68941584263883</v>
      </c>
      <c r="AA36" s="117">
        <f>X36/(1+0.045*ABS([1]Reference!E43))</f>
        <v>2.50370860616766</v>
      </c>
      <c r="AB36" s="117">
        <f>Y36/(1+0.015*ABS([1]Reference!E43))</f>
        <v>1.06723378306682</v>
      </c>
      <c r="AC36" s="117">
        <f t="shared" si="33"/>
        <v>4.58468472113749</v>
      </c>
      <c r="AD36" s="123" t="str">
        <f t="shared" si="22"/>
        <v>9-Red1 (128, 0, 0)</v>
      </c>
    </row>
    <row r="37" s="31" customFormat="1" spans="1:30">
      <c r="A37" s="3" t="s">
        <v>59</v>
      </c>
      <c r="B37" s="31">
        <f>Test_Data!P13</f>
        <v>65.33312</v>
      </c>
      <c r="C37" s="31">
        <f>Test_Data!Q13</f>
        <v>39.293451</v>
      </c>
      <c r="D37" s="31">
        <f>Test_Data!R13</f>
        <v>12.604133</v>
      </c>
      <c r="E37" s="117">
        <f t="shared" si="23"/>
        <v>0.378611472660492</v>
      </c>
      <c r="F37" s="117">
        <f t="shared" si="23"/>
        <v>0.227709182555844</v>
      </c>
      <c r="G37" s="117">
        <f t="shared" si="23"/>
        <v>0.0730421164141359</v>
      </c>
      <c r="H37" s="117">
        <f t="shared" si="24"/>
        <v>0.740084767140894</v>
      </c>
      <c r="I37" s="117">
        <f t="shared" si="24"/>
        <v>0.610651621644231</v>
      </c>
      <c r="J37" s="117">
        <f t="shared" si="24"/>
        <v>0.431240119110291</v>
      </c>
      <c r="K37" s="117">
        <f t="shared" si="25"/>
        <v>54.8355881107308</v>
      </c>
      <c r="L37" s="117">
        <f t="shared" si="26"/>
        <v>64.7165727483318</v>
      </c>
      <c r="M37" s="117">
        <f t="shared" si="27"/>
        <v>35.882300506788</v>
      </c>
      <c r="N37" s="123" t="str">
        <f t="shared" si="28"/>
        <v>10-Red2 (192, 64, 64)</v>
      </c>
      <c r="O37" s="124">
        <f>K37-[1]Reference!B44</f>
        <v>8.8697721652442</v>
      </c>
      <c r="P37" s="124">
        <f>L37-[1]Reference!C44</f>
        <v>13.6177066027663</v>
      </c>
      <c r="Q37" s="124">
        <f>M37-[1]Reference!D44</f>
        <v>7.21251283367062</v>
      </c>
      <c r="R37" s="124" t="str">
        <f t="shared" si="29"/>
        <v>lighter</v>
      </c>
      <c r="S37" s="124" t="str">
        <f t="shared" si="30"/>
        <v>redder</v>
      </c>
      <c r="T37" s="124" t="str">
        <f t="shared" si="31"/>
        <v>yellower</v>
      </c>
      <c r="U37" s="124">
        <f t="shared" si="18"/>
        <v>17.7801893341502</v>
      </c>
      <c r="V37" s="124">
        <f t="shared" si="32"/>
        <v>96.651004265522</v>
      </c>
      <c r="W37" s="117">
        <f t="shared" si="19"/>
        <v>73.9984748352935</v>
      </c>
      <c r="X37" s="117">
        <f>W37-[1]Reference!E44</f>
        <v>15.4062326305096</v>
      </c>
      <c r="Y37" s="117">
        <f t="shared" si="20"/>
        <v>0.332070217738385</v>
      </c>
      <c r="Z37" s="117">
        <f t="shared" si="21"/>
        <v>8.8697721652442</v>
      </c>
      <c r="AA37" s="117">
        <f>X37/(1+0.045*ABS([1]Reference!E44))</f>
        <v>4.23637931092974</v>
      </c>
      <c r="AB37" s="117">
        <f>Y37/(1+0.015*ABS([1]Reference!E44))</f>
        <v>0.176738043747546</v>
      </c>
      <c r="AC37" s="117">
        <f t="shared" si="33"/>
        <v>9.83112426254099</v>
      </c>
      <c r="AD37" s="123" t="str">
        <f t="shared" si="22"/>
        <v>10-Red2 (192, 64, 64)</v>
      </c>
    </row>
    <row r="38" s="31" customFormat="1" spans="1:30">
      <c r="A38" s="3" t="s">
        <v>60</v>
      </c>
      <c r="B38" s="31">
        <f>Test_Data!P14</f>
        <v>118.32629</v>
      </c>
      <c r="C38" s="31">
        <f>Test_Data!Q14</f>
        <v>60.046541</v>
      </c>
      <c r="D38" s="31">
        <f>Test_Data!R14</f>
        <v>5.0026957</v>
      </c>
      <c r="E38" s="117">
        <f t="shared" si="23"/>
        <v>0.685711793824518</v>
      </c>
      <c r="F38" s="117">
        <f t="shared" si="23"/>
        <v>0.347975258432149</v>
      </c>
      <c r="G38" s="117">
        <f t="shared" si="23"/>
        <v>0.0289910842502136</v>
      </c>
      <c r="H38" s="117">
        <f t="shared" si="24"/>
        <v>0.902119523506097</v>
      </c>
      <c r="I38" s="117">
        <f t="shared" si="24"/>
        <v>0.70336829581117</v>
      </c>
      <c r="J38" s="117">
        <f t="shared" si="24"/>
        <v>0.31691991236523</v>
      </c>
      <c r="K38" s="117">
        <f t="shared" si="25"/>
        <v>65.5907223140957</v>
      </c>
      <c r="L38" s="117">
        <f t="shared" si="26"/>
        <v>99.3756138474636</v>
      </c>
      <c r="M38" s="117">
        <f t="shared" si="27"/>
        <v>77.289676689188</v>
      </c>
      <c r="N38" s="123" t="str">
        <f t="shared" si="28"/>
        <v>11-Red3 (255, 0, 0)</v>
      </c>
      <c r="O38" s="124">
        <f>K38-[1]Reference!B45</f>
        <v>12.3578405282533</v>
      </c>
      <c r="P38" s="124">
        <f>L38-[1]Reference!C45</f>
        <v>19.2702867572618</v>
      </c>
      <c r="Q38" s="124">
        <f>M38-[1]Reference!D45</f>
        <v>10.0668947437517</v>
      </c>
      <c r="R38" s="124" t="str">
        <f t="shared" si="29"/>
        <v>lighter</v>
      </c>
      <c r="S38" s="124" t="str">
        <f t="shared" si="30"/>
        <v>redder</v>
      </c>
      <c r="T38" s="124" t="str">
        <f t="shared" si="31"/>
        <v>yellower</v>
      </c>
      <c r="U38" s="124">
        <f t="shared" si="18"/>
        <v>25.0080495842961</v>
      </c>
      <c r="V38" s="124">
        <f t="shared" si="32"/>
        <v>169.430818228637</v>
      </c>
      <c r="W38" s="117">
        <f t="shared" si="19"/>
        <v>125.893632683625</v>
      </c>
      <c r="X38" s="117">
        <f>W38-[1]Reference!E45</f>
        <v>21.3194205627012</v>
      </c>
      <c r="Y38" s="117">
        <f t="shared" si="20"/>
        <v>4.26246740275484</v>
      </c>
      <c r="Z38" s="117">
        <f t="shared" si="21"/>
        <v>12.3578405282533</v>
      </c>
      <c r="AA38" s="117">
        <f>X38/(1+0.045*ABS([1]Reference!E45))</f>
        <v>3.73642132641698</v>
      </c>
      <c r="AB38" s="117">
        <f>Y38/(1+0.015*ABS([1]Reference!E45))</f>
        <v>1.65944309284626</v>
      </c>
      <c r="AC38" s="117">
        <f t="shared" si="33"/>
        <v>13.0165593852077</v>
      </c>
      <c r="AD38" s="123" t="str">
        <f t="shared" si="22"/>
        <v>11-Red3 (255, 0, 0)</v>
      </c>
    </row>
    <row r="39" s="31" customFormat="1" spans="1:30">
      <c r="A39" s="3" t="s">
        <v>61</v>
      </c>
      <c r="B39" s="31">
        <f>Test_Data!P15</f>
        <v>139.64809</v>
      </c>
      <c r="C39" s="31">
        <f>Test_Data!Q15</f>
        <v>99.521981</v>
      </c>
      <c r="D39" s="31">
        <f>Test_Data!R15</f>
        <v>52.184762</v>
      </c>
      <c r="E39" s="117">
        <f t="shared" si="23"/>
        <v>0.80927359674733</v>
      </c>
      <c r="F39" s="117">
        <f t="shared" si="23"/>
        <v>0.576739084074043</v>
      </c>
      <c r="G39" s="117">
        <f t="shared" si="23"/>
        <v>0.302415522039316</v>
      </c>
      <c r="H39" s="117">
        <f t="shared" si="24"/>
        <v>0.953341866990046</v>
      </c>
      <c r="I39" s="117">
        <f t="shared" si="24"/>
        <v>0.832389246755639</v>
      </c>
      <c r="J39" s="117">
        <f t="shared" si="24"/>
        <v>0.692462193754417</v>
      </c>
      <c r="K39" s="117">
        <f t="shared" si="25"/>
        <v>80.5571526236541</v>
      </c>
      <c r="L39" s="117">
        <f t="shared" si="26"/>
        <v>60.4763101172033</v>
      </c>
      <c r="M39" s="117">
        <f t="shared" si="27"/>
        <v>27.9854106002445</v>
      </c>
      <c r="N39" s="123" t="str">
        <f t="shared" si="28"/>
        <v>12-Red4 (255, 128, 128)</v>
      </c>
      <c r="O39" s="124">
        <f>K39-[1]Reference!B46</f>
        <v>12.347654219911</v>
      </c>
      <c r="P39" s="124">
        <f>L39-[1]Reference!C46</f>
        <v>12.2835134458365</v>
      </c>
      <c r="Q39" s="124">
        <f>M39-[1]Reference!D46</f>
        <v>5.29206224272139</v>
      </c>
      <c r="R39" s="124" t="str">
        <f t="shared" si="29"/>
        <v>lighter</v>
      </c>
      <c r="S39" s="124" t="str">
        <f t="shared" si="30"/>
        <v>redder</v>
      </c>
      <c r="T39" s="124" t="str">
        <f t="shared" si="31"/>
        <v>yellower</v>
      </c>
      <c r="U39" s="124">
        <f t="shared" si="18"/>
        <v>18.2031642878201</v>
      </c>
      <c r="V39" s="124">
        <f t="shared" si="32"/>
        <v>168.001345655706</v>
      </c>
      <c r="W39" s="117">
        <f t="shared" si="19"/>
        <v>66.6375816777322</v>
      </c>
      <c r="X39" s="117">
        <f>W39-[1]Reference!E46</f>
        <v>13.3690758728609</v>
      </c>
      <c r="Y39" s="117">
        <f t="shared" si="20"/>
        <v>0.398039772599853</v>
      </c>
      <c r="Z39" s="117">
        <f t="shared" si="21"/>
        <v>12.347654219911</v>
      </c>
      <c r="AA39" s="117">
        <f>X39/(1+0.045*ABS([1]Reference!E46))</f>
        <v>3.93545780676323</v>
      </c>
      <c r="AB39" s="117">
        <f>Y39/(1+0.015*ABS([1]Reference!E46))</f>
        <v>0.221252734232633</v>
      </c>
      <c r="AC39" s="117">
        <f t="shared" si="33"/>
        <v>12.9615333065076</v>
      </c>
      <c r="AD39" s="123" t="str">
        <f t="shared" si="22"/>
        <v>12-Red4 (255, 128, 128)</v>
      </c>
    </row>
    <row r="40" s="31" customFormat="1" spans="1:30">
      <c r="A40" s="3" t="s">
        <v>62</v>
      </c>
      <c r="B40" s="31">
        <f>Test_Data!P16</f>
        <v>20.292635</v>
      </c>
      <c r="C40" s="31">
        <f>Test_Data!Q16</f>
        <v>42.636556</v>
      </c>
      <c r="D40" s="31">
        <f>Test_Data!R16</f>
        <v>6.2085028</v>
      </c>
      <c r="E40" s="117">
        <f t="shared" si="23"/>
        <v>0.11759769656664</v>
      </c>
      <c r="F40" s="117">
        <f t="shared" si="23"/>
        <v>0.247082785214169</v>
      </c>
      <c r="G40" s="117">
        <f t="shared" si="23"/>
        <v>0.0359788479124338</v>
      </c>
      <c r="H40" s="117">
        <f t="shared" si="24"/>
        <v>0.501206252927222</v>
      </c>
      <c r="I40" s="117">
        <f t="shared" si="24"/>
        <v>0.627500625038488</v>
      </c>
      <c r="J40" s="117">
        <f t="shared" si="24"/>
        <v>0.340573191153428</v>
      </c>
      <c r="K40" s="117">
        <f t="shared" si="25"/>
        <v>56.7900725044646</v>
      </c>
      <c r="L40" s="117">
        <f t="shared" si="26"/>
        <v>-63.147186055633</v>
      </c>
      <c r="M40" s="117">
        <f t="shared" si="27"/>
        <v>57.385486777012</v>
      </c>
      <c r="N40" s="123" t="str">
        <f t="shared" si="28"/>
        <v>13-Green1 (0, 128, 0)</v>
      </c>
      <c r="O40" s="124">
        <f>K40-[1]Reference!B47</f>
        <v>10.5612546618381</v>
      </c>
      <c r="P40" s="124">
        <f>L40-[1]Reference!C47</f>
        <v>-11.4452606602822</v>
      </c>
      <c r="Q40" s="124">
        <f>M40-[1]Reference!D47</f>
        <v>7.48454783205121</v>
      </c>
      <c r="R40" s="124" t="str">
        <f t="shared" si="29"/>
        <v>lighter</v>
      </c>
      <c r="S40" s="124" t="str">
        <f t="shared" si="30"/>
        <v>greener</v>
      </c>
      <c r="T40" s="124" t="str">
        <f t="shared" si="31"/>
        <v>yellower</v>
      </c>
      <c r="U40" s="124">
        <f t="shared" si="18"/>
        <v>17.2786732090246</v>
      </c>
      <c r="V40" s="124">
        <f t="shared" si="32"/>
        <v>122.947484726408</v>
      </c>
      <c r="W40" s="117">
        <f t="shared" si="19"/>
        <v>85.326790630958</v>
      </c>
      <c r="X40" s="117">
        <f>W40-[1]Reference!E47</f>
        <v>13.4714303773547</v>
      </c>
      <c r="Y40" s="117">
        <f t="shared" si="20"/>
        <v>2.35223540916967</v>
      </c>
      <c r="Z40" s="117">
        <f t="shared" si="21"/>
        <v>10.5612546618381</v>
      </c>
      <c r="AA40" s="117">
        <f>X40/(1+0.045*ABS([1]Reference!E47))</f>
        <v>3.18210897451257</v>
      </c>
      <c r="AB40" s="117">
        <f>Y40/(1+0.015*ABS([1]Reference!E47))</f>
        <v>1.13206323522037</v>
      </c>
      <c r="AC40" s="117">
        <f t="shared" si="33"/>
        <v>11.088168682267</v>
      </c>
      <c r="AD40" s="123" t="str">
        <f t="shared" si="22"/>
        <v>13-Green1 (0, 128, 0)</v>
      </c>
    </row>
    <row r="41" s="31" customFormat="1" spans="1:30">
      <c r="A41" s="3" t="s">
        <v>63</v>
      </c>
      <c r="B41" s="31">
        <f>Test_Data!P17</f>
        <v>58.590511</v>
      </c>
      <c r="C41" s="31">
        <f>Test_Data!Q17</f>
        <v>109.13186</v>
      </c>
      <c r="D41" s="31">
        <f>Test_Data!R17</f>
        <v>25.926128</v>
      </c>
      <c r="E41" s="117">
        <f t="shared" si="23"/>
        <v>0.339537429922844</v>
      </c>
      <c r="F41" s="117">
        <f t="shared" si="23"/>
        <v>0.632429221637948</v>
      </c>
      <c r="G41" s="117">
        <f t="shared" si="23"/>
        <v>0.150244309508935</v>
      </c>
      <c r="H41" s="117">
        <f t="shared" si="24"/>
        <v>0.71369517574836</v>
      </c>
      <c r="I41" s="117">
        <f t="shared" si="24"/>
        <v>0.858362315867221</v>
      </c>
      <c r="J41" s="117">
        <f t="shared" si="24"/>
        <v>0.548437806502012</v>
      </c>
      <c r="K41" s="117">
        <f t="shared" si="25"/>
        <v>83.5700286405976</v>
      </c>
      <c r="L41" s="117">
        <f t="shared" si="26"/>
        <v>-72.3335700594304</v>
      </c>
      <c r="M41" s="117">
        <f t="shared" si="27"/>
        <v>61.9849018730419</v>
      </c>
      <c r="N41" s="123" t="str">
        <f t="shared" si="28"/>
        <v>14-Green2 (64, 192, 64)</v>
      </c>
      <c r="O41" s="124">
        <f>K41-[1]Reference!B48</f>
        <v>14.7034353868195</v>
      </c>
      <c r="P41" s="124">
        <f>L41-[1]Reference!C48</f>
        <v>-13.0058529006231</v>
      </c>
      <c r="Q41" s="124">
        <f>M41-[1]Reference!D48</f>
        <v>9.52163858579607</v>
      </c>
      <c r="R41" s="124" t="str">
        <f t="shared" si="29"/>
        <v>lighter</v>
      </c>
      <c r="S41" s="124" t="str">
        <f t="shared" si="30"/>
        <v>greener</v>
      </c>
      <c r="T41" s="124" t="str">
        <f t="shared" si="31"/>
        <v>yellower</v>
      </c>
      <c r="U41" s="124">
        <f t="shared" si="18"/>
        <v>21.8175347646232</v>
      </c>
      <c r="V41" s="124">
        <f t="shared" si="32"/>
        <v>228.958840392695</v>
      </c>
      <c r="W41" s="117">
        <f t="shared" si="19"/>
        <v>95.2589807721726</v>
      </c>
      <c r="X41" s="117">
        <f>W41-[1]Reference!E48</f>
        <v>16.0619352589572</v>
      </c>
      <c r="Y41" s="117">
        <f t="shared" si="20"/>
        <v>1.35205279787181</v>
      </c>
      <c r="Z41" s="117">
        <f t="shared" si="21"/>
        <v>14.7034353868195</v>
      </c>
      <c r="AA41" s="117">
        <f>X41/(1+0.045*ABS([1]Reference!E48))</f>
        <v>3.51936966824279</v>
      </c>
      <c r="AB41" s="117">
        <f>Y41/(1+0.015*ABS([1]Reference!E48))</f>
        <v>0.617952552039092</v>
      </c>
      <c r="AC41" s="117">
        <f t="shared" si="33"/>
        <v>15.1313859376032</v>
      </c>
      <c r="AD41" s="123" t="str">
        <f t="shared" si="22"/>
        <v>14-Green2 (64, 192, 64)</v>
      </c>
    </row>
    <row r="42" s="31" customFormat="1" spans="1:30">
      <c r="A42" s="3" t="s">
        <v>64</v>
      </c>
      <c r="B42" s="31">
        <f>Test_Data!P18</f>
        <v>95.739803</v>
      </c>
      <c r="C42" s="31">
        <f>Test_Data!Q18</f>
        <v>192.43453</v>
      </c>
      <c r="D42" s="31">
        <f>Test_Data!R18</f>
        <v>31.309421</v>
      </c>
      <c r="E42" s="117">
        <f t="shared" si="23"/>
        <v>0.554821012773543</v>
      </c>
      <c r="F42" s="117">
        <f t="shared" si="23"/>
        <v>1.11517589844216</v>
      </c>
      <c r="G42" s="117">
        <f t="shared" si="23"/>
        <v>0.181440990311764</v>
      </c>
      <c r="H42" s="117">
        <f t="shared" si="24"/>
        <v>0.840622820589834</v>
      </c>
      <c r="I42" s="117">
        <f t="shared" si="24"/>
        <v>1.0370056555293</v>
      </c>
      <c r="J42" s="117">
        <f t="shared" si="24"/>
        <v>0.584036303691259</v>
      </c>
      <c r="K42" s="117">
        <f t="shared" si="25"/>
        <v>104.292656041399</v>
      </c>
      <c r="L42" s="117">
        <f t="shared" si="26"/>
        <v>-98.191417469732</v>
      </c>
      <c r="M42" s="117">
        <f t="shared" si="27"/>
        <v>90.5938703676079</v>
      </c>
      <c r="N42" s="123" t="str">
        <f t="shared" si="28"/>
        <v>15-Green3 (0, 255, 0)</v>
      </c>
      <c r="O42" s="124">
        <f>K42-[1]Reference!B49</f>
        <v>16.5556225678544</v>
      </c>
      <c r="P42" s="124">
        <f>L42-[1]Reference!C49</f>
        <v>-12.0029833756124</v>
      </c>
      <c r="Q42" s="124">
        <f>M42-[1]Reference!D49</f>
        <v>7.40772682257108</v>
      </c>
      <c r="R42" s="124" t="str">
        <f t="shared" si="29"/>
        <v>lighter</v>
      </c>
      <c r="S42" s="124" t="str">
        <f t="shared" si="30"/>
        <v>greener</v>
      </c>
      <c r="T42" s="124" t="str">
        <f t="shared" si="31"/>
        <v>yellower</v>
      </c>
      <c r="U42" s="124">
        <f t="shared" si="18"/>
        <v>21.7493601101806</v>
      </c>
      <c r="V42" s="124">
        <f t="shared" si="32"/>
        <v>279.797693257412</v>
      </c>
      <c r="W42" s="117">
        <f t="shared" si="19"/>
        <v>133.599415466154</v>
      </c>
      <c r="X42" s="117">
        <f>W42-[1]Reference!E49</f>
        <v>13.8146891881691</v>
      </c>
      <c r="Y42" s="117">
        <f t="shared" si="20"/>
        <v>2.84611827360545</v>
      </c>
      <c r="Z42" s="117">
        <f t="shared" si="21"/>
        <v>16.5556225678544</v>
      </c>
      <c r="AA42" s="117">
        <f>X42/(1+0.045*ABS([1]Reference!E49))</f>
        <v>2.16181740620935</v>
      </c>
      <c r="AB42" s="117">
        <f>Y42/(1+0.015*ABS([1]Reference!E49))</f>
        <v>1.01764441253967</v>
      </c>
      <c r="AC42" s="117">
        <f t="shared" si="33"/>
        <v>16.7271543681946</v>
      </c>
      <c r="AD42" s="123" t="str">
        <f t="shared" si="22"/>
        <v>15-Green3 (0, 255, 0)</v>
      </c>
    </row>
    <row r="43" s="31" customFormat="1" spans="1:30">
      <c r="A43" s="3" t="s">
        <v>65</v>
      </c>
      <c r="B43" s="31">
        <f>Test_Data!P19</f>
        <v>125.65477</v>
      </c>
      <c r="C43" s="31">
        <f>Test_Data!Q19</f>
        <v>205.49235</v>
      </c>
      <c r="D43" s="31">
        <f>Test_Data!R19</f>
        <v>74.117064</v>
      </c>
      <c r="E43" s="117">
        <f t="shared" si="23"/>
        <v>0.72818101319079</v>
      </c>
      <c r="F43" s="117">
        <f t="shared" si="23"/>
        <v>1.19084717298003</v>
      </c>
      <c r="G43" s="117">
        <f t="shared" si="23"/>
        <v>0.429515240513723</v>
      </c>
      <c r="H43" s="117">
        <f t="shared" si="24"/>
        <v>0.920371847116853</v>
      </c>
      <c r="I43" s="117">
        <f t="shared" si="24"/>
        <v>1.05994991248437</v>
      </c>
      <c r="J43" s="117">
        <f t="shared" si="24"/>
        <v>0.778372649620848</v>
      </c>
      <c r="K43" s="117">
        <f t="shared" si="25"/>
        <v>106.954189848187</v>
      </c>
      <c r="L43" s="117">
        <f t="shared" si="26"/>
        <v>-69.7890326837572</v>
      </c>
      <c r="M43" s="117">
        <f t="shared" si="27"/>
        <v>56.3154525727038</v>
      </c>
      <c r="N43" s="123" t="str">
        <f t="shared" si="28"/>
        <v>16-Green4 (128, 255, 128)</v>
      </c>
      <c r="O43" s="124">
        <f>K43-[1]Reference!B50</f>
        <v>16.326135705123</v>
      </c>
      <c r="P43" s="124">
        <f>L43-[1]Reference!C50</f>
        <v>-9.89134512780148</v>
      </c>
      <c r="Q43" s="124">
        <f>M43-[1]Reference!D50</f>
        <v>6.61165868675089</v>
      </c>
      <c r="R43" s="124" t="str">
        <f t="shared" si="29"/>
        <v>lighter</v>
      </c>
      <c r="S43" s="124" t="str">
        <f t="shared" si="30"/>
        <v>greener</v>
      </c>
      <c r="T43" s="124" t="str">
        <f t="shared" si="31"/>
        <v>yellower</v>
      </c>
      <c r="U43" s="124">
        <f t="shared" si="18"/>
        <v>20.2013723813374</v>
      </c>
      <c r="V43" s="124">
        <f t="shared" si="32"/>
        <v>273.739238867846</v>
      </c>
      <c r="W43" s="117">
        <f t="shared" si="19"/>
        <v>89.6768603453699</v>
      </c>
      <c r="X43" s="117">
        <f>W43-[1]Reference!E50</f>
        <v>11.8424200171439</v>
      </c>
      <c r="Y43" s="117">
        <f t="shared" si="20"/>
        <v>1.14447680838045</v>
      </c>
      <c r="Z43" s="117">
        <f t="shared" si="21"/>
        <v>16.326135705123</v>
      </c>
      <c r="AA43" s="117">
        <f>X43/(1+0.045*ABS([1]Reference!E50))</f>
        <v>2.63015857776764</v>
      </c>
      <c r="AB43" s="117">
        <f>Y43/(1+0.015*ABS([1]Reference!E50))</f>
        <v>0.528012936916302</v>
      </c>
      <c r="AC43" s="117">
        <f t="shared" si="33"/>
        <v>16.5450669043025</v>
      </c>
      <c r="AD43" s="123" t="str">
        <f t="shared" si="22"/>
        <v>16-Green4 (128, 255, 128)</v>
      </c>
    </row>
    <row r="44" s="31" customFormat="1" spans="1:30">
      <c r="A44" s="3" t="s">
        <v>66</v>
      </c>
      <c r="B44" s="31">
        <f>Test_Data!P20</f>
        <v>9.4960288</v>
      </c>
      <c r="C44" s="31">
        <f>Test_Data!Q20</f>
        <v>3.581075</v>
      </c>
      <c r="D44" s="31">
        <f>Test_Data!R20</f>
        <v>47.902004</v>
      </c>
      <c r="E44" s="117">
        <f t="shared" si="23"/>
        <v>0.055030365125597</v>
      </c>
      <c r="F44" s="117">
        <f t="shared" si="23"/>
        <v>0.020752660816714</v>
      </c>
      <c r="G44" s="117">
        <f t="shared" si="23"/>
        <v>0.277596543343235</v>
      </c>
      <c r="H44" s="117">
        <f t="shared" si="24"/>
        <v>0.389120705135268</v>
      </c>
      <c r="I44" s="117">
        <f t="shared" si="24"/>
        <v>0.274804978276657</v>
      </c>
      <c r="J44" s="117">
        <f t="shared" si="24"/>
        <v>0.672975714862679</v>
      </c>
      <c r="K44" s="117">
        <f t="shared" si="25"/>
        <v>15.8773774800922</v>
      </c>
      <c r="L44" s="117">
        <f t="shared" si="26"/>
        <v>57.1578634293058</v>
      </c>
      <c r="M44" s="117">
        <f t="shared" si="27"/>
        <v>-79.6341473172045</v>
      </c>
      <c r="N44" s="123" t="str">
        <f t="shared" si="28"/>
        <v>17-Blue1 (0, 0, 128)</v>
      </c>
      <c r="O44" s="124">
        <f>K44-[1]Reference!B51</f>
        <v>2.90206590237565</v>
      </c>
      <c r="P44" s="124">
        <f>L44-[1]Reference!C51</f>
        <v>9.65191193467071</v>
      </c>
      <c r="Q44" s="124">
        <f>M44-[1]Reference!D51</f>
        <v>-14.935840861904</v>
      </c>
      <c r="R44" s="124" t="str">
        <f t="shared" si="29"/>
        <v>about the same</v>
      </c>
      <c r="S44" s="124" t="str">
        <f t="shared" si="30"/>
        <v>redder</v>
      </c>
      <c r="T44" s="124" t="str">
        <f t="shared" si="31"/>
        <v>bluer</v>
      </c>
      <c r="U44" s="124">
        <f t="shared" si="18"/>
        <v>18.0183443398246</v>
      </c>
      <c r="V44" s="124">
        <f t="shared" si="32"/>
        <v>23.4356728001254</v>
      </c>
      <c r="W44" s="117">
        <f t="shared" si="19"/>
        <v>98.0235623242769</v>
      </c>
      <c r="X44" s="117">
        <f>W44-[1]Reference!E51</f>
        <v>17.7572164152061</v>
      </c>
      <c r="Y44" s="117">
        <f t="shared" si="20"/>
        <v>0.959172263096045</v>
      </c>
      <c r="Z44" s="117">
        <f t="shared" si="21"/>
        <v>2.90206590237565</v>
      </c>
      <c r="AA44" s="117">
        <f>X44/(1+0.045*ABS([1]Reference!E51))</f>
        <v>3.8502324349121</v>
      </c>
      <c r="AB44" s="117">
        <f>Y44/(1+0.015*ABS([1]Reference!E51))</f>
        <v>0.435197076673124</v>
      </c>
      <c r="AC44" s="117">
        <f t="shared" si="33"/>
        <v>4.84104046668951</v>
      </c>
      <c r="AD44" s="123" t="str">
        <f t="shared" si="22"/>
        <v>17-Blue1 (0, 0, 128)</v>
      </c>
    </row>
    <row r="45" s="31" customFormat="1" spans="1:30">
      <c r="A45" s="3" t="s">
        <v>67</v>
      </c>
      <c r="B45" s="31">
        <f>Test_Data!P21</f>
        <v>30.831464</v>
      </c>
      <c r="C45" s="31">
        <f>Test_Data!Q21</f>
        <v>19.45529</v>
      </c>
      <c r="D45" s="31">
        <f>Test_Data!R21</f>
        <v>116.77089</v>
      </c>
      <c r="E45" s="117">
        <f t="shared" si="23"/>
        <v>0.178671185293446</v>
      </c>
      <c r="F45" s="117">
        <f t="shared" si="23"/>
        <v>0.112745204850724</v>
      </c>
      <c r="G45" s="117">
        <f t="shared" si="23"/>
        <v>0.676698106975089</v>
      </c>
      <c r="H45" s="117">
        <f t="shared" si="24"/>
        <v>0.576193535699904</v>
      </c>
      <c r="I45" s="117">
        <f t="shared" si="24"/>
        <v>0.483095167691046</v>
      </c>
      <c r="J45" s="117">
        <f t="shared" si="24"/>
        <v>0.905718061443205</v>
      </c>
      <c r="K45" s="117">
        <f t="shared" si="25"/>
        <v>40.0390394521614</v>
      </c>
      <c r="L45" s="117">
        <f t="shared" si="26"/>
        <v>46.5491840044286</v>
      </c>
      <c r="M45" s="117">
        <f t="shared" si="27"/>
        <v>-84.5245787504317</v>
      </c>
      <c r="N45" s="123" t="str">
        <f t="shared" si="28"/>
        <v>18-Blue2 (64, 64, 192)</v>
      </c>
      <c r="O45" s="124">
        <f>K45-[1]Reference!B52</f>
        <v>4.91100988411112</v>
      </c>
      <c r="P45" s="124">
        <f>L45-[1]Reference!C52</f>
        <v>6.29863101381592</v>
      </c>
      <c r="Q45" s="124">
        <f>M45-[1]Reference!D52</f>
        <v>-17.5529950585889</v>
      </c>
      <c r="R45" s="124" t="str">
        <f t="shared" si="29"/>
        <v>lighter</v>
      </c>
      <c r="S45" s="124" t="str">
        <f t="shared" si="30"/>
        <v>redder</v>
      </c>
      <c r="T45" s="124" t="str">
        <f t="shared" si="31"/>
        <v>bluer</v>
      </c>
      <c r="U45" s="124">
        <f t="shared" si="18"/>
        <v>19.2846676470425</v>
      </c>
      <c r="V45" s="124">
        <f t="shared" si="32"/>
        <v>42.9218846940651</v>
      </c>
      <c r="W45" s="117">
        <f t="shared" si="19"/>
        <v>96.4947197747943</v>
      </c>
      <c r="X45" s="117">
        <f>W45-[1]Reference!E52</f>
        <v>18.3583003646139</v>
      </c>
      <c r="Y45" s="117">
        <f t="shared" si="20"/>
        <v>3.27920659575889</v>
      </c>
      <c r="Z45" s="117">
        <f t="shared" si="21"/>
        <v>4.91100988411112</v>
      </c>
      <c r="AA45" s="117">
        <f>X45/(1+0.045*ABS([1]Reference!E52))</f>
        <v>4.06504336536412</v>
      </c>
      <c r="AB45" s="117">
        <f>Y45/(1+0.015*ABS([1]Reference!E52))</f>
        <v>1.50973144960857</v>
      </c>
      <c r="AC45" s="117">
        <f t="shared" si="33"/>
        <v>6.55147958052722</v>
      </c>
      <c r="AD45" s="123" t="str">
        <f t="shared" si="22"/>
        <v>18-Blue2 (64, 64, 192)</v>
      </c>
    </row>
    <row r="46" s="31" customFormat="1" spans="1:30">
      <c r="A46" s="3" t="s">
        <v>68</v>
      </c>
      <c r="B46" s="31">
        <f>Test_Data!P22</f>
        <v>41.851723</v>
      </c>
      <c r="C46" s="31">
        <f>Test_Data!Q22</f>
        <v>16.785213</v>
      </c>
      <c r="D46" s="31">
        <f>Test_Data!R22</f>
        <v>210.92231</v>
      </c>
      <c r="E46" s="117">
        <f t="shared" si="23"/>
        <v>0.242534605394768</v>
      </c>
      <c r="F46" s="117">
        <f t="shared" si="23"/>
        <v>0.0972718616966408</v>
      </c>
      <c r="G46" s="117">
        <f t="shared" si="23"/>
        <v>1.22231429336381</v>
      </c>
      <c r="H46" s="117">
        <f t="shared" si="24"/>
        <v>0.637981541041887</v>
      </c>
      <c r="I46" s="117">
        <f t="shared" si="24"/>
        <v>0.459898940774698</v>
      </c>
      <c r="J46" s="117">
        <f t="shared" si="24"/>
        <v>1.10303426722801</v>
      </c>
      <c r="K46" s="117">
        <f t="shared" si="25"/>
        <v>37.348277129865</v>
      </c>
      <c r="L46" s="117">
        <f t="shared" si="26"/>
        <v>89.0413001335942</v>
      </c>
      <c r="M46" s="117">
        <f t="shared" si="27"/>
        <v>-128.627065290662</v>
      </c>
      <c r="N46" s="123" t="str">
        <f t="shared" si="28"/>
        <v>19-Blue3 (0, 0, 255)</v>
      </c>
      <c r="O46" s="124">
        <f>K46-[1]Reference!B53</f>
        <v>5.04569046261552</v>
      </c>
      <c r="P46" s="124">
        <f>L46-[1]Reference!C53</f>
        <v>9.84766202119275</v>
      </c>
      <c r="Q46" s="124">
        <f>M46-[1]Reference!D53</f>
        <v>-20.7733310383351</v>
      </c>
      <c r="R46" s="124" t="str">
        <f t="shared" si="29"/>
        <v>lighter</v>
      </c>
      <c r="S46" s="124" t="str">
        <f t="shared" si="30"/>
        <v>redder</v>
      </c>
      <c r="T46" s="124" t="str">
        <f t="shared" si="31"/>
        <v>bluer</v>
      </c>
      <c r="U46" s="124">
        <f t="shared" si="18"/>
        <v>23.5364976569673</v>
      </c>
      <c r="V46" s="124">
        <f t="shared" si="32"/>
        <v>37.646216871588</v>
      </c>
      <c r="W46" s="117">
        <f t="shared" si="19"/>
        <v>156.439365425615</v>
      </c>
      <c r="X46" s="117">
        <f>W46-[1]Reference!E53</f>
        <v>22.6333105938189</v>
      </c>
      <c r="Y46" s="117">
        <f t="shared" si="20"/>
        <v>4.03001008381159</v>
      </c>
      <c r="Z46" s="117">
        <f t="shared" si="21"/>
        <v>5.04569046261552</v>
      </c>
      <c r="AA46" s="117">
        <f>X46/(1+0.045*ABS([1]Reference!E53))</f>
        <v>3.2235340102249</v>
      </c>
      <c r="AB46" s="117">
        <f>Y46/(1+0.015*ABS([1]Reference!E53))</f>
        <v>1.34016906097039</v>
      </c>
      <c r="AC46" s="117">
        <f t="shared" si="33"/>
        <v>6.13565129970634</v>
      </c>
      <c r="AD46" s="123" t="str">
        <f t="shared" si="22"/>
        <v>19-Blue3 (0, 0, 255)</v>
      </c>
    </row>
    <row r="47" s="31" customFormat="1" spans="1:30">
      <c r="A47" s="3" t="s">
        <v>69</v>
      </c>
      <c r="B47" s="31">
        <f>Test_Data!P23</f>
        <v>81.052477</v>
      </c>
      <c r="C47" s="31">
        <f>Test_Data!Q23</f>
        <v>65.970326</v>
      </c>
      <c r="D47" s="31">
        <f>Test_Data!R23</f>
        <v>215.02513</v>
      </c>
      <c r="E47" s="117">
        <f t="shared" si="23"/>
        <v>0.469706600262634</v>
      </c>
      <c r="F47" s="117">
        <f t="shared" si="23"/>
        <v>0.382304140361776</v>
      </c>
      <c r="G47" s="117">
        <f t="shared" si="23"/>
        <v>1.24609051470852</v>
      </c>
      <c r="H47" s="117">
        <f t="shared" si="24"/>
        <v>0.795229403674119</v>
      </c>
      <c r="I47" s="117">
        <f t="shared" si="24"/>
        <v>0.725776664552524</v>
      </c>
      <c r="J47" s="117">
        <f t="shared" si="24"/>
        <v>1.11014039193891</v>
      </c>
      <c r="K47" s="117">
        <f t="shared" si="25"/>
        <v>68.1900930880928</v>
      </c>
      <c r="L47" s="117">
        <f t="shared" si="26"/>
        <v>34.7263695607974</v>
      </c>
      <c r="M47" s="117">
        <f t="shared" si="27"/>
        <v>-76.8727454772768</v>
      </c>
      <c r="N47" s="123" t="str">
        <f t="shared" si="28"/>
        <v>20-Blue4 (128, 128, 255)</v>
      </c>
      <c r="O47" s="124">
        <f>K47-[1]Reference!B54</f>
        <v>8.98733987726592</v>
      </c>
      <c r="P47" s="124">
        <f>L47-[1]Reference!C54</f>
        <v>1.62321048561592</v>
      </c>
      <c r="Q47" s="124">
        <f>M47-[1]Reference!D54</f>
        <v>-13.4153060782423</v>
      </c>
      <c r="R47" s="124" t="str">
        <f t="shared" si="29"/>
        <v>lighter</v>
      </c>
      <c r="S47" s="124" t="str">
        <f t="shared" si="30"/>
        <v>about the same</v>
      </c>
      <c r="T47" s="124" t="str">
        <f t="shared" si="31"/>
        <v>bluer</v>
      </c>
      <c r="U47" s="124">
        <f t="shared" si="18"/>
        <v>16.2289102383072</v>
      </c>
      <c r="V47" s="124">
        <f t="shared" si="32"/>
        <v>94.4250196854596</v>
      </c>
      <c r="W47" s="117">
        <f t="shared" si="19"/>
        <v>84.3524732304113</v>
      </c>
      <c r="X47" s="117">
        <f>W47-[1]Reference!E54</f>
        <v>12.7796728392089</v>
      </c>
      <c r="Y47" s="117">
        <f t="shared" si="20"/>
        <v>4.39149309191367</v>
      </c>
      <c r="Z47" s="117">
        <f t="shared" si="21"/>
        <v>8.98733987726592</v>
      </c>
      <c r="AA47" s="117">
        <f>X47/(1+0.045*ABS([1]Reference!E54))</f>
        <v>3.02780170895285</v>
      </c>
      <c r="AB47" s="117">
        <f>Y47/(1+0.015*ABS([1]Reference!E54))</f>
        <v>2.11781926217223</v>
      </c>
      <c r="AC47" s="117">
        <f t="shared" si="33"/>
        <v>9.71725371107802</v>
      </c>
      <c r="AD47" s="123" t="str">
        <f t="shared" si="22"/>
        <v>20-Blue4 (128, 128, 255)</v>
      </c>
    </row>
    <row r="48" s="31" customFormat="1" spans="1:30">
      <c r="A48" s="3" t="s">
        <v>70</v>
      </c>
      <c r="B48" s="31">
        <f>Test_Data!P24</f>
        <v>45.6046</v>
      </c>
      <c r="C48" s="31">
        <f>Test_Data!Q24</f>
        <v>55.010733</v>
      </c>
      <c r="D48" s="31">
        <f>Test_Data!R24</f>
        <v>7.1982731</v>
      </c>
      <c r="E48" s="117">
        <f t="shared" si="23"/>
        <v>0.264282874690397</v>
      </c>
      <c r="F48" s="117">
        <f t="shared" si="23"/>
        <v>0.318792285341082</v>
      </c>
      <c r="G48" s="117">
        <f t="shared" si="23"/>
        <v>0.0417146583387324</v>
      </c>
      <c r="H48" s="117">
        <f t="shared" si="24"/>
        <v>0.656507788681404</v>
      </c>
      <c r="I48" s="117">
        <f t="shared" si="24"/>
        <v>0.683128809284021</v>
      </c>
      <c r="J48" s="117">
        <f t="shared" si="24"/>
        <v>0.357786765030547</v>
      </c>
      <c r="K48" s="117">
        <f t="shared" si="25"/>
        <v>63.2429418769465</v>
      </c>
      <c r="L48" s="117">
        <f t="shared" si="26"/>
        <v>-13.3105103013089</v>
      </c>
      <c r="M48" s="117">
        <f t="shared" si="27"/>
        <v>65.0684088506949</v>
      </c>
      <c r="N48" s="123" t="str">
        <f t="shared" si="28"/>
        <v>21-Yellow1 (128, 128, 0)</v>
      </c>
      <c r="O48" s="124">
        <f>K48-[1]Reference!B55</f>
        <v>11.3746105135983</v>
      </c>
      <c r="P48" s="124">
        <f>L48-[1]Reference!C55</f>
        <v>-0.376808507755621</v>
      </c>
      <c r="Q48" s="124">
        <f>M48-[1]Reference!D55</f>
        <v>8.38798435485407</v>
      </c>
      <c r="R48" s="124" t="str">
        <f t="shared" si="29"/>
        <v>lighter</v>
      </c>
      <c r="S48" s="124" t="str">
        <f t="shared" si="30"/>
        <v>about the same</v>
      </c>
      <c r="T48" s="124" t="str">
        <f t="shared" si="31"/>
        <v>yellower</v>
      </c>
      <c r="U48" s="124">
        <f t="shared" si="18"/>
        <v>14.1379641577157</v>
      </c>
      <c r="V48" s="124">
        <f t="shared" si="32"/>
        <v>135.183735878026</v>
      </c>
      <c r="W48" s="117">
        <f t="shared" si="19"/>
        <v>66.4158679446594</v>
      </c>
      <c r="X48" s="117">
        <f>W48-[1]Reference!E55</f>
        <v>8.2785205411764</v>
      </c>
      <c r="Y48" s="117">
        <f t="shared" si="20"/>
        <v>1.40227095745226</v>
      </c>
      <c r="Z48" s="117">
        <f t="shared" si="21"/>
        <v>11.3746105135983</v>
      </c>
      <c r="AA48" s="117">
        <f>X48/(1+0.045*ABS([1]Reference!E55))</f>
        <v>2.28929950712935</v>
      </c>
      <c r="AB48" s="117">
        <f>Y48/(1+0.015*ABS([1]Reference!E55))</f>
        <v>0.749052273625365</v>
      </c>
      <c r="AC48" s="117">
        <f t="shared" si="33"/>
        <v>11.6268540834581</v>
      </c>
      <c r="AD48" s="123" t="str">
        <f t="shared" si="22"/>
        <v>21-Yellow1 (128, 128, 0)</v>
      </c>
    </row>
    <row r="49" s="31" customFormat="1" spans="1:30">
      <c r="A49" s="3" t="s">
        <v>71</v>
      </c>
      <c r="B49" s="31">
        <f>Test_Data!P25</f>
        <v>112.75414</v>
      </c>
      <c r="C49" s="31">
        <f>Test_Data!Q25</f>
        <v>135.54054</v>
      </c>
      <c r="D49" s="31">
        <f>Test_Data!R25</f>
        <v>28.138948</v>
      </c>
      <c r="E49" s="117">
        <f t="shared" si="23"/>
        <v>0.65342066924046</v>
      </c>
      <c r="F49" s="117">
        <f t="shared" si="23"/>
        <v>0.785469964615165</v>
      </c>
      <c r="G49" s="117">
        <f t="shared" si="23"/>
        <v>0.163067806059117</v>
      </c>
      <c r="H49" s="117">
        <f t="shared" si="24"/>
        <v>0.887730548094457</v>
      </c>
      <c r="I49" s="117">
        <f t="shared" si="24"/>
        <v>0.922663189277496</v>
      </c>
      <c r="J49" s="117">
        <f t="shared" si="24"/>
        <v>0.563617043143694</v>
      </c>
      <c r="K49" s="117">
        <f t="shared" si="25"/>
        <v>91.0289299561895</v>
      </c>
      <c r="L49" s="117">
        <f t="shared" si="26"/>
        <v>-17.4663205915194</v>
      </c>
      <c r="M49" s="117">
        <f t="shared" si="27"/>
        <v>71.8092292267603</v>
      </c>
      <c r="N49" s="123" t="str">
        <f t="shared" si="28"/>
        <v>22-Yellow2 (192, 192, 64)</v>
      </c>
      <c r="O49" s="124">
        <f>K49-[1]Reference!B56</f>
        <v>15.40627664135</v>
      </c>
      <c r="P49" s="124">
        <f>L49-[1]Reference!C56</f>
        <v>-1.89827050275504</v>
      </c>
      <c r="Q49" s="124">
        <f>M49-[1]Reference!D56</f>
        <v>10.1839444020524</v>
      </c>
      <c r="R49" s="124" t="str">
        <f t="shared" si="29"/>
        <v>lighter</v>
      </c>
      <c r="S49" s="124" t="str">
        <f t="shared" si="30"/>
        <v>about the same</v>
      </c>
      <c r="T49" s="124" t="str">
        <f t="shared" si="31"/>
        <v>yellower</v>
      </c>
      <c r="U49" s="124">
        <f t="shared" si="18"/>
        <v>18.565277117122</v>
      </c>
      <c r="V49" s="124">
        <f t="shared" si="32"/>
        <v>244.626711082166</v>
      </c>
      <c r="W49" s="117">
        <f t="shared" si="19"/>
        <v>73.9028941053539</v>
      </c>
      <c r="X49" s="117">
        <f>W49-[1]Reference!E56</f>
        <v>10.3415858015386</v>
      </c>
      <c r="Y49" s="117">
        <f t="shared" si="20"/>
        <v>0.606430206321806</v>
      </c>
      <c r="Z49" s="117">
        <f t="shared" si="21"/>
        <v>15.40627664135</v>
      </c>
      <c r="AA49" s="117">
        <f>X49/(1+0.045*ABS([1]Reference!E56))</f>
        <v>2.67898763786849</v>
      </c>
      <c r="AB49" s="117">
        <f>Y49/(1+0.015*ABS([1]Reference!E56))</f>
        <v>0.310445435634068</v>
      </c>
      <c r="AC49" s="117">
        <f t="shared" si="33"/>
        <v>15.6405470199148</v>
      </c>
      <c r="AD49" s="123" t="str">
        <f t="shared" si="22"/>
        <v>22-Yellow2 (192, 192, 64)</v>
      </c>
    </row>
    <row r="50" s="31" customFormat="1" spans="1:30">
      <c r="A50" s="3" t="s">
        <v>72</v>
      </c>
      <c r="B50" s="31">
        <f>Test_Data!P26</f>
        <v>197.89812</v>
      </c>
      <c r="C50" s="31">
        <f>Test_Data!Q26</f>
        <v>241.99274</v>
      </c>
      <c r="D50" s="31">
        <f>Test_Data!R26</f>
        <v>36.150223</v>
      </c>
      <c r="E50" s="117">
        <f t="shared" si="23"/>
        <v>1.14683790778617</v>
      </c>
      <c r="F50" s="117">
        <f t="shared" si="23"/>
        <v>1.40237030872776</v>
      </c>
      <c r="G50" s="117">
        <f t="shared" si="23"/>
        <v>0.20949388559792</v>
      </c>
      <c r="H50" s="117">
        <f t="shared" si="24"/>
        <v>1.07082266626013</v>
      </c>
      <c r="I50" s="117">
        <f t="shared" si="24"/>
        <v>1.11931992853202</v>
      </c>
      <c r="J50" s="117">
        <f t="shared" si="24"/>
        <v>0.612705565324882</v>
      </c>
      <c r="K50" s="117">
        <f t="shared" si="25"/>
        <v>113.841111709714</v>
      </c>
      <c r="L50" s="117">
        <f t="shared" si="26"/>
        <v>-24.2486311359462</v>
      </c>
      <c r="M50" s="117">
        <f t="shared" si="27"/>
        <v>101.322872641427</v>
      </c>
      <c r="N50" s="123" t="str">
        <f t="shared" si="28"/>
        <v>23-Yellow3 (255, 255, 0)</v>
      </c>
      <c r="O50" s="124">
        <f>K50-[1]Reference!B57</f>
        <v>16.7028647284168</v>
      </c>
      <c r="P50" s="124">
        <f>L50-[1]Reference!C57</f>
        <v>-2.68781892049047</v>
      </c>
      <c r="Q50" s="124">
        <f>M50-[1]Reference!D57</f>
        <v>6.83515301143869</v>
      </c>
      <c r="R50" s="124" t="str">
        <f t="shared" si="29"/>
        <v>lighter</v>
      </c>
      <c r="S50" s="124" t="str">
        <f t="shared" si="30"/>
        <v>about the same</v>
      </c>
      <c r="T50" s="124" t="str">
        <f t="shared" si="31"/>
        <v>yellower</v>
      </c>
      <c r="U50" s="124">
        <f t="shared" si="18"/>
        <v>18.2463524402801</v>
      </c>
      <c r="V50" s="124">
        <f t="shared" si="32"/>
        <v>281.010210082351</v>
      </c>
      <c r="W50" s="117">
        <f t="shared" si="19"/>
        <v>104.184070914311</v>
      </c>
      <c r="X50" s="117">
        <f>W50-[1]Reference!E57</f>
        <v>7.26762347495435</v>
      </c>
      <c r="Y50" s="117">
        <f t="shared" si="20"/>
        <v>1.06081867697476</v>
      </c>
      <c r="Z50" s="117">
        <f t="shared" si="21"/>
        <v>16.7028647284168</v>
      </c>
      <c r="AA50" s="117">
        <f>X50/(1+0.045*ABS([1]Reference!E57))</f>
        <v>1.35558626218199</v>
      </c>
      <c r="AB50" s="117">
        <f>Y50/(1+0.015*ABS([1]Reference!E57))</f>
        <v>0.432326071784002</v>
      </c>
      <c r="AC50" s="117">
        <f t="shared" si="33"/>
        <v>16.7633591526982</v>
      </c>
      <c r="AD50" s="123" t="str">
        <f t="shared" si="22"/>
        <v>23-Yellow3 (255, 255, 0)</v>
      </c>
    </row>
    <row r="51" s="31" customFormat="1" spans="1:30">
      <c r="A51" s="3" t="s">
        <v>73</v>
      </c>
      <c r="B51" s="31">
        <f>Test_Data!P27</f>
        <v>206.10977</v>
      </c>
      <c r="C51" s="31">
        <f>Test_Data!Q27</f>
        <v>244.9356</v>
      </c>
      <c r="D51" s="31">
        <f>Test_Data!R27</f>
        <v>77.265181</v>
      </c>
      <c r="E51" s="117">
        <f t="shared" si="23"/>
        <v>1.19442517898143</v>
      </c>
      <c r="F51" s="117">
        <f t="shared" si="23"/>
        <v>1.41942445459487</v>
      </c>
      <c r="G51" s="117">
        <f t="shared" si="23"/>
        <v>0.447758869678801</v>
      </c>
      <c r="H51" s="117">
        <f t="shared" si="24"/>
        <v>1.08543342732217</v>
      </c>
      <c r="I51" s="117">
        <f t="shared" si="24"/>
        <v>1.12383898780732</v>
      </c>
      <c r="J51" s="117">
        <f t="shared" si="24"/>
        <v>0.789240640480755</v>
      </c>
      <c r="K51" s="117">
        <f t="shared" si="25"/>
        <v>114.365322585649</v>
      </c>
      <c r="L51" s="117">
        <f t="shared" si="26"/>
        <v>-19.2027802425747</v>
      </c>
      <c r="M51" s="117">
        <f t="shared" si="27"/>
        <v>66.9196694653136</v>
      </c>
      <c r="N51" s="123" t="str">
        <f t="shared" si="28"/>
        <v>24-Yellow4 (255, 255, 128)</v>
      </c>
      <c r="O51" s="124">
        <f>K51-[1]Reference!B58</f>
        <v>16.5970935435307</v>
      </c>
      <c r="P51" s="124">
        <f>L51-[1]Reference!C58</f>
        <v>-2.65931674260344</v>
      </c>
      <c r="Q51" s="124">
        <f>M51-[1]Reference!D58</f>
        <v>6.93402294997627</v>
      </c>
      <c r="R51" s="124" t="str">
        <f t="shared" si="29"/>
        <v>lighter</v>
      </c>
      <c r="S51" s="124" t="str">
        <f t="shared" si="30"/>
        <v>about the same</v>
      </c>
      <c r="T51" s="124" t="str">
        <f t="shared" si="31"/>
        <v>yellower</v>
      </c>
      <c r="U51" s="124">
        <f t="shared" si="18"/>
        <v>18.1828532937214</v>
      </c>
      <c r="V51" s="124">
        <f t="shared" si="32"/>
        <v>279.374584736044</v>
      </c>
      <c r="W51" s="117">
        <f t="shared" si="19"/>
        <v>69.6203198096033</v>
      </c>
      <c r="X51" s="117">
        <f>W51-[1]Reference!E58</f>
        <v>7.39521255828647</v>
      </c>
      <c r="Y51" s="117">
        <f t="shared" si="20"/>
        <v>0.680787063662723</v>
      </c>
      <c r="Z51" s="117">
        <f t="shared" si="21"/>
        <v>16.5970935435307</v>
      </c>
      <c r="AA51" s="117">
        <f>X51/(1+0.045*ABS([1]Reference!E58))</f>
        <v>1.94604208179614</v>
      </c>
      <c r="AB51" s="117">
        <f>Y51/(1+0.015*ABS([1]Reference!E58))</f>
        <v>0.35212335795038</v>
      </c>
      <c r="AC51" s="117">
        <f t="shared" si="33"/>
        <v>16.7145022281863</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8.1728686947134</v>
      </c>
      <c r="C62" s="108" t="str">
        <f>IF(B62&lt;=20,"PASS","FAIL")</f>
        <v>PASS</v>
      </c>
    </row>
    <row r="63" spans="1:3">
      <c r="A63" s="31" t="s">
        <v>49</v>
      </c>
      <c r="B63" s="32">
        <f>MAX(AC28:AC51)</f>
        <v>16.7633591526982</v>
      </c>
      <c r="C63" s="108" t="str">
        <f>IF(B63&lt;=20,"PASS","FAIL")</f>
        <v>PASS</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0.15525983273983</v>
      </c>
      <c r="F434" s="155">
        <f>Test_Data!T22</f>
        <v>0.0622691065073013</v>
      </c>
      <c r="G434" s="155">
        <v>0.18</v>
      </c>
      <c r="H434" s="155">
        <v>0.15</v>
      </c>
    </row>
    <row r="435" ht="14.25" spans="1:8">
      <c r="A435" s="153" t="s">
        <v>101</v>
      </c>
      <c r="B435" s="154">
        <v>0</v>
      </c>
      <c r="C435" s="154">
        <v>255</v>
      </c>
      <c r="D435" s="154">
        <v>0</v>
      </c>
      <c r="E435" s="155">
        <f>Test_Data!S18</f>
        <v>0.299670338630676</v>
      </c>
      <c r="F435" s="155">
        <f>Test_Data!T18</f>
        <v>0.602329611778259</v>
      </c>
      <c r="G435" s="155">
        <v>0.13</v>
      </c>
      <c r="H435" s="155">
        <v>0.57</v>
      </c>
    </row>
    <row r="436" ht="14.25" spans="1:8">
      <c r="A436" s="153" t="s">
        <v>100</v>
      </c>
      <c r="B436" s="154">
        <v>255</v>
      </c>
      <c r="C436" s="154">
        <v>0</v>
      </c>
      <c r="D436" s="154">
        <v>0</v>
      </c>
      <c r="E436" s="155">
        <f>Test_Data!S14</f>
        <v>0.645267605781555</v>
      </c>
      <c r="F436" s="155">
        <f>Test_Data!T14</f>
        <v>0.327451229095459</v>
      </c>
      <c r="G436" s="155">
        <v>0.47</v>
      </c>
      <c r="H436" s="155">
        <v>0.52</v>
      </c>
    </row>
    <row r="437" ht="14.25" spans="1:8">
      <c r="A437" s="153" t="s">
        <v>102</v>
      </c>
      <c r="B437" s="154">
        <v>0</v>
      </c>
      <c r="C437" s="154">
        <v>0</v>
      </c>
      <c r="D437" s="154">
        <v>255</v>
      </c>
      <c r="E437" s="155">
        <f>Test_Data!S22</f>
        <v>0.15525983273983</v>
      </c>
      <c r="F437" s="155">
        <f>Test_Data!T22</f>
        <v>0.0622691065073013</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2.21334258857311</v>
      </c>
    </row>
    <row r="446" spans="1:2">
      <c r="A446" s="3" t="s">
        <v>115</v>
      </c>
      <c r="B446" s="32">
        <f t="shared" ref="B446:B476" si="71">AC29</f>
        <v>0.782724784539701</v>
      </c>
    </row>
    <row r="447" spans="1:2">
      <c r="A447" s="3" t="s">
        <v>116</v>
      </c>
      <c r="B447" s="32">
        <f t="shared" si="71"/>
        <v>0.361067390398801</v>
      </c>
    </row>
    <row r="448" spans="1:2">
      <c r="A448" s="3" t="s">
        <v>117</v>
      </c>
      <c r="B448" s="32">
        <f t="shared" si="71"/>
        <v>0.69740011719322</v>
      </c>
    </row>
    <row r="449" spans="1:2">
      <c r="A449" s="3" t="s">
        <v>118</v>
      </c>
      <c r="B449" s="32">
        <f t="shared" si="71"/>
        <v>1.01740539072134</v>
      </c>
    </row>
    <row r="450" spans="1:2">
      <c r="A450" s="3" t="s">
        <v>119</v>
      </c>
      <c r="B450" s="32">
        <f t="shared" si="71"/>
        <v>1.90514196471202</v>
      </c>
    </row>
    <row r="451" spans="1:2">
      <c r="A451" s="3" t="s">
        <v>120</v>
      </c>
      <c r="B451" s="32">
        <f t="shared" si="71"/>
        <v>1.29540132696379</v>
      </c>
    </row>
    <row r="452" spans="1:2">
      <c r="A452" s="3" t="s">
        <v>121</v>
      </c>
      <c r="B452" s="32">
        <f t="shared" si="71"/>
        <v>0</v>
      </c>
    </row>
    <row r="453" spans="1:2">
      <c r="A453" s="3" t="s">
        <v>122</v>
      </c>
      <c r="B453" s="32">
        <f t="shared" si="71"/>
        <v>4.58468472113749</v>
      </c>
    </row>
    <row r="454" spans="1:2">
      <c r="A454" s="3" t="s">
        <v>123</v>
      </c>
      <c r="B454" s="32">
        <f t="shared" si="71"/>
        <v>9.83112426254099</v>
      </c>
    </row>
    <row r="455" spans="1:2">
      <c r="A455" s="3" t="s">
        <v>124</v>
      </c>
      <c r="B455" s="32">
        <f t="shared" si="71"/>
        <v>13.0165593852077</v>
      </c>
    </row>
    <row r="456" spans="1:2">
      <c r="A456" s="3" t="s">
        <v>125</v>
      </c>
      <c r="B456" s="32">
        <f t="shared" si="71"/>
        <v>12.9615333065076</v>
      </c>
    </row>
    <row r="457" spans="1:2">
      <c r="A457" s="3" t="s">
        <v>126</v>
      </c>
      <c r="B457" s="32">
        <f t="shared" si="71"/>
        <v>11.088168682267</v>
      </c>
    </row>
    <row r="458" spans="1:2">
      <c r="A458" s="3" t="s">
        <v>127</v>
      </c>
      <c r="B458" s="32">
        <f t="shared" si="71"/>
        <v>15.1313859376032</v>
      </c>
    </row>
    <row r="459" spans="1:2">
      <c r="A459" s="3" t="s">
        <v>128</v>
      </c>
      <c r="B459" s="32">
        <f t="shared" si="71"/>
        <v>16.7271543681946</v>
      </c>
    </row>
    <row r="460" spans="1:2">
      <c r="A460" s="3" t="s">
        <v>129</v>
      </c>
      <c r="B460" s="32">
        <f t="shared" si="71"/>
        <v>16.5450669043025</v>
      </c>
    </row>
    <row r="461" spans="1:2">
      <c r="A461" s="3" t="s">
        <v>130</v>
      </c>
      <c r="B461" s="32">
        <f t="shared" si="71"/>
        <v>4.84104046668951</v>
      </c>
    </row>
    <row r="462" spans="1:2">
      <c r="A462" s="3" t="s">
        <v>131</v>
      </c>
      <c r="B462" s="32">
        <f t="shared" si="71"/>
        <v>6.55147958052722</v>
      </c>
    </row>
    <row r="463" spans="1:2">
      <c r="A463" s="3" t="s">
        <v>132</v>
      </c>
      <c r="B463" s="32">
        <f t="shared" si="71"/>
        <v>6.13565129970634</v>
      </c>
    </row>
    <row r="464" spans="1:2">
      <c r="A464" s="3" t="s">
        <v>133</v>
      </c>
      <c r="B464" s="32">
        <f t="shared" si="71"/>
        <v>9.71725371107802</v>
      </c>
    </row>
    <row r="465" spans="1:2">
      <c r="A465" s="3" t="s">
        <v>134</v>
      </c>
      <c r="B465" s="32">
        <f t="shared" si="71"/>
        <v>11.6268540834581</v>
      </c>
    </row>
    <row r="466" spans="1:2">
      <c r="A466" s="3" t="s">
        <v>135</v>
      </c>
      <c r="B466" s="32">
        <f t="shared" si="71"/>
        <v>15.6405470199148</v>
      </c>
    </row>
    <row r="467" spans="1:2">
      <c r="A467" s="3" t="s">
        <v>136</v>
      </c>
      <c r="B467" s="32">
        <f t="shared" si="71"/>
        <v>16.7633591526982</v>
      </c>
    </row>
    <row r="468" spans="1:2">
      <c r="A468" s="3" t="s">
        <v>137</v>
      </c>
      <c r="B468" s="32">
        <f t="shared" si="71"/>
        <v>16.7145022281863</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0.19157050549984</v>
      </c>
    </row>
    <row r="480" spans="1:2">
      <c r="A480" s="3">
        <v>16</v>
      </c>
      <c r="B480" s="158">
        <f>Test_Data!U29</f>
        <v>0.781906127929687</v>
      </c>
    </row>
    <row r="481" spans="1:2">
      <c r="A481" s="3">
        <v>32</v>
      </c>
      <c r="B481" s="158">
        <f>Test_Data!U30</f>
        <v>2.83934688568115</v>
      </c>
    </row>
    <row r="482" spans="1:2">
      <c r="A482" s="3">
        <v>48</v>
      </c>
      <c r="B482" s="158">
        <f>Test_Data!U31</f>
        <v>6.62625694274902</v>
      </c>
    </row>
    <row r="483" spans="1:2">
      <c r="A483" s="3">
        <v>64</v>
      </c>
      <c r="B483" s="158">
        <f>Test_Data!U32</f>
        <v>12.2005834579468</v>
      </c>
    </row>
    <row r="484" spans="1:2">
      <c r="A484" s="3">
        <v>80</v>
      </c>
      <c r="B484" s="158">
        <f>Test_Data!U33</f>
        <v>19.798189163208</v>
      </c>
    </row>
    <row r="485" spans="1:2">
      <c r="A485" s="3">
        <v>96</v>
      </c>
      <c r="B485" s="158">
        <f>Test_Data!U34</f>
        <v>29.3484516143799</v>
      </c>
    </row>
    <row r="486" spans="1:2">
      <c r="A486" s="3">
        <v>112</v>
      </c>
      <c r="B486" s="158">
        <f>Test_Data!U35</f>
        <v>41.0487785339355</v>
      </c>
    </row>
    <row r="487" spans="1:2">
      <c r="A487" s="3">
        <v>128</v>
      </c>
      <c r="B487" s="158">
        <f>Test_Data!U36</f>
        <v>55.0298042297363</v>
      </c>
    </row>
    <row r="488" spans="1:2">
      <c r="A488" s="3">
        <v>144</v>
      </c>
      <c r="B488" s="158">
        <f>Test_Data!U37</f>
        <v>71.9531478881836</v>
      </c>
    </row>
    <row r="489" spans="1:2">
      <c r="A489" s="3">
        <v>160</v>
      </c>
      <c r="B489" s="158">
        <f>Test_Data!U38</f>
        <v>90.2773361206055</v>
      </c>
    </row>
    <row r="490" spans="1:2">
      <c r="A490" s="3">
        <v>176</v>
      </c>
      <c r="B490" s="158">
        <f>Test_Data!U39</f>
        <v>111.932418823242</v>
      </c>
    </row>
    <row r="491" spans="1:2">
      <c r="A491" s="3">
        <v>192</v>
      </c>
      <c r="B491" s="158">
        <f>Test_Data!U40</f>
        <v>135.326690673828</v>
      </c>
    </row>
    <row r="492" spans="1:2">
      <c r="A492" s="3">
        <v>208</v>
      </c>
      <c r="B492" s="158">
        <f>Test_Data!U41</f>
        <v>161.47004699707</v>
      </c>
    </row>
    <row r="493" spans="1:2">
      <c r="A493" s="3">
        <v>224</v>
      </c>
      <c r="B493" s="158">
        <f>Test_Data!U42</f>
        <v>186.194931030273</v>
      </c>
    </row>
    <row r="494" spans="1:2">
      <c r="A494" s="3">
        <v>240</v>
      </c>
      <c r="B494" s="158">
        <f>Test_Data!U43</f>
        <v>212.968856811523</v>
      </c>
    </row>
    <row r="495" spans="1:2">
      <c r="A495" s="3">
        <v>255</v>
      </c>
      <c r="B495" s="158">
        <f>Test_Data!U44</f>
        <v>240.834320068359</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77777777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8.1728686947134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77777777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1.8664094</v>
      </c>
      <c r="Q4" s="20">
        <v>2.0021692</v>
      </c>
      <c r="R4" s="21">
        <v>1.9430456</v>
      </c>
      <c r="S4" s="20">
        <v>0.321151077747345</v>
      </c>
      <c r="T4" s="20">
        <v>0.344511121511459</v>
      </c>
      <c r="U4" s="20">
        <v>2.00216913223267</v>
      </c>
      <c r="V4" s="19">
        <v>0</v>
      </c>
      <c r="W4" s="21">
        <v>0</v>
      </c>
      <c r="X4" s="22">
        <v>6003.873046875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7.9208591</v>
      </c>
      <c r="Q5" s="20">
        <v>8.4451768</v>
      </c>
      <c r="R5" s="21">
        <v>7.7961713</v>
      </c>
      <c r="S5" s="20">
        <v>0.327820181846619</v>
      </c>
      <c r="T5" s="20">
        <v>0.349520087242126</v>
      </c>
      <c r="U5" s="20">
        <v>8.44517707824707</v>
      </c>
      <c r="V5" s="19">
        <v>0</v>
      </c>
      <c r="W5" s="21">
        <v>0</v>
      </c>
      <c r="X5" s="24">
        <v>5698.31201171875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19.04802</v>
      </c>
      <c r="Q6" s="20">
        <v>20.312538</v>
      </c>
      <c r="R6" s="21">
        <v>18.445963</v>
      </c>
      <c r="S6" s="20">
        <v>0.329513341188431</v>
      </c>
      <c r="T6" s="20">
        <v>0.351388335227966</v>
      </c>
      <c r="U6" s="20">
        <v>20.3125381469727</v>
      </c>
      <c r="V6" s="19">
        <v>0</v>
      </c>
      <c r="W6" s="21">
        <v>0</v>
      </c>
      <c r="X6" s="24">
        <v>5625.4013671875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35.774006</v>
      </c>
      <c r="Q7" s="20">
        <v>38.220172</v>
      </c>
      <c r="R7" s="21">
        <v>35.055865</v>
      </c>
      <c r="S7" s="20">
        <v>0.328051269054413</v>
      </c>
      <c r="T7" s="20">
        <v>0.350482881069183</v>
      </c>
      <c r="U7" s="20">
        <v>38.2201728820801</v>
      </c>
      <c r="V7" s="19">
        <v>0</v>
      </c>
      <c r="W7" s="21">
        <v>0</v>
      </c>
      <c r="X7" s="24">
        <v>5687.5791015625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58.381059</v>
      </c>
      <c r="Q8" s="20">
        <v>62.732103</v>
      </c>
      <c r="R8" s="21">
        <v>57.185736</v>
      </c>
      <c r="S8" s="20">
        <v>0.32743364572525</v>
      </c>
      <c r="T8" s="20">
        <v>0.351836740970612</v>
      </c>
      <c r="U8" s="20">
        <v>62.7321014404297</v>
      </c>
      <c r="V8" s="19">
        <v>0</v>
      </c>
      <c r="W8" s="21">
        <v>0</v>
      </c>
      <c r="X8" s="24">
        <v>5712.39794921875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89.448358</v>
      </c>
      <c r="Q9" s="20">
        <v>96.229403</v>
      </c>
      <c r="R9" s="21">
        <v>87.973679</v>
      </c>
      <c r="S9" s="20">
        <v>0.326869666576385</v>
      </c>
      <c r="T9" s="20">
        <v>0.351649552583694</v>
      </c>
      <c r="U9" s="20">
        <v>96.2294006347656</v>
      </c>
      <c r="V9" s="19">
        <v>0</v>
      </c>
      <c r="W9" s="21">
        <v>0</v>
      </c>
      <c r="X9" s="24">
        <v>5736.4580078125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121.69676</v>
      </c>
      <c r="Q10" s="20">
        <v>131.18177</v>
      </c>
      <c r="R10" s="21">
        <v>120.21124</v>
      </c>
      <c r="S10" s="20">
        <v>0.326186269521713</v>
      </c>
      <c r="T10" s="20">
        <v>0.351609140634537</v>
      </c>
      <c r="U10" s="20">
        <v>131.181762695312</v>
      </c>
      <c r="V10" s="19">
        <v>0</v>
      </c>
      <c r="W10" s="21">
        <v>0</v>
      </c>
      <c r="X10" s="24">
        <v>5765.5400390625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161.17178</v>
      </c>
      <c r="Q11" s="20">
        <v>172.5598</v>
      </c>
      <c r="R11" s="21">
        <v>157.16488</v>
      </c>
      <c r="S11" s="20">
        <v>0.32832133769989</v>
      </c>
      <c r="T11" s="20">
        <v>0.351519733667374</v>
      </c>
      <c r="U11" s="20">
        <v>172.559799194336</v>
      </c>
      <c r="V11" s="19">
        <v>0</v>
      </c>
      <c r="W11" s="21">
        <v>0</v>
      </c>
      <c r="X11" s="24">
        <v>5675.296875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20.556143</v>
      </c>
      <c r="Q12" s="20">
        <v>10.222641</v>
      </c>
      <c r="R12" s="21">
        <v>0.8297383</v>
      </c>
      <c r="S12" s="20">
        <v>0.650335490703583</v>
      </c>
      <c r="T12" s="20">
        <v>0.323414087295532</v>
      </c>
      <c r="U12" s="20">
        <v>10.2226409912109</v>
      </c>
      <c r="V12" s="19">
        <v>0</v>
      </c>
      <c r="W12" s="21">
        <v>0</v>
      </c>
      <c r="X12" s="24">
        <v>5675.296875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65.33312</v>
      </c>
      <c r="Q13" s="20">
        <v>39.293451</v>
      </c>
      <c r="R13" s="21">
        <v>12.604133</v>
      </c>
      <c r="S13" s="20">
        <v>0.557303845882416</v>
      </c>
      <c r="T13" s="20">
        <v>0.335180550813675</v>
      </c>
      <c r="U13" s="20">
        <v>39.2934494018555</v>
      </c>
      <c r="V13" s="19">
        <v>0</v>
      </c>
      <c r="W13" s="21">
        <v>0</v>
      </c>
      <c r="X13" s="24">
        <v>5675.296875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118.32629</v>
      </c>
      <c r="Q14" s="20">
        <v>60.046541</v>
      </c>
      <c r="R14" s="21">
        <v>5.0026957</v>
      </c>
      <c r="S14" s="20">
        <v>0.645267605781555</v>
      </c>
      <c r="T14" s="20">
        <v>0.327451229095459</v>
      </c>
      <c r="U14" s="20">
        <v>60.0465393066406</v>
      </c>
      <c r="V14" s="19">
        <v>0</v>
      </c>
      <c r="W14" s="21">
        <v>0</v>
      </c>
      <c r="X14" s="24">
        <v>5675.296875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139.64809</v>
      </c>
      <c r="Q15" s="20">
        <v>99.521981</v>
      </c>
      <c r="R15" s="21">
        <v>52.184762</v>
      </c>
      <c r="S15" s="20">
        <v>0.479305893182755</v>
      </c>
      <c r="T15" s="20">
        <v>0.341583430767059</v>
      </c>
      <c r="U15" s="20">
        <v>99.5219802856445</v>
      </c>
      <c r="V15" s="19">
        <v>0</v>
      </c>
      <c r="W15" s="21">
        <v>0</v>
      </c>
      <c r="X15" s="24">
        <v>1936.80444335937</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20.292635</v>
      </c>
      <c r="Q16" s="20">
        <v>42.636556</v>
      </c>
      <c r="R16" s="21">
        <v>6.2085028</v>
      </c>
      <c r="S16" s="20">
        <v>0.293510437011719</v>
      </c>
      <c r="T16" s="20">
        <v>0.616690456867218</v>
      </c>
      <c r="U16" s="20">
        <v>42.6365547180176</v>
      </c>
      <c r="V16" s="19">
        <v>0</v>
      </c>
      <c r="W16" s="21">
        <v>0</v>
      </c>
      <c r="X16" s="24">
        <v>1936.80444335937</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58.590511</v>
      </c>
      <c r="Q17" s="20">
        <v>109.13186</v>
      </c>
      <c r="R17" s="21">
        <v>25.926128</v>
      </c>
      <c r="S17" s="20">
        <v>0.30256113409996</v>
      </c>
      <c r="T17" s="20">
        <v>0.563556432723999</v>
      </c>
      <c r="U17" s="20">
        <v>109.131858825684</v>
      </c>
      <c r="V17" s="19">
        <v>0</v>
      </c>
      <c r="W17" s="21">
        <v>0</v>
      </c>
      <c r="X17" s="24">
        <v>6071.2431640625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95.739803</v>
      </c>
      <c r="Q18" s="20">
        <v>192.43453</v>
      </c>
      <c r="R18" s="21">
        <v>31.309421</v>
      </c>
      <c r="S18" s="20">
        <v>0.299670338630676</v>
      </c>
      <c r="T18" s="20">
        <v>0.602329611778259</v>
      </c>
      <c r="U18" s="20">
        <v>192.434524536133</v>
      </c>
      <c r="V18" s="19">
        <v>0</v>
      </c>
      <c r="W18" s="21">
        <v>0</v>
      </c>
      <c r="X18" s="24">
        <v>6068.8583984375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125.65477</v>
      </c>
      <c r="Q19" s="20">
        <v>205.49235</v>
      </c>
      <c r="R19" s="21">
        <v>74.117064</v>
      </c>
      <c r="S19" s="20">
        <v>0.310056447982788</v>
      </c>
      <c r="T19" s="20">
        <v>0.507057785987854</v>
      </c>
      <c r="U19" s="20">
        <v>205.49235534668</v>
      </c>
      <c r="V19" s="19">
        <v>0</v>
      </c>
      <c r="W19" s="21">
        <v>0</v>
      </c>
      <c r="X19" s="24">
        <v>6003.50244140625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9.4960288</v>
      </c>
      <c r="Q20" s="20">
        <v>3.581075</v>
      </c>
      <c r="R20" s="21">
        <v>47.902004</v>
      </c>
      <c r="S20" s="20">
        <v>0.155725941061974</v>
      </c>
      <c r="T20" s="20">
        <v>0.0587262623012066</v>
      </c>
      <c r="U20" s="20">
        <v>3.58107495307922</v>
      </c>
      <c r="V20" s="19">
        <v>0</v>
      </c>
      <c r="W20" s="21">
        <v>0</v>
      </c>
      <c r="X20" s="24">
        <v>6003.50244140625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30.831464</v>
      </c>
      <c r="Q21" s="20">
        <v>19.45529</v>
      </c>
      <c r="R21" s="21">
        <v>116.77089</v>
      </c>
      <c r="S21" s="20">
        <v>0.184555843472481</v>
      </c>
      <c r="T21" s="20">
        <v>0.116458542644978</v>
      </c>
      <c r="U21" s="20">
        <v>19.4552898406982</v>
      </c>
      <c r="V21" s="19">
        <v>0</v>
      </c>
      <c r="W21" s="21">
        <v>0</v>
      </c>
      <c r="X21" s="24">
        <v>6003.50244140625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41.851723</v>
      </c>
      <c r="Q22" s="20">
        <v>16.785213</v>
      </c>
      <c r="R22" s="21">
        <v>210.92231</v>
      </c>
      <c r="S22" s="20">
        <v>0.15525983273983</v>
      </c>
      <c r="T22" s="20">
        <v>0.0622691065073013</v>
      </c>
      <c r="U22" s="20">
        <v>16.785213470459</v>
      </c>
      <c r="V22" s="19">
        <v>0</v>
      </c>
      <c r="W22" s="21">
        <v>0</v>
      </c>
      <c r="X22" s="24">
        <v>6003.50244140625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81.052477</v>
      </c>
      <c r="Q23" s="20">
        <v>65.970326</v>
      </c>
      <c r="R23" s="21">
        <v>215.02513</v>
      </c>
      <c r="S23" s="20">
        <v>0.223872229456902</v>
      </c>
      <c r="T23" s="20">
        <v>0.182214349508286</v>
      </c>
      <c r="U23" s="20">
        <v>65.970329284668</v>
      </c>
      <c r="V23" s="19">
        <v>0</v>
      </c>
      <c r="W23" s="21">
        <v>0</v>
      </c>
      <c r="X23" s="24">
        <v>6003.50244140625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45.6046</v>
      </c>
      <c r="Q24" s="20">
        <v>55.010733</v>
      </c>
      <c r="R24" s="21">
        <v>7.1982731</v>
      </c>
      <c r="S24" s="20">
        <v>0.42299485206604</v>
      </c>
      <c r="T24" s="20">
        <v>0.510239243507385</v>
      </c>
      <c r="U24" s="20">
        <v>55.0107345581055</v>
      </c>
      <c r="V24" s="19">
        <v>0</v>
      </c>
      <c r="W24" s="21">
        <v>0</v>
      </c>
      <c r="X24" s="24">
        <v>3899.962890625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112.75414</v>
      </c>
      <c r="Q25" s="20">
        <v>135.54054</v>
      </c>
      <c r="R25" s="21">
        <v>28.138948</v>
      </c>
      <c r="S25" s="20">
        <v>0.407888650894165</v>
      </c>
      <c r="T25" s="20">
        <v>0.490318566560745</v>
      </c>
      <c r="U25" s="20">
        <v>135.540542602539</v>
      </c>
      <c r="V25" s="19">
        <v>0</v>
      </c>
      <c r="W25" s="21">
        <v>0</v>
      </c>
      <c r="X25" s="24">
        <v>4057.53002929688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197.89812</v>
      </c>
      <c r="Q26" s="20">
        <v>241.99274</v>
      </c>
      <c r="R26" s="21">
        <v>36.150223</v>
      </c>
      <c r="S26" s="20">
        <v>0.415716469287872</v>
      </c>
      <c r="T26" s="20">
        <v>0.508344233036041</v>
      </c>
      <c r="U26" s="20">
        <v>241.992736816406</v>
      </c>
      <c r="V26" s="19">
        <v>0</v>
      </c>
      <c r="W26" s="21">
        <v>0</v>
      </c>
      <c r="X26" s="24">
        <v>4006.97436523438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206.10977</v>
      </c>
      <c r="Q27" s="20">
        <v>244.9356</v>
      </c>
      <c r="R27" s="21">
        <v>77.265181</v>
      </c>
      <c r="S27" s="20">
        <v>0.390129953622818</v>
      </c>
      <c r="T27" s="20">
        <v>0.463620483875275</v>
      </c>
      <c r="U27" s="20">
        <v>244.935592651367</v>
      </c>
      <c r="V27" s="19">
        <v>0</v>
      </c>
      <c r="W27" s="21">
        <v>0</v>
      </c>
      <c r="X27" s="24">
        <v>4266.275390625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0.20014</v>
      </c>
      <c r="Q28" s="20">
        <v>0.1915705</v>
      </c>
      <c r="R28" s="21">
        <v>0.3701169</v>
      </c>
      <c r="S28" s="20">
        <v>0.262710422277451</v>
      </c>
      <c r="T28" s="20">
        <v>0.251461803913116</v>
      </c>
      <c r="U28" s="20">
        <v>0.19157050549984</v>
      </c>
      <c r="V28" s="19">
        <v>0</v>
      </c>
      <c r="W28" s="21">
        <v>0</v>
      </c>
      <c r="X28" s="24">
        <v>19965.06640625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0.7417835</v>
      </c>
      <c r="Q29" s="20">
        <v>0.7819061</v>
      </c>
      <c r="R29" s="21">
        <v>0.8823028</v>
      </c>
      <c r="S29" s="20">
        <v>0.308306664228439</v>
      </c>
      <c r="T29" s="20">
        <v>0.324982792139053</v>
      </c>
      <c r="U29" s="20">
        <v>0.781906127929687</v>
      </c>
      <c r="V29" s="19">
        <v>0</v>
      </c>
      <c r="W29" s="21">
        <v>0</v>
      </c>
      <c r="X29" s="24">
        <v>6787.30810546875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2.617449</v>
      </c>
      <c r="Q30" s="20">
        <v>2.8393469</v>
      </c>
      <c r="R30" s="21">
        <v>2.6739645</v>
      </c>
      <c r="S30" s="20">
        <v>0.321919351816177</v>
      </c>
      <c r="T30" s="20">
        <v>0.349210500717163</v>
      </c>
      <c r="U30" s="20">
        <v>2.83934688568115</v>
      </c>
      <c r="V30" s="19">
        <v>0</v>
      </c>
      <c r="W30" s="21">
        <v>0</v>
      </c>
      <c r="X30" s="24">
        <v>5955.5927734375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6.1436612</v>
      </c>
      <c r="Q31" s="20">
        <v>6.626257</v>
      </c>
      <c r="R31" s="21">
        <v>6.055391</v>
      </c>
      <c r="S31" s="20">
        <v>0.326351135969162</v>
      </c>
      <c r="T31" s="20">
        <v>0.351986616849899</v>
      </c>
      <c r="U31" s="20">
        <v>6.62625694274902</v>
      </c>
      <c r="V31" s="19">
        <v>0</v>
      </c>
      <c r="W31" s="21">
        <v>0</v>
      </c>
      <c r="X31" s="24">
        <v>5758.01611328125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11.329188</v>
      </c>
      <c r="Q32" s="20">
        <v>12.200583</v>
      </c>
      <c r="R32" s="21">
        <v>11.138289</v>
      </c>
      <c r="S32" s="20">
        <v>0.326790362596512</v>
      </c>
      <c r="T32" s="20">
        <v>0.351925760507584</v>
      </c>
      <c r="U32" s="20">
        <v>12.2005834579468</v>
      </c>
      <c r="V32" s="19">
        <v>0</v>
      </c>
      <c r="W32" s="21">
        <v>0</v>
      </c>
      <c r="X32" s="24">
        <v>5739.482421875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18.389638</v>
      </c>
      <c r="Q33" s="20">
        <v>19.79819</v>
      </c>
      <c r="R33" s="21">
        <v>17.859779</v>
      </c>
      <c r="S33" s="20">
        <v>0.328107446432114</v>
      </c>
      <c r="T33" s="20">
        <v>0.353238821029663</v>
      </c>
      <c r="U33" s="20">
        <v>19.798189163208</v>
      </c>
      <c r="V33" s="19">
        <v>0</v>
      </c>
      <c r="W33" s="21">
        <v>0</v>
      </c>
      <c r="X33" s="24">
        <v>5682.833984375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27.267933</v>
      </c>
      <c r="Q34" s="20">
        <v>29.348452</v>
      </c>
      <c r="R34" s="21">
        <v>26.487352</v>
      </c>
      <c r="S34" s="20">
        <v>0.328119218349457</v>
      </c>
      <c r="T34" s="20">
        <v>0.353154420852661</v>
      </c>
      <c r="U34" s="20">
        <v>29.3484516143799</v>
      </c>
      <c r="V34" s="19">
        <v>0</v>
      </c>
      <c r="W34" s="21">
        <v>0</v>
      </c>
      <c r="X34" s="24">
        <v>5682.41552734375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38.219131</v>
      </c>
      <c r="Q35" s="20">
        <v>41.048777</v>
      </c>
      <c r="R35" s="21">
        <v>37.346361</v>
      </c>
      <c r="S35" s="20">
        <v>0.327739745378494</v>
      </c>
      <c r="T35" s="20">
        <v>0.352004766464233</v>
      </c>
      <c r="U35" s="20">
        <v>41.0487785339355</v>
      </c>
      <c r="V35" s="19">
        <v>0</v>
      </c>
      <c r="W35" s="21">
        <v>0</v>
      </c>
      <c r="X35" s="24">
        <v>5699.333984375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51.049547</v>
      </c>
      <c r="Q36" s="20">
        <v>55.029806</v>
      </c>
      <c r="R36" s="21">
        <v>50.26904</v>
      </c>
      <c r="S36" s="20">
        <v>0.32651150226593</v>
      </c>
      <c r="T36" s="20">
        <v>0.351969122886658</v>
      </c>
      <c r="U36" s="20">
        <v>55.0298042297363</v>
      </c>
      <c r="V36" s="19">
        <v>0</v>
      </c>
      <c r="W36" s="21">
        <v>0</v>
      </c>
      <c r="X36" s="24">
        <v>5751.240234375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66.556235</v>
      </c>
      <c r="Q37" s="20">
        <v>71.953148</v>
      </c>
      <c r="R37" s="21">
        <v>65.374533</v>
      </c>
      <c r="S37" s="20">
        <v>0.326441824436188</v>
      </c>
      <c r="T37" s="20">
        <v>0.352912336587906</v>
      </c>
      <c r="U37" s="20">
        <v>71.9531478881836</v>
      </c>
      <c r="V37" s="19">
        <v>0</v>
      </c>
      <c r="W37" s="21">
        <v>0</v>
      </c>
      <c r="X37" s="24">
        <v>5752.95703125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83.283414</v>
      </c>
      <c r="Q38" s="20">
        <v>90.277337</v>
      </c>
      <c r="R38" s="21">
        <v>81.996779</v>
      </c>
      <c r="S38" s="20">
        <v>0.325889110565186</v>
      </c>
      <c r="T38" s="20">
        <v>0.353256404399872</v>
      </c>
      <c r="U38" s="20">
        <v>90.2773361206055</v>
      </c>
      <c r="V38" s="19">
        <v>0</v>
      </c>
      <c r="W38" s="21">
        <v>0</v>
      </c>
      <c r="X38" s="24">
        <v>5775.7861328125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103.23368</v>
      </c>
      <c r="Q39" s="20">
        <v>111.93242</v>
      </c>
      <c r="R39" s="21">
        <v>101.67913</v>
      </c>
      <c r="S39" s="20">
        <v>0.325817376375198</v>
      </c>
      <c r="T39" s="20">
        <v>0.35327160358429</v>
      </c>
      <c r="U39" s="20">
        <v>111.932418823242</v>
      </c>
      <c r="V39" s="19">
        <v>0</v>
      </c>
      <c r="W39" s="21">
        <v>0</v>
      </c>
      <c r="X39" s="24">
        <v>5778.7900390625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124.70038</v>
      </c>
      <c r="Q40" s="20">
        <v>135.32669</v>
      </c>
      <c r="R40" s="21">
        <v>123.27286</v>
      </c>
      <c r="S40" s="20">
        <v>0.325333684682846</v>
      </c>
      <c r="T40" s="20">
        <v>0.353056907653809</v>
      </c>
      <c r="U40" s="20">
        <v>135.326690673828</v>
      </c>
      <c r="V40" s="19">
        <v>0</v>
      </c>
      <c r="W40" s="21">
        <v>0</v>
      </c>
      <c r="X40" s="24">
        <v>5799.5732421875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148.60723</v>
      </c>
      <c r="Q41" s="20">
        <v>161.47005</v>
      </c>
      <c r="R41" s="21">
        <v>147.12249</v>
      </c>
      <c r="S41" s="20">
        <v>0.325037837028503</v>
      </c>
      <c r="T41" s="20">
        <v>0.353171765804291</v>
      </c>
      <c r="U41" s="20">
        <v>161.47004699707</v>
      </c>
      <c r="V41" s="19">
        <v>0</v>
      </c>
      <c r="W41" s="21">
        <v>0</v>
      </c>
      <c r="X41" s="24">
        <v>5811.9267578125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171.23198</v>
      </c>
      <c r="Q42" s="20">
        <v>186.19493</v>
      </c>
      <c r="R42" s="21">
        <v>170.00172</v>
      </c>
      <c r="S42" s="20">
        <v>0.324654310941696</v>
      </c>
      <c r="T42" s="20">
        <v>0.353023946285248</v>
      </c>
      <c r="U42" s="20">
        <v>186.194931030273</v>
      </c>
      <c r="V42" s="19">
        <v>0</v>
      </c>
      <c r="W42" s="21">
        <v>0</v>
      </c>
      <c r="X42" s="24">
        <v>5828.47998046875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196.12319</v>
      </c>
      <c r="Q43" s="20">
        <v>212.96885</v>
      </c>
      <c r="R43" s="21">
        <v>195.92397</v>
      </c>
      <c r="S43" s="20">
        <v>0.324161976575851</v>
      </c>
      <c r="T43" s="20">
        <v>0.352005302906036</v>
      </c>
      <c r="U43" s="20">
        <v>212.968856811523</v>
      </c>
      <c r="V43" s="19">
        <v>0</v>
      </c>
      <c r="W43" s="21">
        <v>0</v>
      </c>
      <c r="X43" s="24">
        <v>5851.45263671875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222.76558</v>
      </c>
      <c r="Q44" s="20">
        <v>240.83432</v>
      </c>
      <c r="R44" s="21">
        <v>218.93764</v>
      </c>
      <c r="S44" s="20">
        <v>0.326378494501114</v>
      </c>
      <c r="T44" s="20">
        <v>0.352851390838623</v>
      </c>
      <c r="U44" s="20">
        <v>240.834320068359</v>
      </c>
      <c r="V44" s="19">
        <v>0</v>
      </c>
      <c r="W44" s="21">
        <v>0</v>
      </c>
      <c r="X44" s="24">
        <v>5755.70654296875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