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<sst xmlns="http://schemas.openxmlformats.org/spreadsheetml/2006/main" count="760" uniqueCount="386">
  <si>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</si>
  <si>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</si>
  <si>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</si>
  <si>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</si>
  <si>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</si>
  <si>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</si>
  <si>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</si>
  <si>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</si>
  <si>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</si>
  <si>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</si>
  <si>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</si>
  <si>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</si>
  <si>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</si>
  <si>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</si>
  <si>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</si>
  <si>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</si>
  <si>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</si>
  <si>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</si>
  <si>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</si>
  <si>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</si>
  <si>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</si>
  <si>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</si>
  <si>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</si>
  <si>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</si>
  <si>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</si>
  <si>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</si>
  <si>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</si>
  <si>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</si>
  <si>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</si>
  <si>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</si>
  <si>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</si>
  <si>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</si>
  <si>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</si>
  <si>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</si>
  <si>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</si>
  <si>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</si>
  <si>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</si>
  <si>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</si>
  <si>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</si>
  <si>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</si>
  <si>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</si>
  <si>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</si>
  <si>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</si>
  <si>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</si>
  <si>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</si>
  <si>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</si>
  <si>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</si>
  <si>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</si>
  <si>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</si>
  <si>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</si>
  <si>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</si>
  <si>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</si>
  <si>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</si>
  <si>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</si>
  <si>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</si>
  <si>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</si>
  <si>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</si>
  <si>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</si>
  <si>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</si>
  <si>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</si>
  <si>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</si>
  <si>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</si>
  <si>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</si>
  <si>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</si>
  <si>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</si>
  <si>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</si>
  <si>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</si>
  <si>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</si>
  <si>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</si>
  <si>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</si>
  <si>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</si>
  <si>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</si>
  <si>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</si>
  <si>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</si>
  <si>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</si>
  <si>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</si>
  <si>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</si>
  <si>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</si>
  <si>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</si>
  <si>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</si>
  <si>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</si>
  <si>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</si>
  <si>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</si>
  <si>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</si>
  <si>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</si>
  <si>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</si>
  <si>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</si>
  <si>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</si>
  <si>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</si>
  <si>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</si>
  <si>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</si>
  <si>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</si>
  <si>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</si>
  <si>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</si>
  <si>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</si>
  <si>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</si>
  <si>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</si>
  <si>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</si>
  <si>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</si>
  <si>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</si>
  <si>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</si>
  <si>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</si>
  <si>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</si>
  <si>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</si>
  <si>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</si>
  <si>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</si>
  <si>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</si>
  <si>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</si>
  <si>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</si>
  <si>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</si>
  <si>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</si>
  <si>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</si>
  <si>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</si>
  <si>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</si>
  <si>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</si>
  <si>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</si>
  <si>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</si>
  <si>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</si>
  <si>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</si>
  <si>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</si>
  <si>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</si>
  <si>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</si>
  <si>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</si>
  <si>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</si>
  <si>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</si>
  <si>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</si>
  <si>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</si>
  <si>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</si>
  <si>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</si>
  <si>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</si>
  <si>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</si>
  <si>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</si>
  <si>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</si>
  <si>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</si>
  <si>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</si>
  <si>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</si>
  <si>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</si>
  <si>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</si>
  <si>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</si>
  <si>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</si>
  <si>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</si>
  <si>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</si>
  <si>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</si>
  <si>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</si>
  <si>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</si>
  <si>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</si>
  <si>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</si>
  <si>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</si>
  <si>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</si>
  <si>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</si>
  <si>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</si>
  <si>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</si>
  <si>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</si>
  <si>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</si>
  <si>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</si>
  <si>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</si>
  <si>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</si>
  <si>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</si>
  <si>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</si>
  <si>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</si>
  <si>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</si>
  <si>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</si>
  <si>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</si>
  <si>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</si>
  <si>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</si>
  <si>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</si>
  <si>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</si>
  <si>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</si>
  <si>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</si>
  <si>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</si>
  <si>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</si>
  <si>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</si>
  <si>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</si>
  <si>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</si>
  <si>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</si>
  <si>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</si>
  <si>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</si>
  <si>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</si>
  <si>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</si>
  <si>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</si>
  <si>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</si>
  <si>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</si>
  <si>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</si>
  <si>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</si>
  <si>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</si>
  <si>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</si>
  <si>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</si>
  <si>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</si>
  <si>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</si>
  <si>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</si>
  <si>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</si>
  <si>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</si>
  <si>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</si>
  <si>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</si>
  <si>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</si>
  <si>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</si>
  <si>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</si>
  <si>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</si>
  <si>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</si>
  <si>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</si>
  <si>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</si>
  <si>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</si>
  <si>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</si>
  <si>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</si>
  <si>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</si>
  <si>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</si>
  <si>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</si>
  <si>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</si>
  <si>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</si>
  <si>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</si>
  <si>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</si>
  <si>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</si>
  <si>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</si>
  <si>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</si>
  <si>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</si>
  <si>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</si>
  <si>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</si>
  <si>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</si>
  <si>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</si>
  <si>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</si>
  <si>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</si>
  <si>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</si>
  <si>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</si>
  <si>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</si>
  <si>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</si>
  <si>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</si>
  <si>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</si>
  <si>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</si>
  <si>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</si>
  <si>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</si>
  <si>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</si>
  <si>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</si>
  <si>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</si>
  <si>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</si>
  <si>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</si>
  <si>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</si>
  <si>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</si>
  <si>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</si>
  <si>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</si>
  <si>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</si>
  <si>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</si>
  <si>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</si>
  <si>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</si>
  <si>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</si>
  <si>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</si>
  <si>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</si>
  <si>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</si>
  <si>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</si>
  <si>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</si>
  <si>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</si>
  <si>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</si>
  <si>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</si>
  <si>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</si>
  <si>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</si>
  <si>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</si>
  <si>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</si>
  <si>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</si>
  <si>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</si>
  <si>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</si>
  <si>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</si>
  <si>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</si>
  <si>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</si>
  <si>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</si>
  <si>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</si>
  <si>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</si>
  <si>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</si>
  <si>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</si>
  <si>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</si>
  <si>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</si>
  <si>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</si>
  <si>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</si>
  <si>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</si>
  <si>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</si>
  <si>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</si>
  <si>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</si>
  <si>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</si>
  <si>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</si>
  <si>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</si>
  <si>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</si>
  <si>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</si>
  <si>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</si>
  <si>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</si>
  <si>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</si>
  <si>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</si>
  <si>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</si>
  <si>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</si>
  <si>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</si>
  <si>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</si>
  <si>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</si>
  <si>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</si>
  <si>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</si>
  <si>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</si>
  <si>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</si>
  <si>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</si>
  <si>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</si>
  <si>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</si>
  <si>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</si>
  <si>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</si>
  <si>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</si>
  <si>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</si>
  <si>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</si>
  <si>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</si>
  <si>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</si>
  <si>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</si>
  <si>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</si>
  <si>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</si>
  <si>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</si>
  <si>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</si>
  <si>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</si>
  <si>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</si>
  <si>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</si>
  <si>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</si>
  <si>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</si>
  <si>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</si>
  <si>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</si>
  <si>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</si>
  <si>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</si>
  <si>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</si>
  <si>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</si>
  <si>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</si>
  <si>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</si>
  <si>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</si>
  <si>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</si>
  <si>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</si>
  <si>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</si>
  <si>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</si>
  <si>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</si>
  <si>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</si>
  <si>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</si>
  <si>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</si>
  <si>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</si>
  <si>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</si>
  <si>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</si>
  <si>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</si>
  <si>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</si>
  <si>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</si>
  <si>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</si>
  <si>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</si>
  <si>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</si>
  <si>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</si>
  <si>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</si>
  <si>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</si>
  <si>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</si>
  <si>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</si>
  <si>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</si>
  <si>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</si>
  <si>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</si>
  <si>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</si>
  <si>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</si>
  <si>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</si>
  <si>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</si>
  <si>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</si>
  <si>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</si>
  <si>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</si>
  <si>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</si>
  <si>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</si>
  <si>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</si>
  <si>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</si>
  <si>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</si>
  <si>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</si>
  <si>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</si>
  <si>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</si>
  <si>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</si>
  <si>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</si>
  <si>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</si>
  <si>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</si>
  <si>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</si>
  <si>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</si>
  <si>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</si>
  <si>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</si>
  <si>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</si>
  <si>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</si>
  <si>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</si>
  <si>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</si>
  <si>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</si>
  <si>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</si>
  <si>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</si>
  <si>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</si>
  <si>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</si>
  <si>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er</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</si>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</sst>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b/>
      <sz val="9"/>
      <color theme="1"/>
      <name val="Microsoft YaHei Light"/>
      <charset val="134"/>
    </font>
    <font>
      <b/>
      <sz val="9"/>
      <color rgb="FF000000"/>
      <name val="Cambria"/>
      <charset val="134"/>
    </font>
    <font>
      <sz val="9"/>
      <name val="ＭＳ Ｐゴシック"/>
      <charset val="128"/>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0.169132500886917</c:v>
                </c:pt>
                <c:pt idx="1">
                  <c:v>0.168415799736977</c:v>
                </c:pt>
                <c:pt idx="2">
                  <c:v>0.169422507286072</c:v>
                </c:pt>
                <c:pt idx="3">
                  <c:v>0.168773800134659</c:v>
                </c:pt>
                <c:pt idx="4">
                  <c:v>0.16927270591259</c:v>
                </c:pt>
                <c:pt idx="5">
                  <c:v>0.169467702507973</c:v>
                </c:pt>
                <c:pt idx="6">
                  <c:v>0.169157698750496</c:v>
                </c:pt>
                <c:pt idx="7">
                  <c:v>0.16985310614109</c:v>
                </c:pt>
                <c:pt idx="8">
                  <c:v>0.169609203934669</c:v>
                </c:pt>
                <c:pt idx="9">
                  <c:v>0.16951909661293</c:v>
                </c:pt>
                <c:pt idx="10">
                  <c:v>0.16842819750309</c:v>
                </c:pt>
                <c:pt idx="11">
                  <c:v>0.168877094984055</c:v>
                </c:pt>
                <c:pt idx="12">
                  <c:v>0.168677002191544</c:v>
                </c:pt>
                <c:pt idx="13">
                  <c:v>0.168678000569344</c:v>
                </c:pt>
                <c:pt idx="14">
                  <c:v>0.169472798705101</c:v>
                </c:pt>
                <c:pt idx="15">
                  <c:v>0.168353095650673</c:v>
                </c:pt>
                <c:pt idx="16">
                  <c:v>0.169364705681801</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0.260739743709564</c:v>
                </c:pt>
                <c:pt idx="1">
                  <c:v>0.261197298765182</c:v>
                </c:pt>
                <c:pt idx="2">
                  <c:v>0.260376632213593</c:v>
                </c:pt>
                <c:pt idx="3">
                  <c:v>0.260739743709564</c:v>
                </c:pt>
              </c:numCache>
            </c:numRef>
          </c:xVal>
          <c:yVal>
            <c:numRef>
              <c:f>sRGB_DeltaE!$F$434:$F$437</c:f>
              <c:numCache>
                <c:formatCode>0.00</c:formatCode>
                <c:ptCount val="4"/>
                <c:pt idx="0">
                  <c:v>0.248477011919022</c:v>
                </c:pt>
                <c:pt idx="1">
                  <c:v>0.248373463749886</c:v>
                </c:pt>
                <c:pt idx="2">
                  <c:v>0.248622104525566</c:v>
                </c:pt>
                <c:pt idx="3">
                  <c:v>0.248477011919022</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292.224676410847</c:v>
                </c:pt>
                <c:pt idx="1">
                  <c:v>278.807361456208</c:v>
                </c:pt>
                <c:pt idx="2">
                  <c:v>266.688580978825</c:v>
                </c:pt>
                <c:pt idx="3">
                  <c:v>254.963866184446</c:v>
                </c:pt>
                <c:pt idx="4">
                  <c:v>34.1315757307207</c:v>
                </c:pt>
                <c:pt idx="5">
                  <c:v>22.099454895658</c:v>
                </c:pt>
                <c:pt idx="6">
                  <c:v>10.6816362034836</c:v>
                </c:pt>
                <c:pt idx="7">
                  <c:v>0</c:v>
                </c:pt>
                <c:pt idx="8">
                  <c:v>76.2198059118928</c:v>
                </c:pt>
                <c:pt idx="9">
                  <c:v>56.392529183524</c:v>
                </c:pt>
                <c:pt idx="10">
                  <c:v>50.2467971249032</c:v>
                </c:pt>
                <c:pt idx="11">
                  <c:v>35.3460620656223</c:v>
                </c:pt>
                <c:pt idx="12">
                  <c:v>56.3747079086492</c:v>
                </c:pt>
                <c:pt idx="13">
                  <c:v>35.5873863369952</c:v>
                </c:pt>
                <c:pt idx="14">
                  <c:v>22.5127289390495</c:v>
                </c:pt>
                <c:pt idx="15">
                  <c:v>21.0938703408785</c:v>
                </c:pt>
                <c:pt idx="16">
                  <c:v>88.9568317797322</c:v>
                </c:pt>
                <c:pt idx="17">
                  <c:v>67.4596144492537</c:v>
                </c:pt>
                <c:pt idx="18">
                  <c:v>70.3072459411456</c:v>
                </c:pt>
                <c:pt idx="19">
                  <c:v>44.1761982162899</c:v>
                </c:pt>
                <c:pt idx="20">
                  <c:v>50.7290507059227</c:v>
                </c:pt>
                <c:pt idx="21">
                  <c:v>29.4456854089291</c:v>
                </c:pt>
                <c:pt idx="22">
                  <c:v>18.4185510825319</c:v>
                </c:pt>
                <c:pt idx="23">
                  <c:v>16.5746593266755</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4086225" y="3846830"/>
        <a:ext cx="3237865"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56870" y="3826510"/>
        <a:ext cx="3472815"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65760" y="7033895"/>
        <a:ext cx="694753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427470" y="9966960"/>
          <a:ext cx="79692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562475" y="1083310"/>
              <a:ext cx="2284095"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047619047619" defaultRowHeight="12"/>
  <cols>
    <col min="1" max="1" width="23.5047619047619" style="31" customWidth="1"/>
    <col min="2" max="4" width="11.5047619047619" style="31" customWidth="1"/>
    <col min="5" max="5" width="9.16190476190476" style="31" customWidth="1"/>
    <col min="6" max="13" width="11.5047619047619" style="31" customWidth="1"/>
    <col min="14" max="14" width="15.1619047619048" style="31" customWidth="1"/>
    <col min="15" max="17" width="11.5047619047619" style="31" customWidth="1"/>
    <col min="18" max="20" width="13.3333333333333" style="31" customWidth="1"/>
    <col min="21" max="28" width="11.5047619047619" style="31" customWidth="1"/>
    <col min="29" max="29" width="13" style="31" customWidth="1"/>
    <col min="30" max="30" width="15.1619047619048"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514.691326602754</v>
      </c>
      <c r="F10" s="102">
        <f>C10/$C$16</f>
        <v>342.184892961172</v>
      </c>
      <c r="G10" s="102">
        <f>D10/$C$16</f>
        <v>203.20173826155</v>
      </c>
      <c r="H10" s="102">
        <f>IF((E10/Reference!L$18)&lt;=0.008856,(7.787*(E10/Reference!L$18))+16/116,(E10/Reference!L$18)^(1/3))</f>
        <v>8.15076257805705</v>
      </c>
      <c r="I10" s="102">
        <f>IF((F10/Reference!M$18)&lt;=0.008856,(7.787*(F10/Reference!M$18))+16/116,(F10/Reference!M$18)^(1/3))</f>
        <v>6.9944506560032</v>
      </c>
      <c r="J10" s="102">
        <f>IF((G10/Reference!N$18)&lt;=0.008856,(7.787*(G10/Reference!N$18))+16/116,(G10/Reference!N$18)^(1/3))</f>
        <v>5.71434573551104</v>
      </c>
      <c r="K10" s="102">
        <f t="shared" ref="K10:K16" si="0">100*IF(F10&lt;=0.008856,9.033*F10,(1.16*(F10^(1/3)))-0.16)</f>
        <v>795.356276096371</v>
      </c>
      <c r="L10" s="102">
        <f t="shared" ref="L10:L16" si="1">500*(H10-I10)</f>
        <v>578.155961026923</v>
      </c>
      <c r="M10" s="102">
        <f t="shared" ref="M10:M16" si="2">200*(I10-J10)</f>
        <v>256.020984098431</v>
      </c>
      <c r="N10" s="103" t="str">
        <f>A10</f>
        <v>1-(192,80,80)</v>
      </c>
      <c r="O10" s="120">
        <f>K10-Reference!B12</f>
        <v>746.443933904881</v>
      </c>
      <c r="P10" s="120">
        <f>L10-Reference!C12</f>
        <v>533.150910236067</v>
      </c>
      <c r="Q10" s="120">
        <f>M10-Reference!D12</f>
        <v>233.109507845457</v>
      </c>
      <c r="R10" s="120" t="str">
        <f t="shared" ref="R10:R16" si="3">IF(O10&gt;$T$8,"lighter",IF(O10&lt;-$T$8,"darker","about the same"))</f>
        <v>lighter</v>
      </c>
      <c r="S10" s="120" t="str">
        <f t="shared" ref="S10:S16" si="4">IF(P10&gt;$T$8,"redder",IF(P10&lt;-$T$8,"greener","about the same"))</f>
        <v>redder</v>
      </c>
      <c r="T10" s="120" t="str">
        <f t="shared" ref="T10:T16" si="5">IF(Q10&gt;$T$8,"yellower",IF(Q10&lt;-$T$8,"bluer","about the same"))</f>
        <v>yellower</v>
      </c>
      <c r="U10" s="120">
        <f t="shared" ref="U10:U16" si="6">(O10^2+P10^2+Q10^2)^(1/2)</f>
        <v>946.450464734891</v>
      </c>
      <c r="V10" s="120">
        <f t="shared" ref="V10:V16" si="7">(AC10)^2</f>
        <v>588815.368921761</v>
      </c>
      <c r="W10" s="102">
        <f t="shared" ref="W10:W16" si="8">SQRT((L10*L10)+(M10*M10))</f>
        <v>632.306143865212</v>
      </c>
      <c r="X10" s="102">
        <f>W10-Reference!E12</f>
        <v>581.804754371673</v>
      </c>
      <c r="Y10" s="102">
        <f t="shared" ref="Y10:Y16" si="9">IF(((U10*U10)-(O10*O10)-(X10*X10))&lt;0,0,SQRT((U10*U10)-(O10*O10)-(X10*X10)))</f>
        <v>9.65212536259671</v>
      </c>
      <c r="Z10" s="102">
        <f t="shared" ref="Z10:Z16" si="10">O10</f>
        <v>746.443933904881</v>
      </c>
      <c r="AA10" s="102">
        <f>X10/(1+0.045*ABS(Reference!E12))</f>
        <v>177.782624330119</v>
      </c>
      <c r="AB10" s="102">
        <f>Y10/(1+0.015*ABS(Reference!E12))</f>
        <v>5.49189809288359</v>
      </c>
      <c r="AC10" s="102">
        <f t="shared" ref="AC10:AC16" si="11">SQRT(Z10*Z10+AA10*AA10+AB10*AB10)</f>
        <v>767.343058170047</v>
      </c>
      <c r="AD10" s="103" t="str">
        <f>A10</f>
        <v>1-(192,80,80)</v>
      </c>
    </row>
    <row r="11" spans="1:107">
      <c r="A11" s="103" t="s">
        <v>41</v>
      </c>
      <c r="B11" s="31">
        <f>sRGB_Data!B1032</f>
        <v>148</v>
      </c>
      <c r="C11" s="31">
        <f>sRGB_Data!C1032</f>
        <v>177.13</v>
      </c>
      <c r="D11" s="31">
        <f>sRGB_Data!D1032</f>
        <v>52.76</v>
      </c>
      <c r="E11" s="102">
        <f t="shared" ref="E11:E16" si="12">B11/$C$16</f>
        <v>871.958749281223</v>
      </c>
      <c r="F11" s="102">
        <f t="shared" ref="F11:F16" si="13">C11/$C$16</f>
        <v>1043.58144094718</v>
      </c>
      <c r="G11" s="102">
        <f t="shared" ref="G11:G16" si="14">D11/$C$16</f>
        <v>310.841510892414</v>
      </c>
      <c r="H11" s="102">
        <f>IF((E11/Reference!L$18)&lt;=0.008856,(7.787*(E11/Reference!L$18))+16/116,(E11/Reference!L$18)^(1/3))</f>
        <v>9.71660629910977</v>
      </c>
      <c r="I11" s="102">
        <f>IF((F11/Reference!M$18)&lt;=0.008856,(7.787*(F11/Reference!M$18))+16/116,(F11/Reference!M$18)^(1/3))</f>
        <v>10.1432107474884</v>
      </c>
      <c r="J11" s="102">
        <f>IF((G11/Reference!N$18)&lt;=0.008856,(7.787*(G11/Reference!N$18))+16/116,(G11/Reference!N$18)^(1/3))</f>
        <v>6.5842105529484</v>
      </c>
      <c r="K11" s="102">
        <f t="shared" si="0"/>
        <v>1160.61244670865</v>
      </c>
      <c r="L11" s="102">
        <f t="shared" si="1"/>
        <v>-213.302224189295</v>
      </c>
      <c r="M11" s="102">
        <f t="shared" si="2"/>
        <v>711.800038907991</v>
      </c>
      <c r="N11" s="103" t="str">
        <f t="shared" ref="N11:N16" si="15">A11</f>
        <v>2-(192,192,80)</v>
      </c>
      <c r="O11" s="120">
        <f>K11-Reference!B13</f>
        <v>1084.86042591411</v>
      </c>
      <c r="P11" s="120">
        <f>L11-Reference!C13</f>
        <v>-198.761659919678</v>
      </c>
      <c r="Q11" s="120">
        <f>M11-Reference!D13</f>
        <v>656.723772608953</v>
      </c>
      <c r="R11" s="120" t="str">
        <f t="shared" si="3"/>
        <v>lighter</v>
      </c>
      <c r="S11" s="120" t="str">
        <f t="shared" si="4"/>
        <v>greener</v>
      </c>
      <c r="T11" s="120" t="str">
        <f t="shared" si="5"/>
        <v>yellower</v>
      </c>
      <c r="U11" s="120">
        <f t="shared" si="6"/>
        <v>1283.63330226288</v>
      </c>
      <c r="V11" s="120">
        <f t="shared" si="7"/>
        <v>1214009.58738847</v>
      </c>
      <c r="W11" s="102">
        <f t="shared" si="8"/>
        <v>743.072765100106</v>
      </c>
      <c r="X11" s="102">
        <f>W11-Reference!E13</f>
        <v>686.109416192924</v>
      </c>
      <c r="Y11" s="102">
        <f t="shared" si="9"/>
        <v>6.79558497605618</v>
      </c>
      <c r="Z11" s="102">
        <f t="shared" si="10"/>
        <v>1084.86042591411</v>
      </c>
      <c r="AA11" s="102">
        <f>X11/(1+0.045*ABS(Reference!E13))</f>
        <v>192.54613811501</v>
      </c>
      <c r="AB11" s="102">
        <f>Y11/(1+0.015*ABS(Reference!E13))</f>
        <v>3.66447416754653</v>
      </c>
      <c r="AC11" s="102">
        <f t="shared" si="11"/>
        <v>1101.82103237707</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553.281392871619</v>
      </c>
      <c r="F12" s="102">
        <f t="shared" si="13"/>
        <v>884.154388544819</v>
      </c>
      <c r="G12" s="102">
        <f t="shared" si="14"/>
        <v>373.82285568847</v>
      </c>
      <c r="H12" s="102">
        <f>IF((E12/Reference!L$18)&lt;=0.008856,(7.787*(E12/Reference!L$18))+16/116,(E12/Reference!L$18)^(1/3))</f>
        <v>8.34958034076417</v>
      </c>
      <c r="I12" s="102">
        <f>IF((F12/Reference!M$18)&lt;=0.008856,(7.787*(F12/Reference!M$18))+16/116,(F12/Reference!M$18)^(1/3))</f>
        <v>9.59789590947216</v>
      </c>
      <c r="J12" s="102">
        <f>IF((G12/Reference!N$18)&lt;=0.008856,(7.787*(G12/Reference!N$18))+16/116,(G12/Reference!N$18)^(1/3))</f>
        <v>7.00184765159969</v>
      </c>
      <c r="K12" s="102">
        <f t="shared" si="0"/>
        <v>1097.35592549877</v>
      </c>
      <c r="L12" s="102">
        <f t="shared" si="1"/>
        <v>-624.157784353992</v>
      </c>
      <c r="M12" s="102">
        <f t="shared" si="2"/>
        <v>519.209651574493</v>
      </c>
      <c r="N12" s="103" t="str">
        <f t="shared" si="15"/>
        <v>3-(96,192,96)</v>
      </c>
      <c r="O12" s="120">
        <f>K12-Reference!B14</f>
        <v>1027.15857049596</v>
      </c>
      <c r="P12" s="120">
        <f>L12-Reference!C14</f>
        <v>-576.291133694758</v>
      </c>
      <c r="Q12" s="120">
        <f>M12-Reference!D14</f>
        <v>479.590318051709</v>
      </c>
      <c r="R12" s="120" t="str">
        <f t="shared" si="3"/>
        <v>lighter</v>
      </c>
      <c r="S12" s="120" t="str">
        <f t="shared" si="4"/>
        <v>greener</v>
      </c>
      <c r="T12" s="120" t="str">
        <f t="shared" si="5"/>
        <v>yellower</v>
      </c>
      <c r="U12" s="120">
        <f t="shared" si="6"/>
        <v>1271.68119939214</v>
      </c>
      <c r="V12" s="120">
        <f t="shared" si="7"/>
        <v>1094062.0808616</v>
      </c>
      <c r="W12" s="102">
        <f t="shared" si="8"/>
        <v>811.88151971688</v>
      </c>
      <c r="X12" s="102">
        <f>W12-Reference!E14</f>
        <v>749.745315824763</v>
      </c>
      <c r="Y12" s="102">
        <f t="shared" si="9"/>
        <v>0.552578460642055</v>
      </c>
      <c r="Z12" s="102">
        <f t="shared" si="10"/>
        <v>1027.15857049596</v>
      </c>
      <c r="AA12" s="102">
        <f>X12/(1+0.045*ABS(Reference!E14))</f>
        <v>197.502582560583</v>
      </c>
      <c r="AB12" s="102">
        <f>Y12/(1+0.015*ABS(Reference!E14))</f>
        <v>0.286007321754457</v>
      </c>
      <c r="AC12" s="102">
        <f t="shared" si="11"/>
        <v>1045.97422571572</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716.06666478135</v>
      </c>
      <c r="F13" s="102">
        <f t="shared" si="13"/>
        <v>942.658107331052</v>
      </c>
      <c r="G13" s="102">
        <f t="shared" si="14"/>
        <v>1205.30622248617</v>
      </c>
      <c r="H13" s="102">
        <f>IF((E13/Reference!L$18)&lt;=0.008856,(7.787*(E13/Reference!L$18))+16/116,(E13/Reference!L$18)^(1/3))</f>
        <v>9.09914205103584</v>
      </c>
      <c r="I13" s="102">
        <f>IF((F13/Reference!M$18)&lt;=0.008856,(7.787*(F13/Reference!M$18))+16/116,(F13/Reference!M$18)^(1/3))</f>
        <v>9.80508589036111</v>
      </c>
      <c r="J13" s="102">
        <f>IF((G13/Reference!N$18)&lt;=0.008856,(7.787*(G13/Reference!N$18))+16/116,(G13/Reference!N$18)^(1/3))</f>
        <v>10.3440316245014</v>
      </c>
      <c r="K13" s="102">
        <f t="shared" si="0"/>
        <v>1121.38996328189</v>
      </c>
      <c r="L13" s="102">
        <f t="shared" si="1"/>
        <v>-352.971919662639</v>
      </c>
      <c r="M13" s="102">
        <f t="shared" si="2"/>
        <v>-107.789146828047</v>
      </c>
      <c r="N13" s="103" t="str">
        <f t="shared" si="15"/>
        <v>4-(96,192,192)</v>
      </c>
      <c r="O13" s="120">
        <f>K13-Reference!B15</f>
        <v>1049.16691972242</v>
      </c>
      <c r="P13" s="120">
        <f>L13-Reference!C15</f>
        <v>-324.783979462209</v>
      </c>
      <c r="Q13" s="120">
        <f>M13-Reference!D15</f>
        <v>-99.0846631102307</v>
      </c>
      <c r="R13" s="120" t="str">
        <f t="shared" si="3"/>
        <v>lighter</v>
      </c>
      <c r="S13" s="120" t="str">
        <f t="shared" si="4"/>
        <v>greener</v>
      </c>
      <c r="T13" s="120" t="str">
        <f t="shared" si="5"/>
        <v>bluer</v>
      </c>
      <c r="U13" s="120">
        <f t="shared" si="6"/>
        <v>1102.74821660196</v>
      </c>
      <c r="V13" s="120">
        <f t="shared" si="7"/>
        <v>1122034.44979936</v>
      </c>
      <c r="W13" s="102">
        <f t="shared" si="8"/>
        <v>369.06324152406</v>
      </c>
      <c r="X13" s="102">
        <f>W13-Reference!E15</f>
        <v>339.561919358151</v>
      </c>
      <c r="Y13" s="102">
        <f t="shared" si="9"/>
        <v>0.326650860555101</v>
      </c>
      <c r="Z13" s="102">
        <f t="shared" si="10"/>
        <v>1049.16691972242</v>
      </c>
      <c r="AA13" s="102">
        <f>X13/(1+0.045*ABS(Reference!E15))</f>
        <v>145.887535733392</v>
      </c>
      <c r="AB13" s="102">
        <f>Y13/(1+0.015*ABS(Reference!E15))</f>
        <v>0.226444623635825</v>
      </c>
      <c r="AC13" s="102">
        <f t="shared" si="11"/>
        <v>1059.26127551203</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554.341883242367</v>
      </c>
      <c r="F14" s="102">
        <f t="shared" si="13"/>
        <v>500.256874334248</v>
      </c>
      <c r="G14" s="102">
        <f t="shared" si="14"/>
        <v>1132.54479982655</v>
      </c>
      <c r="H14" s="102">
        <f>IF((E14/Reference!L$18)&lt;=0.008856,(7.787*(E14/Reference!L$18))+16/116,(E14/Reference!L$18)^(1/3))</f>
        <v>8.35491156303258</v>
      </c>
      <c r="I14" s="102">
        <f>IF((F14/Reference!M$18)&lt;=0.008856,(7.787*(F14/Reference!M$18))+16/116,(F14/Reference!M$18)^(1/3))</f>
        <v>7.93836423577156</v>
      </c>
      <c r="J14" s="102">
        <f>IF((G14/Reference!N$18)&lt;=0.008856,(7.787*(G14/Reference!N$18))+16/116,(G14/Reference!N$18)^(1/3))</f>
        <v>10.131548712369</v>
      </c>
      <c r="K14" s="102">
        <f t="shared" si="0"/>
        <v>904.850251349501</v>
      </c>
      <c r="L14" s="102">
        <f t="shared" si="1"/>
        <v>208.273663630508</v>
      </c>
      <c r="M14" s="102">
        <f t="shared" si="2"/>
        <v>-438.636895319478</v>
      </c>
      <c r="N14" s="103" t="str">
        <f t="shared" si="15"/>
        <v>5-(128,128,192)</v>
      </c>
      <c r="O14" s="120">
        <f>K14-Reference!B16</f>
        <v>848.929739947076</v>
      </c>
      <c r="P14" s="120">
        <f>L14-Reference!C16</f>
        <v>193.140709222398</v>
      </c>
      <c r="Q14" s="120">
        <f>M14-Reference!D16</f>
        <v>-405.228512322359</v>
      </c>
      <c r="R14" s="120" t="str">
        <f t="shared" si="3"/>
        <v>lighter</v>
      </c>
      <c r="S14" s="120" t="str">
        <f t="shared" si="4"/>
        <v>redder</v>
      </c>
      <c r="T14" s="120" t="str">
        <f t="shared" si="5"/>
        <v>bluer</v>
      </c>
      <c r="U14" s="120">
        <f t="shared" si="6"/>
        <v>960.30994169827</v>
      </c>
      <c r="V14" s="120">
        <f t="shared" si="7"/>
        <v>749369.62579277</v>
      </c>
      <c r="W14" s="102">
        <f t="shared" si="8"/>
        <v>485.572080022713</v>
      </c>
      <c r="X14" s="102">
        <f>W14-Reference!E16</f>
        <v>448.896115637301</v>
      </c>
      <c r="Y14" s="102">
        <f t="shared" si="9"/>
        <v>2.39960906542357</v>
      </c>
      <c r="Z14" s="102">
        <f t="shared" si="10"/>
        <v>848.929739947076</v>
      </c>
      <c r="AA14" s="102">
        <f>X14/(1+0.045*ABS(Reference!E16))</f>
        <v>169.368019814236</v>
      </c>
      <c r="AB14" s="102">
        <f>Y14/(1+0.015*ABS(Reference!E16))</f>
        <v>1.54799559548939</v>
      </c>
      <c r="AC14" s="102">
        <f t="shared" si="11"/>
        <v>865.661380559841</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801.553971889935</v>
      </c>
      <c r="F15" s="102">
        <f t="shared" si="13"/>
        <v>625.21798968732</v>
      </c>
      <c r="G15" s="102">
        <f t="shared" si="14"/>
        <v>1146.92033596335</v>
      </c>
      <c r="H15" s="102">
        <f>IF((E15/Reference!L$18)&lt;=0.008856,(7.787*(E15/Reference!L$18))+16/116,(E15/Reference!L$18)^(1/3))</f>
        <v>9.44771715868135</v>
      </c>
      <c r="I15" s="102">
        <f>IF((F15/Reference!M$18)&lt;=0.008856,(7.787*(F15/Reference!M$18))+16/116,(F15/Reference!M$18)^(1/3))</f>
        <v>8.55087363683191</v>
      </c>
      <c r="J15" s="102">
        <f>IF((G15/Reference!N$18)&lt;=0.008856,(7.787*(G15/Reference!N$18))+16/116,(G15/Reference!N$18)^(1/3))</f>
        <v>10.1742356234267</v>
      </c>
      <c r="K15" s="102">
        <f t="shared" si="0"/>
        <v>975.901341872501</v>
      </c>
      <c r="L15" s="102">
        <f t="shared" si="1"/>
        <v>448.421760924722</v>
      </c>
      <c r="M15" s="102">
        <f t="shared" si="2"/>
        <v>-324.672397318959</v>
      </c>
      <c r="N15" s="103" t="str">
        <f t="shared" si="15"/>
        <v>6-(192,128,192)</v>
      </c>
      <c r="O15" s="120">
        <f>K15-Reference!B17</f>
        <v>913.860276903497</v>
      </c>
      <c r="P15" s="120">
        <f>L15-Reference!C17</f>
        <v>413.353502609125</v>
      </c>
      <c r="Q15" s="120">
        <f>M15-Reference!D17</f>
        <v>-301.225236695689</v>
      </c>
      <c r="R15" s="120" t="str">
        <f t="shared" si="3"/>
        <v>lighter</v>
      </c>
      <c r="S15" s="120" t="str">
        <f t="shared" si="4"/>
        <v>redder</v>
      </c>
      <c r="T15" s="120" t="str">
        <f t="shared" si="5"/>
        <v>bluer</v>
      </c>
      <c r="U15" s="120">
        <f t="shared" si="6"/>
        <v>1047.25277132302</v>
      </c>
      <c r="V15" s="120">
        <f t="shared" si="7"/>
        <v>866290.712959507</v>
      </c>
      <c r="W15" s="102">
        <f t="shared" si="8"/>
        <v>553.619220450002</v>
      </c>
      <c r="X15" s="102">
        <f>W15-Reference!E17</f>
        <v>511.434482895019</v>
      </c>
      <c r="Y15" s="102">
        <f t="shared" si="9"/>
        <v>5.70359952229386</v>
      </c>
      <c r="Z15" s="102">
        <f t="shared" si="10"/>
        <v>913.860276903497</v>
      </c>
      <c r="AA15" s="102">
        <f>X15/(1+0.045*ABS(Reference!E17))</f>
        <v>176.459357347631</v>
      </c>
      <c r="AB15" s="102">
        <f>Y15/(1+0.015*ABS(Reference!E17))</f>
        <v>3.49320223172</v>
      </c>
      <c r="AC15" s="102">
        <f t="shared" si="11"/>
        <v>930.74739481747</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0.1782284</v>
      </c>
      <c r="C16" s="31">
        <f t="shared" ref="C16:D16" si="17">C35</f>
        <v>0.1697328</v>
      </c>
      <c r="D16" s="31">
        <f t="shared" si="17"/>
        <v>0.3348438</v>
      </c>
      <c r="E16" s="102">
        <f t="shared" si="12"/>
        <v>1.05005278885401</v>
      </c>
      <c r="F16" s="102">
        <f t="shared" si="13"/>
        <v>1</v>
      </c>
      <c r="G16" s="102">
        <f t="shared" si="14"/>
        <v>1.97277014224711</v>
      </c>
      <c r="H16" s="102">
        <f>IF((E16/Reference!L$18)&lt;=0.008856,(7.787*(E16/Reference!L$18))+16/116,(E16/Reference!L$18)^(1/3))</f>
        <v>1.03375987339033</v>
      </c>
      <c r="I16" s="102">
        <f>IF((F16/Reference!M$18)&lt;=0.008856,(7.787*(F16/Reference!M$18))+16/116,(F16/Reference!M$18)^(1/3))</f>
        <v>1</v>
      </c>
      <c r="J16" s="102">
        <f>IF((G16/Reference!N$18)&lt;=0.008856,(7.787*(G16/Reference!N$18))+16/116,(G16/Reference!N$18)^(1/3))</f>
        <v>1.21903507648066</v>
      </c>
      <c r="K16" s="102">
        <f t="shared" si="0"/>
        <v>100</v>
      </c>
      <c r="L16" s="102">
        <f t="shared" si="1"/>
        <v>16.8799366951669</v>
      </c>
      <c r="M16" s="102">
        <f t="shared" si="2"/>
        <v>-43.8070152961314</v>
      </c>
      <c r="N16" s="103" t="str">
        <f t="shared" si="15"/>
        <v>7-(255, 255, 255)</v>
      </c>
      <c r="O16" s="120">
        <f>K16-Reference!B18</f>
        <v>0</v>
      </c>
      <c r="P16" s="120">
        <f>L16-Reference!C18</f>
        <v>16.8799366951669</v>
      </c>
      <c r="Q16" s="120">
        <f>M16-Reference!D18</f>
        <v>-43.8070152961314</v>
      </c>
      <c r="R16" s="120" t="str">
        <f t="shared" si="3"/>
        <v>about the same</v>
      </c>
      <c r="S16" s="120" t="str">
        <f t="shared" si="4"/>
        <v>redder</v>
      </c>
      <c r="T16" s="120" t="str">
        <f t="shared" si="5"/>
        <v>bluer</v>
      </c>
      <c r="U16" s="120">
        <f t="shared" si="6"/>
        <v>46.946638345981</v>
      </c>
      <c r="V16" s="120">
        <f t="shared" si="7"/>
        <v>2203.98685198833</v>
      </c>
      <c r="W16" s="102">
        <f t="shared" si="8"/>
        <v>46.946638345981</v>
      </c>
      <c r="X16" s="102">
        <f>W16-Reference!E18</f>
        <v>46.946638345981</v>
      </c>
      <c r="Y16" s="102">
        <f t="shared" si="9"/>
        <v>0</v>
      </c>
      <c r="Z16" s="102">
        <f t="shared" si="10"/>
        <v>0</v>
      </c>
      <c r="AA16" s="102">
        <f>X16/(1+0.045*ABS(Reference!E18))</f>
        <v>46.946638345981</v>
      </c>
      <c r="AB16" s="102">
        <f>Y16/(1+0.015*ABS(Reference!E18))</f>
        <v>0</v>
      </c>
      <c r="AC16" s="102">
        <f t="shared" si="11"/>
        <v>46.946638345981</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831.107857928307</v>
      </c>
      <c r="C19" s="108" t="str">
        <f>IF(B19&lt;=10,"PASS","FAIL")</f>
        <v>FAIL</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1101.82103237707</v>
      </c>
      <c r="C20" s="108" t="str">
        <f>IF(B20&lt;=15,"PASS","FAIL")</f>
        <v>FAIL</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2.5530381</v>
      </c>
      <c r="C28" s="31">
        <f>Test_Data!Q4</f>
        <v>2.7653559</v>
      </c>
      <c r="D28" s="31">
        <f>Test_Data!R4</f>
        <v>2.6374501</v>
      </c>
      <c r="E28" s="117">
        <f>B28/$C$16</f>
        <v>15.0415128955629</v>
      </c>
      <c r="F28" s="117">
        <f>C28/$C$16</f>
        <v>16.2924072424422</v>
      </c>
      <c r="G28" s="117">
        <f>D28/$C$16</f>
        <v>15.5388357465381</v>
      </c>
      <c r="H28" s="117">
        <f>IF((E28/E$16)&lt;=0.008856,(7.787*(E28/E$16))+16/116,(E28/E$16)^(1/3))</f>
        <v>2.42862314305368</v>
      </c>
      <c r="I28" s="117">
        <f>IF((F28/F$16)&lt;=0.008856,(7.787*(F28/F$16))+16/116,(F28/F$16)^(1/3))</f>
        <v>2.5350999441858</v>
      </c>
      <c r="J28" s="117">
        <f>IF((G28/G$16)&lt;=0.008856,(7.787*(G28/G$16))+16/116,(G28/G$16)^(1/3))</f>
        <v>1.9896682200581</v>
      </c>
      <c r="K28" s="117">
        <f>100*IF(F28&lt;=0.008856,9.033*F28,(1.16*(F28^(1/3)))-0.16)</f>
        <v>278.071593525552</v>
      </c>
      <c r="L28" s="117">
        <f>500*(H28-I28)</f>
        <v>-53.2384005660596</v>
      </c>
      <c r="M28" s="117">
        <f>200*(I28-J28)</f>
        <v>109.08634482554</v>
      </c>
      <c r="N28" s="123" t="str">
        <f>A28</f>
        <v>1-Gray1 (32, 32, 32)</v>
      </c>
      <c r="O28" s="124">
        <f>K28-[1]Reference!B35</f>
        <v>265.82156342403</v>
      </c>
      <c r="P28" s="124">
        <f>L28-[1]Reference!C35</f>
        <v>-53.2384005660596</v>
      </c>
      <c r="Q28" s="124">
        <f>M28-[1]Reference!D35</f>
        <v>109.08634482554</v>
      </c>
      <c r="R28" s="124" t="str">
        <f>IF(O28&gt;$T$8,"lighter",IF(O28&lt;-$T$8,"darker","about the same"))</f>
        <v>lighter</v>
      </c>
      <c r="S28" s="124" t="str">
        <f>IF(P28&gt;$T$8,"redder",IF(P28&lt;-$T$8,"greener","about the same"))</f>
        <v>greener</v>
      </c>
      <c r="T28" s="124" t="str">
        <f>IF(Q28&gt;$T$8,"yellower",IF(Q28&lt;-$T$8,"bluer","about the same"))</f>
        <v>yellower</v>
      </c>
      <c r="U28" s="124">
        <f t="shared" ref="U28:U59" si="18">(O28^2+P28^2+Q28^2)^(1/2)</f>
        <v>292.224676410847</v>
      </c>
      <c r="V28" s="124">
        <f>(AC28)^2</f>
        <v>85395.2615034241</v>
      </c>
      <c r="W28" s="117">
        <f t="shared" ref="W28:W59" si="19">SQRT((L28*L28)+(M28*M28))</f>
        <v>121.384339691036</v>
      </c>
      <c r="X28" s="117">
        <f>W28-[1]Reference!E35</f>
        <v>121.384339691036</v>
      </c>
      <c r="Y28" s="117">
        <f t="shared" ref="Y28:Y59" si="20">IF(((U28*U28)-(O28*O28)-(X28*X28))&lt;0,0,SQRT((U28*U28)-(O28*O28)-(X28*X28)))</f>
        <v>0</v>
      </c>
      <c r="Z28" s="117">
        <f t="shared" ref="Z28:Z59" si="21">O28</f>
        <v>265.82156342403</v>
      </c>
      <c r="AA28" s="117">
        <f>X28/(1+0.045*ABS([1]Reference!E35))</f>
        <v>121.384339691036</v>
      </c>
      <c r="AB28" s="117">
        <f>Y28/(1+0.015*ABS([1]Reference!E35))</f>
        <v>0</v>
      </c>
      <c r="AC28" s="117">
        <f>SQRT(Z28*Z28+AA28*AA28+AB28*AB28)</f>
        <v>292.224676410847</v>
      </c>
      <c r="AD28" s="123" t="str">
        <f t="shared" ref="AD28:AD59" si="22">A28</f>
        <v>1-Gray1 (32, 32, 32)</v>
      </c>
    </row>
    <row r="29" s="31" customFormat="1" spans="1:30">
      <c r="A29" s="3" t="s">
        <v>51</v>
      </c>
      <c r="B29" s="31">
        <f>Test_Data!P5</f>
        <v>2.5547776</v>
      </c>
      <c r="C29" s="31">
        <f>Test_Data!Q5</f>
        <v>2.7666409</v>
      </c>
      <c r="D29" s="31">
        <f>Test_Data!R5</f>
        <v>2.6394742</v>
      </c>
      <c r="E29" s="117">
        <f t="shared" ref="E29:G59" si="23">B29/$C$16</f>
        <v>15.0517613566735</v>
      </c>
      <c r="F29" s="117">
        <f t="shared" si="23"/>
        <v>16.2999779653667</v>
      </c>
      <c r="G29" s="117">
        <f t="shared" si="23"/>
        <v>15.5507609607571</v>
      </c>
      <c r="H29" s="117">
        <f t="shared" ref="H29:J59" si="24">IF((E29/E$16)&lt;=0.008856,(7.787*(E29/E$16))+16/116,(E29/E$16)^(1/3))</f>
        <v>2.42917459465592</v>
      </c>
      <c r="I29" s="117">
        <f t="shared" si="24"/>
        <v>2.53549255175572</v>
      </c>
      <c r="J29" s="117">
        <f t="shared" si="24"/>
        <v>1.99017707741261</v>
      </c>
      <c r="K29" s="117">
        <f t="shared" ref="K29:K59" si="25">100*IF(F29&lt;=0.008856,9.033*F29,(1.16*(F29^(1/3)))-0.16)</f>
        <v>278.117136003664</v>
      </c>
      <c r="L29" s="117">
        <f t="shared" ref="L29:L59" si="26">500*(H29-I29)</f>
        <v>-53.1589785499029</v>
      </c>
      <c r="M29" s="117">
        <f t="shared" ref="M29:M59" si="27">200*(I29-J29)</f>
        <v>109.063094868622</v>
      </c>
      <c r="N29" s="123" t="str">
        <f t="shared" ref="N29:N59" si="28">A29</f>
        <v>2-Gray2 (64, 64, 64)</v>
      </c>
      <c r="O29" s="124">
        <f>K29-[1]Reference!B36</f>
        <v>251.023722264215</v>
      </c>
      <c r="P29" s="124">
        <f>L29-[1]Reference!C36</f>
        <v>-53.1589785499029</v>
      </c>
      <c r="Q29" s="124">
        <f>M29-[1]Reference!D36</f>
        <v>109.063094868622</v>
      </c>
      <c r="R29" s="124" t="str">
        <f t="shared" ref="R29:R59" si="29">IF(O29&gt;$T$8,"lighter",IF(O29&lt;-$T$8,"darker","about the same"))</f>
        <v>lighter</v>
      </c>
      <c r="S29" s="124" t="str">
        <f t="shared" ref="S29:S59" si="30">IF(P29&gt;$T$8,"redder",IF(P29&lt;-$T$8,"greener","about the same"))</f>
        <v>greener</v>
      </c>
      <c r="T29" s="124" t="str">
        <f t="shared" ref="T29:T59" si="31">IF(Q29&gt;$T$8,"yellower",IF(Q29&lt;-$T$8,"bluer","about the same"))</f>
        <v>yellower</v>
      </c>
      <c r="U29" s="124">
        <f t="shared" si="18"/>
        <v>278.807361456208</v>
      </c>
      <c r="V29" s="124">
        <f t="shared" ref="V29:V59" si="32">(AC29)^2</f>
        <v>77733.5448021727</v>
      </c>
      <c r="W29" s="117">
        <f t="shared" si="19"/>
        <v>121.328626724245</v>
      </c>
      <c r="X29" s="117">
        <f>W29-[1]Reference!E36</f>
        <v>121.328626724245</v>
      </c>
      <c r="Y29" s="117">
        <f t="shared" si="20"/>
        <v>0</v>
      </c>
      <c r="Z29" s="117">
        <f t="shared" si="21"/>
        <v>251.023722264215</v>
      </c>
      <c r="AA29" s="117">
        <f>X29/(1+0.045*ABS([1]Reference!E36))</f>
        <v>121.328626724245</v>
      </c>
      <c r="AB29" s="117">
        <f>Y29/(1+0.015*ABS([1]Reference!E36))</f>
        <v>0</v>
      </c>
      <c r="AC29" s="117">
        <f t="shared" ref="AC29:AC59" si="33">SQRT(Z29*Z29+AA29*AA29+AB29*AB29)</f>
        <v>278.807361456208</v>
      </c>
      <c r="AD29" s="123" t="str">
        <f t="shared" si="22"/>
        <v>2-Gray2 (64, 64, 64)</v>
      </c>
    </row>
    <row r="30" s="31" customFormat="1" spans="1:30">
      <c r="A30" s="3" t="s">
        <v>52</v>
      </c>
      <c r="B30" s="31">
        <f>Test_Data!P6</f>
        <v>2.5536393</v>
      </c>
      <c r="C30" s="31">
        <f>Test_Data!Q6</f>
        <v>2.7667365</v>
      </c>
      <c r="D30" s="31">
        <f>Test_Data!R6</f>
        <v>2.6370944</v>
      </c>
      <c r="E30" s="117">
        <f t="shared" si="23"/>
        <v>15.0450549334012</v>
      </c>
      <c r="F30" s="117">
        <f t="shared" si="23"/>
        <v>16.3005412035859</v>
      </c>
      <c r="G30" s="117">
        <f t="shared" si="23"/>
        <v>15.5367400997332</v>
      </c>
      <c r="H30" s="117">
        <f t="shared" si="24"/>
        <v>2.42881376217518</v>
      </c>
      <c r="I30" s="117">
        <f t="shared" si="24"/>
        <v>2.53552175567783</v>
      </c>
      <c r="J30" s="117">
        <f t="shared" si="24"/>
        <v>1.98957877042844</v>
      </c>
      <c r="K30" s="117">
        <f t="shared" si="25"/>
        <v>278.120523658629</v>
      </c>
      <c r="L30" s="117">
        <f t="shared" si="26"/>
        <v>-53.3539967513257</v>
      </c>
      <c r="M30" s="117">
        <f t="shared" si="27"/>
        <v>109.188597049879</v>
      </c>
      <c r="N30" s="123" t="str">
        <f t="shared" si="28"/>
        <v>3-Grey3 (96, 96, 96)</v>
      </c>
      <c r="O30" s="124">
        <f>K30-[1]Reference!B37</f>
        <v>237.389975629633</v>
      </c>
      <c r="P30" s="124">
        <f>L30-[1]Reference!C37</f>
        <v>-53.3539967513257</v>
      </c>
      <c r="Q30" s="124">
        <f>M30-[1]Reference!D37</f>
        <v>109.188597049879</v>
      </c>
      <c r="R30" s="124" t="str">
        <f t="shared" si="29"/>
        <v>lighter</v>
      </c>
      <c r="S30" s="124" t="str">
        <f t="shared" si="30"/>
        <v>greener</v>
      </c>
      <c r="T30" s="124" t="str">
        <f t="shared" si="31"/>
        <v>yellower</v>
      </c>
      <c r="U30" s="124">
        <f t="shared" si="18"/>
        <v>266.688580978825</v>
      </c>
      <c r="V30" s="124">
        <f t="shared" si="32"/>
        <v>71122.7992244993</v>
      </c>
      <c r="W30" s="117">
        <f t="shared" si="19"/>
        <v>121.526946374297</v>
      </c>
      <c r="X30" s="117">
        <f>W30-[1]Reference!E37</f>
        <v>121.526946374297</v>
      </c>
      <c r="Y30" s="117">
        <f t="shared" si="20"/>
        <v>3.30362473977828e-6</v>
      </c>
      <c r="Z30" s="117">
        <f t="shared" si="21"/>
        <v>237.389975629633</v>
      </c>
      <c r="AA30" s="117">
        <f>X30/(1+0.045*ABS([1]Reference!E37))</f>
        <v>121.526946374297</v>
      </c>
      <c r="AB30" s="117">
        <f>Y30/(1+0.015*ABS([1]Reference!E37))</f>
        <v>3.30362473977828e-6</v>
      </c>
      <c r="AC30" s="117">
        <f t="shared" si="33"/>
        <v>266.688580978825</v>
      </c>
      <c r="AD30" s="123" t="str">
        <f t="shared" si="22"/>
        <v>3-Grey3 (96, 96, 96)</v>
      </c>
    </row>
    <row r="31" s="31" customFormat="1" spans="1:30">
      <c r="A31" s="3" t="s">
        <v>53</v>
      </c>
      <c r="B31" s="31">
        <f>Test_Data!P7</f>
        <v>2.5512364</v>
      </c>
      <c r="C31" s="31">
        <f>Test_Data!Q7</f>
        <v>2.7617378</v>
      </c>
      <c r="D31" s="31">
        <f>Test_Data!R7</f>
        <v>2.6363192</v>
      </c>
      <c r="E31" s="117">
        <f t="shared" si="23"/>
        <v>15.030897976113</v>
      </c>
      <c r="F31" s="117">
        <f t="shared" si="23"/>
        <v>16.2710907968289</v>
      </c>
      <c r="G31" s="117">
        <f t="shared" si="23"/>
        <v>15.5321729212032</v>
      </c>
      <c r="H31" s="117">
        <f t="shared" si="24"/>
        <v>2.42805170883035</v>
      </c>
      <c r="I31" s="117">
        <f t="shared" si="24"/>
        <v>2.53399384807249</v>
      </c>
      <c r="J31" s="117">
        <f t="shared" si="24"/>
        <v>1.98938379919869</v>
      </c>
      <c r="K31" s="117">
        <f t="shared" si="25"/>
        <v>277.943286376408</v>
      </c>
      <c r="L31" s="117">
        <f t="shared" si="26"/>
        <v>-52.9710696210681</v>
      </c>
      <c r="M31" s="117">
        <f t="shared" si="27"/>
        <v>108.922009774759</v>
      </c>
      <c r="N31" s="123" t="str">
        <f t="shared" si="28"/>
        <v>4-Gray4 (128, 128, 128)</v>
      </c>
      <c r="O31" s="124">
        <f>K31-[1]Reference!B38</f>
        <v>224.358272924239</v>
      </c>
      <c r="P31" s="124">
        <f>L31-[1]Reference!C38</f>
        <v>-52.9710696210681</v>
      </c>
      <c r="Q31" s="124">
        <f>M31-[1]Reference!D38</f>
        <v>108.922009774759</v>
      </c>
      <c r="R31" s="124" t="str">
        <f t="shared" si="29"/>
        <v>lighter</v>
      </c>
      <c r="S31" s="124" t="str">
        <f t="shared" si="30"/>
        <v>greener</v>
      </c>
      <c r="T31" s="124" t="str">
        <f t="shared" si="31"/>
        <v>yellower</v>
      </c>
      <c r="U31" s="124">
        <f t="shared" si="18"/>
        <v>254.963866184446</v>
      </c>
      <c r="V31" s="124">
        <f t="shared" si="32"/>
        <v>65006.5730597202</v>
      </c>
      <c r="W31" s="117">
        <f t="shared" si="19"/>
        <v>121.119521259675</v>
      </c>
      <c r="X31" s="117">
        <f>W31-[1]Reference!E38</f>
        <v>121.119521259675</v>
      </c>
      <c r="Y31" s="117">
        <f t="shared" si="20"/>
        <v>3.30362473977828e-6</v>
      </c>
      <c r="Z31" s="117">
        <f t="shared" si="21"/>
        <v>224.358272924239</v>
      </c>
      <c r="AA31" s="117">
        <f>X31/(1+0.045*ABS([1]Reference!E38))</f>
        <v>121.119521259675</v>
      </c>
      <c r="AB31" s="117">
        <f>Y31/(1+0.015*ABS([1]Reference!E38))</f>
        <v>3.30362473977828e-6</v>
      </c>
      <c r="AC31" s="117">
        <f t="shared" si="33"/>
        <v>254.963866184446</v>
      </c>
      <c r="AD31" s="123" t="str">
        <f t="shared" si="22"/>
        <v>4-Gray4 (128, 128, 128)</v>
      </c>
    </row>
    <row r="32" s="31" customFormat="1" spans="1:30">
      <c r="A32" s="3" t="s">
        <v>54</v>
      </c>
      <c r="B32" s="31">
        <f>Test_Data!P8</f>
        <v>0.1781599</v>
      </c>
      <c r="C32" s="31">
        <f>Test_Data!Q8</f>
        <v>0.1697277</v>
      </c>
      <c r="D32" s="31">
        <f>Test_Data!R8</f>
        <v>0.3357624</v>
      </c>
      <c r="E32" s="117">
        <f t="shared" si="23"/>
        <v>1.04964921335181</v>
      </c>
      <c r="F32" s="117">
        <f t="shared" si="23"/>
        <v>0.999969952772829</v>
      </c>
      <c r="G32" s="117">
        <f t="shared" si="23"/>
        <v>1.97818217810582</v>
      </c>
      <c r="H32" s="117">
        <f t="shared" si="24"/>
        <v>0.999871870817448</v>
      </c>
      <c r="I32" s="117">
        <f t="shared" si="24"/>
        <v>0.999989984157293</v>
      </c>
      <c r="J32" s="117">
        <f t="shared" si="24"/>
        <v>1.00091362127499</v>
      </c>
      <c r="K32" s="117">
        <f t="shared" si="25"/>
        <v>99.998838162246</v>
      </c>
      <c r="L32" s="117">
        <f t="shared" si="26"/>
        <v>-0.0590566699225636</v>
      </c>
      <c r="M32" s="117">
        <f t="shared" si="27"/>
        <v>-0.184727423539521</v>
      </c>
      <c r="N32" s="123" t="str">
        <f t="shared" si="28"/>
        <v>5-Gray5 (160, 160, 160)</v>
      </c>
      <c r="O32" s="124">
        <f>K32-[1]Reference!B39</f>
        <v>34.1310247421705</v>
      </c>
      <c r="P32" s="124">
        <f>L32-[1]Reference!C39</f>
        <v>-0.0590566699225081</v>
      </c>
      <c r="Q32" s="124">
        <f>M32-[1]Reference!D39</f>
        <v>-0.184727423539521</v>
      </c>
      <c r="R32" s="124" t="str">
        <f t="shared" si="29"/>
        <v>lighter</v>
      </c>
      <c r="S32" s="124" t="str">
        <f t="shared" si="30"/>
        <v>about the same</v>
      </c>
      <c r="T32" s="124" t="str">
        <f t="shared" si="31"/>
        <v>about the same</v>
      </c>
      <c r="U32" s="124">
        <f t="shared" si="18"/>
        <v>34.1315757307207</v>
      </c>
      <c r="V32" s="124">
        <f t="shared" si="32"/>
        <v>1164.96446186192</v>
      </c>
      <c r="W32" s="117">
        <f t="shared" si="19"/>
        <v>0.193937905706678</v>
      </c>
      <c r="X32" s="117">
        <f>W32-[1]Reference!E39</f>
        <v>0.193937905706623</v>
      </c>
      <c r="Y32" s="117">
        <f t="shared" si="20"/>
        <v>0</v>
      </c>
      <c r="Z32" s="117">
        <f t="shared" si="21"/>
        <v>34.1310247421705</v>
      </c>
      <c r="AA32" s="117">
        <f>X32/(1+0.045*ABS([1]Reference!E39))</f>
        <v>0.193937905706622</v>
      </c>
      <c r="AB32" s="117">
        <f>Y32/(1+0.015*ABS([1]Reference!E39))</f>
        <v>0</v>
      </c>
      <c r="AC32" s="117">
        <f t="shared" si="33"/>
        <v>34.1315757307207</v>
      </c>
      <c r="AD32" s="123" t="str">
        <f t="shared" si="22"/>
        <v>5-Gray5 (160, 160, 160)</v>
      </c>
    </row>
    <row r="33" s="31" customFormat="1" spans="1:30">
      <c r="A33" s="3" t="s">
        <v>55</v>
      </c>
      <c r="B33" s="31">
        <f>Test_Data!P9</f>
        <v>0.1774937</v>
      </c>
      <c r="C33" s="31">
        <f>Test_Data!Q9</f>
        <v>0.1688691</v>
      </c>
      <c r="D33" s="31">
        <f>Test_Data!R9</f>
        <v>0.3337368</v>
      </c>
      <c r="E33" s="117">
        <f t="shared" si="23"/>
        <v>1.04572422065741</v>
      </c>
      <c r="F33" s="117">
        <f t="shared" si="23"/>
        <v>0.994911413704364</v>
      </c>
      <c r="G33" s="117">
        <f t="shared" si="23"/>
        <v>1.96624812646701</v>
      </c>
      <c r="H33" s="117">
        <f t="shared" si="24"/>
        <v>0.998624028017623</v>
      </c>
      <c r="I33" s="117">
        <f t="shared" si="24"/>
        <v>0.998300919328002</v>
      </c>
      <c r="J33" s="117">
        <f t="shared" si="24"/>
        <v>0.9988967769782</v>
      </c>
      <c r="K33" s="117">
        <f t="shared" si="25"/>
        <v>99.8029066420483</v>
      </c>
      <c r="L33" s="117">
        <f t="shared" si="26"/>
        <v>0.1615543448103</v>
      </c>
      <c r="M33" s="117">
        <f t="shared" si="27"/>
        <v>-0.119171530039419</v>
      </c>
      <c r="N33" s="123" t="str">
        <f t="shared" si="28"/>
        <v>6-Gray6 (192, 192, 192)</v>
      </c>
      <c r="O33" s="124">
        <f>K33-[1]Reference!B40</f>
        <v>22.0985430520956</v>
      </c>
      <c r="P33" s="124">
        <f>L33-[1]Reference!C40</f>
        <v>0.1615543448103</v>
      </c>
      <c r="Q33" s="124">
        <f>M33-[1]Reference!D40</f>
        <v>-0.119171530039419</v>
      </c>
      <c r="R33" s="124" t="str">
        <f t="shared" si="29"/>
        <v>lighter</v>
      </c>
      <c r="S33" s="124" t="str">
        <f t="shared" si="30"/>
        <v>about the same</v>
      </c>
      <c r="T33" s="124" t="str">
        <f t="shared" si="31"/>
        <v>about the same</v>
      </c>
      <c r="U33" s="124">
        <f t="shared" si="18"/>
        <v>22.099454895658</v>
      </c>
      <c r="V33" s="124">
        <f t="shared" si="32"/>
        <v>488.385906685221</v>
      </c>
      <c r="W33" s="117">
        <f t="shared" si="19"/>
        <v>0.200752733229267</v>
      </c>
      <c r="X33" s="117">
        <f>W33-[1]Reference!E40</f>
        <v>0.200752733229267</v>
      </c>
      <c r="Y33" s="117">
        <f t="shared" si="20"/>
        <v>0</v>
      </c>
      <c r="Z33" s="117">
        <f t="shared" si="21"/>
        <v>22.0985430520956</v>
      </c>
      <c r="AA33" s="117">
        <f>X33/(1+0.045*ABS([1]Reference!E40))</f>
        <v>0.200752733229267</v>
      </c>
      <c r="AB33" s="117">
        <f>Y33/(1+0.015*ABS([1]Reference!E40))</f>
        <v>0</v>
      </c>
      <c r="AC33" s="117">
        <f t="shared" si="33"/>
        <v>22.099454895658</v>
      </c>
      <c r="AD33" s="123" t="str">
        <f t="shared" si="22"/>
        <v>6-Gray6 (192, 192, 192)</v>
      </c>
    </row>
    <row r="34" s="31" customFormat="1" spans="1:30">
      <c r="A34" s="3" t="s">
        <v>56</v>
      </c>
      <c r="B34" s="31">
        <f>Test_Data!P10</f>
        <v>0.1768265</v>
      </c>
      <c r="C34" s="31">
        <f>Test_Data!Q10</f>
        <v>0.1689837</v>
      </c>
      <c r="D34" s="31">
        <f>Test_Data!R10</f>
        <v>0.3306199</v>
      </c>
      <c r="E34" s="117">
        <f t="shared" si="23"/>
        <v>1.04179333634984</v>
      </c>
      <c r="F34" s="117">
        <f t="shared" si="23"/>
        <v>0.995586592573739</v>
      </c>
      <c r="G34" s="117">
        <f t="shared" si="23"/>
        <v>1.94788455737489</v>
      </c>
      <c r="H34" s="117">
        <f t="shared" si="24"/>
        <v>0.997371178757636</v>
      </c>
      <c r="I34" s="117">
        <f t="shared" si="24"/>
        <v>0.998526694628528</v>
      </c>
      <c r="J34" s="117">
        <f t="shared" si="24"/>
        <v>0.995777348148973</v>
      </c>
      <c r="K34" s="117">
        <f t="shared" si="25"/>
        <v>99.8290965769093</v>
      </c>
      <c r="L34" s="117">
        <f t="shared" si="26"/>
        <v>-0.577757935446455</v>
      </c>
      <c r="M34" s="117">
        <f t="shared" si="27"/>
        <v>0.549869295911187</v>
      </c>
      <c r="N34" s="123" t="str">
        <f t="shared" si="28"/>
        <v>7-Gray7 (224, 224, 224)</v>
      </c>
      <c r="O34" s="124">
        <f>K34-[1]Reference!B41</f>
        <v>10.6518163478824</v>
      </c>
      <c r="P34" s="124">
        <f>L34-[1]Reference!C41</f>
        <v>-0.577757935446455</v>
      </c>
      <c r="Q34" s="124">
        <f>M34-[1]Reference!D41</f>
        <v>0.549869295911187</v>
      </c>
      <c r="R34" s="124" t="str">
        <f t="shared" si="29"/>
        <v>lighter</v>
      </c>
      <c r="S34" s="124" t="str">
        <f t="shared" si="30"/>
        <v>about the same</v>
      </c>
      <c r="T34" s="124" t="str">
        <f t="shared" si="31"/>
        <v>about the same</v>
      </c>
      <c r="U34" s="124">
        <f t="shared" si="18"/>
        <v>10.6816362034836</v>
      </c>
      <c r="V34" s="124">
        <f t="shared" si="32"/>
        <v>114.097351983572</v>
      </c>
      <c r="W34" s="117">
        <f t="shared" si="19"/>
        <v>0.797596686651352</v>
      </c>
      <c r="X34" s="117">
        <f>W34-[1]Reference!E41</f>
        <v>0.797596686651352</v>
      </c>
      <c r="Y34" s="117">
        <f t="shared" si="20"/>
        <v>0</v>
      </c>
      <c r="Z34" s="117">
        <f t="shared" si="21"/>
        <v>10.6518163478824</v>
      </c>
      <c r="AA34" s="117">
        <f>X34/(1+0.045*ABS([1]Reference!E41))</f>
        <v>0.797596686651352</v>
      </c>
      <c r="AB34" s="117">
        <f>Y34/(1+0.015*ABS([1]Reference!E41))</f>
        <v>0</v>
      </c>
      <c r="AC34" s="117">
        <f t="shared" si="33"/>
        <v>10.6816362034836</v>
      </c>
      <c r="AD34" s="123" t="str">
        <f t="shared" si="22"/>
        <v>7-Gray7 (224, 224, 224)</v>
      </c>
    </row>
    <row r="35" s="31" customFormat="1" spans="1:30">
      <c r="A35" s="3" t="s">
        <v>57</v>
      </c>
      <c r="B35" s="31">
        <f>Test_Data!P11</f>
        <v>0.1782284</v>
      </c>
      <c r="C35" s="31">
        <f>Test_Data!Q11</f>
        <v>0.1697328</v>
      </c>
      <c r="D35" s="31">
        <f>Test_Data!R11</f>
        <v>0.3348438</v>
      </c>
      <c r="E35" s="117">
        <f t="shared" si="23"/>
        <v>1.05005278885401</v>
      </c>
      <c r="F35" s="117">
        <f t="shared" si="23"/>
        <v>1</v>
      </c>
      <c r="G35" s="117">
        <f t="shared" si="23"/>
        <v>1.97277014224711</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0.1773605</v>
      </c>
      <c r="C36" s="31">
        <f>Test_Data!Q12</f>
        <v>0.1692566</v>
      </c>
      <c r="D36" s="31">
        <f>Test_Data!R12</f>
        <v>0.3322726</v>
      </c>
      <c r="E36" s="117">
        <f t="shared" si="23"/>
        <v>1.04493945778306</v>
      </c>
      <c r="F36" s="117">
        <f t="shared" si="23"/>
        <v>0.997194413808056</v>
      </c>
      <c r="G36" s="117">
        <f t="shared" si="23"/>
        <v>1.9576216264623</v>
      </c>
      <c r="H36" s="117">
        <f t="shared" si="24"/>
        <v>0.998374159978162</v>
      </c>
      <c r="I36" s="117">
        <f t="shared" si="24"/>
        <v>0.999063928646511</v>
      </c>
      <c r="J36" s="117">
        <f t="shared" si="24"/>
        <v>0.997433818925589</v>
      </c>
      <c r="K36" s="117">
        <f t="shared" si="25"/>
        <v>99.8914157229953</v>
      </c>
      <c r="L36" s="117">
        <f t="shared" si="26"/>
        <v>-0.344884334174678</v>
      </c>
      <c r="M36" s="117">
        <f t="shared" si="27"/>
        <v>0.326021944184407</v>
      </c>
      <c r="N36" s="123" t="str">
        <f t="shared" si="28"/>
        <v>9-Red1 (128, 0, 0)</v>
      </c>
      <c r="O36" s="124">
        <f>K36-[1]Reference!B43</f>
        <v>74.3606311505791</v>
      </c>
      <c r="P36" s="124">
        <f>L36-[1]Reference!C43</f>
        <v>-48.3977314303996</v>
      </c>
      <c r="Q36" s="124">
        <f>M36-[1]Reference!D43</f>
        <v>-37.7345408720528</v>
      </c>
      <c r="R36" s="124" t="str">
        <f t="shared" si="29"/>
        <v>lighter</v>
      </c>
      <c r="S36" s="124" t="str">
        <f t="shared" si="30"/>
        <v>greener</v>
      </c>
      <c r="T36" s="124" t="str">
        <f t="shared" si="31"/>
        <v>bluer</v>
      </c>
      <c r="U36" s="124">
        <f t="shared" si="18"/>
        <v>96.4144151439306</v>
      </c>
      <c r="V36" s="124">
        <f t="shared" si="32"/>
        <v>5809.45881324661</v>
      </c>
      <c r="W36" s="117">
        <f t="shared" si="19"/>
        <v>0.474589835593738</v>
      </c>
      <c r="X36" s="117">
        <f>W36-[1]Reference!E43</f>
        <v>-60.825349446121</v>
      </c>
      <c r="Y36" s="117">
        <f t="shared" si="20"/>
        <v>8.15554088892839</v>
      </c>
      <c r="Z36" s="117">
        <f t="shared" si="21"/>
        <v>74.3606311505791</v>
      </c>
      <c r="AA36" s="117">
        <f>X36/(1+0.045*ABS([1]Reference!E43))</f>
        <v>-16.1834225527354</v>
      </c>
      <c r="AB36" s="117">
        <f>Y36/(1+0.015*ABS([1]Reference!E43))</f>
        <v>4.24878601646961</v>
      </c>
      <c r="AC36" s="117">
        <f t="shared" si="33"/>
        <v>76.2198059118928</v>
      </c>
      <c r="AD36" s="123" t="str">
        <f t="shared" si="22"/>
        <v>9-Red1 (128, 0, 0)</v>
      </c>
    </row>
    <row r="37" s="31" customFormat="1" spans="1:30">
      <c r="A37" s="3" t="s">
        <v>59</v>
      </c>
      <c r="B37" s="31">
        <f>Test_Data!P13</f>
        <v>0.1785621</v>
      </c>
      <c r="C37" s="31">
        <f>Test_Data!Q13</f>
        <v>0.1692856</v>
      </c>
      <c r="D37" s="31">
        <f>Test_Data!R13</f>
        <v>0.3370408</v>
      </c>
      <c r="E37" s="117">
        <f t="shared" si="23"/>
        <v>1.05201882016911</v>
      </c>
      <c r="F37" s="117">
        <f t="shared" si="23"/>
        <v>0.99736527059001</v>
      </c>
      <c r="G37" s="117">
        <f t="shared" si="23"/>
        <v>1.9857140163834</v>
      </c>
      <c r="H37" s="117">
        <f t="shared" si="24"/>
        <v>1.00062371644538</v>
      </c>
      <c r="I37" s="117">
        <f t="shared" si="24"/>
        <v>0.999120984421345</v>
      </c>
      <c r="J37" s="117">
        <f t="shared" si="24"/>
        <v>1.002182323423</v>
      </c>
      <c r="K37" s="117">
        <f t="shared" si="25"/>
        <v>99.898034192876</v>
      </c>
      <c r="L37" s="117">
        <f t="shared" si="26"/>
        <v>0.751366012015975</v>
      </c>
      <c r="M37" s="117">
        <f t="shared" si="27"/>
        <v>-0.61226780033139</v>
      </c>
      <c r="N37" s="123" t="str">
        <f t="shared" si="28"/>
        <v>10-Red2 (192, 64, 64)</v>
      </c>
      <c r="O37" s="124">
        <f>K37-[1]Reference!B44</f>
        <v>53.9322182473894</v>
      </c>
      <c r="P37" s="124">
        <f>L37-[1]Reference!C44</f>
        <v>-50.3475001335495</v>
      </c>
      <c r="Q37" s="124">
        <f>M37-[1]Reference!D44</f>
        <v>-29.2820554734488</v>
      </c>
      <c r="R37" s="124" t="str">
        <f t="shared" si="29"/>
        <v>lighter</v>
      </c>
      <c r="S37" s="124" t="str">
        <f t="shared" si="30"/>
        <v>greener</v>
      </c>
      <c r="T37" s="124" t="str">
        <f t="shared" si="31"/>
        <v>bluer</v>
      </c>
      <c r="U37" s="124">
        <f t="shared" si="18"/>
        <v>79.3787988541773</v>
      </c>
      <c r="V37" s="124">
        <f t="shared" si="32"/>
        <v>3180.11734771461</v>
      </c>
      <c r="W37" s="117">
        <f t="shared" si="19"/>
        <v>0.969238228370832</v>
      </c>
      <c r="X37" s="117">
        <f>W37-[1]Reference!E44</f>
        <v>-57.623003976413</v>
      </c>
      <c r="Y37" s="117">
        <f t="shared" si="20"/>
        <v>8.47932516077719</v>
      </c>
      <c r="Z37" s="117">
        <f t="shared" si="21"/>
        <v>53.9322182473894</v>
      </c>
      <c r="AA37" s="117">
        <f>X37/(1+0.045*ABS([1]Reference!E44))</f>
        <v>-15.84507437567</v>
      </c>
      <c r="AB37" s="117">
        <f>Y37/(1+0.015*ABS([1]Reference!E44))</f>
        <v>4.51295919104606</v>
      </c>
      <c r="AC37" s="117">
        <f t="shared" si="33"/>
        <v>56.392529183524</v>
      </c>
      <c r="AD37" s="123" t="str">
        <f t="shared" si="22"/>
        <v>10-Red2 (192, 64, 64)</v>
      </c>
    </row>
    <row r="38" s="31" customFormat="1" spans="1:30">
      <c r="A38" s="3" t="s">
        <v>60</v>
      </c>
      <c r="B38" s="31">
        <f>Test_Data!P14</f>
        <v>0.1766891</v>
      </c>
      <c r="C38" s="31">
        <f>Test_Data!Q14</f>
        <v>0.1687126</v>
      </c>
      <c r="D38" s="31">
        <f>Test_Data!R14</f>
        <v>0.3331888</v>
      </c>
      <c r="E38" s="117">
        <f t="shared" si="23"/>
        <v>1.04098382870017</v>
      </c>
      <c r="F38" s="117">
        <f t="shared" si="23"/>
        <v>0.99398937624313</v>
      </c>
      <c r="G38" s="117">
        <f t="shared" si="23"/>
        <v>1.9630195224494</v>
      </c>
      <c r="H38" s="117">
        <f t="shared" si="24"/>
        <v>0.997112781760501</v>
      </c>
      <c r="I38" s="117">
        <f t="shared" si="24"/>
        <v>0.997992431111927</v>
      </c>
      <c r="J38" s="117">
        <f t="shared" si="24"/>
        <v>0.998349743789725</v>
      </c>
      <c r="K38" s="117">
        <f t="shared" si="25"/>
        <v>99.7671220089835</v>
      </c>
      <c r="L38" s="117">
        <f t="shared" si="26"/>
        <v>-0.439824675713074</v>
      </c>
      <c r="M38" s="117">
        <f t="shared" si="27"/>
        <v>-0.0714625355595855</v>
      </c>
      <c r="N38" s="123" t="str">
        <f t="shared" si="28"/>
        <v>11-Red3 (255, 0, 0)</v>
      </c>
      <c r="O38" s="124">
        <f>K38-[1]Reference!B45</f>
        <v>46.534240223141</v>
      </c>
      <c r="P38" s="124">
        <f>L38-[1]Reference!C45</f>
        <v>-80.5451517659149</v>
      </c>
      <c r="Q38" s="124">
        <f>M38-[1]Reference!D45</f>
        <v>-67.2942444809958</v>
      </c>
      <c r="R38" s="124" t="str">
        <f t="shared" si="29"/>
        <v>lighter</v>
      </c>
      <c r="S38" s="124" t="str">
        <f t="shared" si="30"/>
        <v>greener</v>
      </c>
      <c r="T38" s="124" t="str">
        <f t="shared" si="31"/>
        <v>bluer</v>
      </c>
      <c r="U38" s="124">
        <f t="shared" si="18"/>
        <v>114.810593267378</v>
      </c>
      <c r="V38" s="124">
        <f t="shared" si="32"/>
        <v>2524.74062131118</v>
      </c>
      <c r="W38" s="117">
        <f t="shared" si="19"/>
        <v>0.445592458817153</v>
      </c>
      <c r="X38" s="117">
        <f>W38-[1]Reference!E45</f>
        <v>-104.128619662106</v>
      </c>
      <c r="Y38" s="117">
        <f t="shared" si="20"/>
        <v>13.1631067961447</v>
      </c>
      <c r="Z38" s="117">
        <f t="shared" si="21"/>
        <v>46.534240223141</v>
      </c>
      <c r="AA38" s="117">
        <f>X38/(1+0.045*ABS([1]Reference!E45))</f>
        <v>-18.2494826278975</v>
      </c>
      <c r="AB38" s="117">
        <f>Y38/(1+0.015*ABS([1]Reference!E45))</f>
        <v>5.12459676269724</v>
      </c>
      <c r="AC38" s="117">
        <f t="shared" si="33"/>
        <v>50.2467971249032</v>
      </c>
      <c r="AD38" s="123" t="str">
        <f t="shared" si="22"/>
        <v>11-Red3 (255, 0, 0)</v>
      </c>
    </row>
    <row r="39" s="31" customFormat="1" spans="1:30">
      <c r="A39" s="3" t="s">
        <v>61</v>
      </c>
      <c r="B39" s="31">
        <f>Test_Data!P15</f>
        <v>0.1784984</v>
      </c>
      <c r="C39" s="31">
        <f>Test_Data!Q15</f>
        <v>0.1694202</v>
      </c>
      <c r="D39" s="31">
        <f>Test_Data!R15</f>
        <v>0.3344716</v>
      </c>
      <c r="E39" s="117">
        <f t="shared" si="23"/>
        <v>1.05164352441013</v>
      </c>
      <c r="F39" s="117">
        <f t="shared" si="23"/>
        <v>0.998158281722802</v>
      </c>
      <c r="G39" s="117">
        <f t="shared" si="23"/>
        <v>1.97057728382493</v>
      </c>
      <c r="H39" s="117">
        <f t="shared" si="24"/>
        <v>1.00050471524689</v>
      </c>
      <c r="I39" s="117">
        <f t="shared" si="24"/>
        <v>0.999385716640821</v>
      </c>
      <c r="J39" s="117">
        <f t="shared" si="24"/>
        <v>0.999629341608286</v>
      </c>
      <c r="K39" s="117">
        <f t="shared" si="25"/>
        <v>99.9287431303352</v>
      </c>
      <c r="L39" s="117">
        <f t="shared" si="26"/>
        <v>0.559499303032895</v>
      </c>
      <c r="M39" s="117">
        <f t="shared" si="27"/>
        <v>-0.0487249934930656</v>
      </c>
      <c r="N39" s="123" t="str">
        <f t="shared" si="28"/>
        <v>12-Red4 (255, 128, 128)</v>
      </c>
      <c r="O39" s="124">
        <f>K39-[1]Reference!B46</f>
        <v>31.7192447265921</v>
      </c>
      <c r="P39" s="124">
        <f>L39-[1]Reference!C46</f>
        <v>-47.6332973683339</v>
      </c>
      <c r="Q39" s="124">
        <f>M39-[1]Reference!D46</f>
        <v>-22.7420733510162</v>
      </c>
      <c r="R39" s="124" t="str">
        <f t="shared" si="29"/>
        <v>lighter</v>
      </c>
      <c r="S39" s="124" t="str">
        <f t="shared" si="30"/>
        <v>greener</v>
      </c>
      <c r="T39" s="124" t="str">
        <f t="shared" si="31"/>
        <v>bluer</v>
      </c>
      <c r="U39" s="124">
        <f t="shared" si="18"/>
        <v>61.5811935943805</v>
      </c>
      <c r="V39" s="124">
        <f t="shared" si="32"/>
        <v>1249.34410354682</v>
      </c>
      <c r="W39" s="117">
        <f t="shared" si="19"/>
        <v>0.561616946935538</v>
      </c>
      <c r="X39" s="117">
        <f>W39-[1]Reference!E46</f>
        <v>-52.7068888579357</v>
      </c>
      <c r="Y39" s="117">
        <f t="shared" si="20"/>
        <v>2.84899726225565</v>
      </c>
      <c r="Z39" s="117">
        <f t="shared" si="21"/>
        <v>31.7192447265921</v>
      </c>
      <c r="AA39" s="117">
        <f>X39/(1+0.045*ABS([1]Reference!E46))</f>
        <v>-15.5153384720658</v>
      </c>
      <c r="AB39" s="117">
        <f>Y39/(1+0.015*ABS([1]Reference!E46))</f>
        <v>1.5836317812618</v>
      </c>
      <c r="AC39" s="117">
        <f t="shared" si="33"/>
        <v>35.3460620656223</v>
      </c>
      <c r="AD39" s="123" t="str">
        <f t="shared" si="22"/>
        <v>12-Red4 (255, 128, 128)</v>
      </c>
    </row>
    <row r="40" s="31" customFormat="1" spans="1:30">
      <c r="A40" s="3" t="s">
        <v>62</v>
      </c>
      <c r="B40" s="31">
        <f>Test_Data!P16</f>
        <v>0.1776246</v>
      </c>
      <c r="C40" s="31">
        <f>Test_Data!Q16</f>
        <v>0.1693221</v>
      </c>
      <c r="D40" s="31">
        <f>Test_Data!R16</f>
        <v>0.3352101</v>
      </c>
      <c r="E40" s="117">
        <f t="shared" si="23"/>
        <v>1.04649543282147</v>
      </c>
      <c r="F40" s="117">
        <f t="shared" si="23"/>
        <v>0.997580314470745</v>
      </c>
      <c r="G40" s="117">
        <f t="shared" si="23"/>
        <v>1.97492824015158</v>
      </c>
      <c r="H40" s="117">
        <f t="shared" si="24"/>
        <v>0.998869459758798</v>
      </c>
      <c r="I40" s="117">
        <f t="shared" si="24"/>
        <v>0.999192786738991</v>
      </c>
      <c r="J40" s="117">
        <f t="shared" si="24"/>
        <v>1.00036451474856</v>
      </c>
      <c r="K40" s="117">
        <f t="shared" si="25"/>
        <v>99.9063632617229</v>
      </c>
      <c r="L40" s="117">
        <f t="shared" si="26"/>
        <v>-0.161663490096386</v>
      </c>
      <c r="M40" s="117">
        <f t="shared" si="27"/>
        <v>-0.234345601913222</v>
      </c>
      <c r="N40" s="123" t="str">
        <f t="shared" si="28"/>
        <v>13-Green1 (0, 128, 0)</v>
      </c>
      <c r="O40" s="124">
        <f>K40-[1]Reference!B47</f>
        <v>53.6775454190964</v>
      </c>
      <c r="P40" s="124">
        <f>L40-[1]Reference!C47</f>
        <v>51.5402619052544</v>
      </c>
      <c r="Q40" s="124">
        <f>M40-[1]Reference!D47</f>
        <v>-50.135284546874</v>
      </c>
      <c r="R40" s="124" t="str">
        <f t="shared" si="29"/>
        <v>lighter</v>
      </c>
      <c r="S40" s="124" t="str">
        <f t="shared" si="30"/>
        <v>redder</v>
      </c>
      <c r="T40" s="124" t="str">
        <f t="shared" si="31"/>
        <v>bluer</v>
      </c>
      <c r="U40" s="124">
        <f t="shared" si="18"/>
        <v>89.7286143661953</v>
      </c>
      <c r="V40" s="124">
        <f t="shared" si="32"/>
        <v>3178.10769178551</v>
      </c>
      <c r="W40" s="117">
        <f t="shared" si="19"/>
        <v>0.284697989396158</v>
      </c>
      <c r="X40" s="117">
        <f>W40-[1]Reference!E47</f>
        <v>-71.5706622642072</v>
      </c>
      <c r="Y40" s="117">
        <f t="shared" si="20"/>
        <v>6.89823578322959</v>
      </c>
      <c r="Z40" s="117">
        <f t="shared" si="21"/>
        <v>53.6775454190964</v>
      </c>
      <c r="AA40" s="117">
        <f>X40/(1+0.045*ABS([1]Reference!E47))</f>
        <v>-16.9058251665376</v>
      </c>
      <c r="AB40" s="117">
        <f>Y40/(1+0.015*ABS([1]Reference!E47))</f>
        <v>3.31992243957949</v>
      </c>
      <c r="AC40" s="117">
        <f t="shared" si="33"/>
        <v>56.3747079086492</v>
      </c>
      <c r="AD40" s="123" t="str">
        <f t="shared" si="22"/>
        <v>13-Green1 (0, 128, 0)</v>
      </c>
    </row>
    <row r="41" s="31" customFormat="1" spans="1:30">
      <c r="A41" s="3" t="s">
        <v>63</v>
      </c>
      <c r="B41" s="31">
        <f>Test_Data!P17</f>
        <v>0.1772959</v>
      </c>
      <c r="C41" s="31">
        <f>Test_Data!Q17</f>
        <v>0.168544</v>
      </c>
      <c r="D41" s="31">
        <f>Test_Data!R17</f>
        <v>0.3318979</v>
      </c>
      <c r="E41" s="117">
        <f t="shared" si="23"/>
        <v>1.04455885957222</v>
      </c>
      <c r="F41" s="117">
        <f t="shared" si="23"/>
        <v>0.99299605026253</v>
      </c>
      <c r="G41" s="117">
        <f t="shared" si="23"/>
        <v>1.95541403900719</v>
      </c>
      <c r="H41" s="117">
        <f t="shared" si="24"/>
        <v>0.99825293267999</v>
      </c>
      <c r="I41" s="117">
        <f t="shared" si="24"/>
        <v>0.997659878189055</v>
      </c>
      <c r="J41" s="117">
        <f t="shared" si="24"/>
        <v>0.997058746342729</v>
      </c>
      <c r="K41" s="117">
        <f t="shared" si="25"/>
        <v>99.7285458699304</v>
      </c>
      <c r="L41" s="117">
        <f t="shared" si="26"/>
        <v>0.296527245467582</v>
      </c>
      <c r="M41" s="117">
        <f t="shared" si="27"/>
        <v>0.120226369265253</v>
      </c>
      <c r="N41" s="123" t="str">
        <f t="shared" si="28"/>
        <v>14-Green2 (64, 192, 64)</v>
      </c>
      <c r="O41" s="124">
        <f>K41-[1]Reference!B48</f>
        <v>30.8619526161522</v>
      </c>
      <c r="P41" s="124">
        <f>L41-[1]Reference!C48</f>
        <v>59.6242444042749</v>
      </c>
      <c r="Q41" s="124">
        <f>M41-[1]Reference!D48</f>
        <v>-52.3430369179805</v>
      </c>
      <c r="R41" s="124" t="str">
        <f t="shared" si="29"/>
        <v>lighter</v>
      </c>
      <c r="S41" s="124" t="str">
        <f t="shared" si="30"/>
        <v>redder</v>
      </c>
      <c r="T41" s="124" t="str">
        <f t="shared" si="31"/>
        <v>bluer</v>
      </c>
      <c r="U41" s="124">
        <f t="shared" si="18"/>
        <v>85.1310998041221</v>
      </c>
      <c r="V41" s="124">
        <f t="shared" si="32"/>
        <v>1266.46206629855</v>
      </c>
      <c r="W41" s="117">
        <f t="shared" si="19"/>
        <v>0.319973103824831</v>
      </c>
      <c r="X41" s="117">
        <f>W41-[1]Reference!E48</f>
        <v>-78.8770724093906</v>
      </c>
      <c r="Y41" s="117">
        <f t="shared" si="20"/>
        <v>8.55870800422217</v>
      </c>
      <c r="Z41" s="117">
        <f t="shared" si="21"/>
        <v>30.8619526161522</v>
      </c>
      <c r="AA41" s="117">
        <f>X41/(1+0.045*ABS([1]Reference!E48))</f>
        <v>-17.2829470223765</v>
      </c>
      <c r="AB41" s="117">
        <f>Y41/(1+0.015*ABS([1]Reference!E48))</f>
        <v>3.91173736831241</v>
      </c>
      <c r="AC41" s="117">
        <f t="shared" si="33"/>
        <v>35.5873863369952</v>
      </c>
      <c r="AD41" s="123" t="str">
        <f t="shared" si="22"/>
        <v>14-Green2 (64, 192, 64)</v>
      </c>
    </row>
    <row r="42" s="31" customFormat="1" spans="1:30">
      <c r="A42" s="3" t="s">
        <v>64</v>
      </c>
      <c r="B42" s="31">
        <f>Test_Data!P18</f>
        <v>0.1769603</v>
      </c>
      <c r="C42" s="31">
        <f>Test_Data!Q18</f>
        <v>0.1682722</v>
      </c>
      <c r="D42" s="31">
        <f>Test_Data!R18</f>
        <v>0.3322642</v>
      </c>
      <c r="E42" s="117">
        <f t="shared" si="23"/>
        <v>1.04258163419209</v>
      </c>
      <c r="F42" s="117">
        <f t="shared" si="23"/>
        <v>0.991394709802702</v>
      </c>
      <c r="G42" s="117">
        <f t="shared" si="23"/>
        <v>1.95757213691166</v>
      </c>
      <c r="H42" s="117">
        <f t="shared" si="24"/>
        <v>0.997622676919054</v>
      </c>
      <c r="I42" s="117">
        <f t="shared" si="24"/>
        <v>0.997123302480881</v>
      </c>
      <c r="J42" s="117">
        <f t="shared" si="24"/>
        <v>0.997425413663681</v>
      </c>
      <c r="K42" s="117">
        <f t="shared" si="25"/>
        <v>99.6663030877822</v>
      </c>
      <c r="L42" s="117">
        <f t="shared" si="26"/>
        <v>0.249687219086414</v>
      </c>
      <c r="M42" s="117">
        <f t="shared" si="27"/>
        <v>-0.0604222365600426</v>
      </c>
      <c r="N42" s="123" t="str">
        <f t="shared" si="28"/>
        <v>15-Green3 (0, 255, 0)</v>
      </c>
      <c r="O42" s="124">
        <f>K42-[1]Reference!B49</f>
        <v>11.9292696142379</v>
      </c>
      <c r="P42" s="124">
        <f>L42-[1]Reference!C49</f>
        <v>86.4381213132061</v>
      </c>
      <c r="Q42" s="124">
        <f>M42-[1]Reference!D49</f>
        <v>-83.2465657815969</v>
      </c>
      <c r="R42" s="124" t="str">
        <f t="shared" si="29"/>
        <v>lighter</v>
      </c>
      <c r="S42" s="124" t="str">
        <f t="shared" si="30"/>
        <v>redder</v>
      </c>
      <c r="T42" s="124" t="str">
        <f t="shared" si="31"/>
        <v>bluer</v>
      </c>
      <c r="U42" s="124">
        <f t="shared" si="18"/>
        <v>120.597873132636</v>
      </c>
      <c r="V42" s="124">
        <f t="shared" si="32"/>
        <v>506.822964283115</v>
      </c>
      <c r="W42" s="117">
        <f t="shared" si="19"/>
        <v>0.256894052181098</v>
      </c>
      <c r="X42" s="117">
        <f>W42-[1]Reference!E49</f>
        <v>-119.527832225804</v>
      </c>
      <c r="Y42" s="117">
        <f t="shared" si="20"/>
        <v>10.7068601366716</v>
      </c>
      <c r="Z42" s="117">
        <f t="shared" si="21"/>
        <v>11.9292696142379</v>
      </c>
      <c r="AA42" s="117">
        <f>X42/(1+0.045*ABS([1]Reference!E49))</f>
        <v>-18.7045357816307</v>
      </c>
      <c r="AB42" s="117">
        <f>Y42/(1+0.015*ABS([1]Reference!E49))</f>
        <v>3.82829360781442</v>
      </c>
      <c r="AC42" s="117">
        <f t="shared" si="33"/>
        <v>22.5127289390495</v>
      </c>
      <c r="AD42" s="123" t="str">
        <f t="shared" si="22"/>
        <v>15-Green3 (0, 255, 0)</v>
      </c>
    </row>
    <row r="43" s="31" customFormat="1" spans="1:30">
      <c r="A43" s="3" t="s">
        <v>65</v>
      </c>
      <c r="B43" s="31">
        <f>Test_Data!P19</f>
        <v>0.1784305</v>
      </c>
      <c r="C43" s="31">
        <f>Test_Data!Q19</f>
        <v>0.1689613</v>
      </c>
      <c r="D43" s="31">
        <f>Test_Data!R19</f>
        <v>0.3357525</v>
      </c>
      <c r="E43" s="117">
        <f t="shared" si="23"/>
        <v>1.05124348387583</v>
      </c>
      <c r="F43" s="117">
        <f t="shared" si="23"/>
        <v>0.995454620438713</v>
      </c>
      <c r="G43" s="117">
        <f t="shared" si="23"/>
        <v>1.97812385113543</v>
      </c>
      <c r="H43" s="117">
        <f t="shared" si="24"/>
        <v>1.00037783663817</v>
      </c>
      <c r="I43" s="117">
        <f t="shared" si="24"/>
        <v>0.998482572056678</v>
      </c>
      <c r="J43" s="117">
        <f t="shared" si="24"/>
        <v>1.00090378382025</v>
      </c>
      <c r="K43" s="117">
        <f t="shared" si="25"/>
        <v>99.8239783585746</v>
      </c>
      <c r="L43" s="117">
        <f t="shared" si="26"/>
        <v>0.947632290745126</v>
      </c>
      <c r="M43" s="117">
        <f t="shared" si="27"/>
        <v>-0.484242352714093</v>
      </c>
      <c r="N43" s="123" t="str">
        <f t="shared" si="28"/>
        <v>16-Green4 (128, 255, 128)</v>
      </c>
      <c r="O43" s="124">
        <f>K43-[1]Reference!B50</f>
        <v>9.19592421551101</v>
      </c>
      <c r="P43" s="124">
        <f>L43-[1]Reference!C50</f>
        <v>60.8453198467008</v>
      </c>
      <c r="Q43" s="124">
        <f>M43-[1]Reference!D50</f>
        <v>-50.188036238667</v>
      </c>
      <c r="R43" s="124" t="str">
        <f t="shared" si="29"/>
        <v>lighter</v>
      </c>
      <c r="S43" s="124" t="str">
        <f t="shared" si="30"/>
        <v>redder</v>
      </c>
      <c r="T43" s="124" t="str">
        <f t="shared" si="31"/>
        <v>bluer</v>
      </c>
      <c r="U43" s="124">
        <f t="shared" si="18"/>
        <v>79.4075371165641</v>
      </c>
      <c r="V43" s="124">
        <f t="shared" si="32"/>
        <v>444.951365957792</v>
      </c>
      <c r="W43" s="117">
        <f t="shared" si="19"/>
        <v>1.06418871194208</v>
      </c>
      <c r="X43" s="117">
        <f>W43-[1]Reference!E50</f>
        <v>-76.770251616284</v>
      </c>
      <c r="Y43" s="117">
        <f t="shared" si="20"/>
        <v>18.0919981072718</v>
      </c>
      <c r="Z43" s="117">
        <f t="shared" si="21"/>
        <v>9.19592421551101</v>
      </c>
      <c r="AA43" s="117">
        <f>X43/(1+0.045*ABS([1]Reference!E50))</f>
        <v>-17.0503947262164</v>
      </c>
      <c r="AB43" s="117">
        <f>Y43/(1+0.015*ABS([1]Reference!E50))</f>
        <v>8.3468786657398</v>
      </c>
      <c r="AC43" s="117">
        <f t="shared" si="33"/>
        <v>21.0938703408785</v>
      </c>
      <c r="AD43" s="123" t="str">
        <f t="shared" si="22"/>
        <v>16-Green4 (128, 255, 128)</v>
      </c>
    </row>
    <row r="44" s="31" customFormat="1" spans="1:30">
      <c r="A44" s="3" t="s">
        <v>66</v>
      </c>
      <c r="B44" s="31">
        <f>Test_Data!P20</f>
        <v>0.1786289</v>
      </c>
      <c r="C44" s="31">
        <f>Test_Data!Q20</f>
        <v>0.1703276</v>
      </c>
      <c r="D44" s="31">
        <f>Test_Data!R20</f>
        <v>0.3353989</v>
      </c>
      <c r="E44" s="117">
        <f t="shared" si="23"/>
        <v>1.05241237992892</v>
      </c>
      <c r="F44" s="117">
        <f t="shared" si="23"/>
        <v>1.003504331514</v>
      </c>
      <c r="G44" s="117">
        <f t="shared" si="23"/>
        <v>1.97604057671823</v>
      </c>
      <c r="H44" s="117">
        <f t="shared" si="24"/>
        <v>1.00074847851386</v>
      </c>
      <c r="I44" s="117">
        <f t="shared" si="24"/>
        <v>1.00116674867277</v>
      </c>
      <c r="J44" s="117">
        <f t="shared" si="24"/>
        <v>1.00055229088526</v>
      </c>
      <c r="K44" s="117">
        <f t="shared" si="25"/>
        <v>100.135342846041</v>
      </c>
      <c r="L44" s="117">
        <f t="shared" si="26"/>
        <v>-0.209135079455747</v>
      </c>
      <c r="M44" s="117">
        <f t="shared" si="27"/>
        <v>0.122891557501825</v>
      </c>
      <c r="N44" s="123" t="str">
        <f t="shared" si="28"/>
        <v>17-Blue1 (0, 0, 128)</v>
      </c>
      <c r="O44" s="124">
        <f>K44-[1]Reference!B51</f>
        <v>87.1600312683248</v>
      </c>
      <c r="P44" s="124">
        <f>L44-[1]Reference!C51</f>
        <v>-47.7150865740908</v>
      </c>
      <c r="Q44" s="124">
        <f>M44-[1]Reference!D51</f>
        <v>64.8211980128023</v>
      </c>
      <c r="R44" s="124" t="str">
        <f t="shared" si="29"/>
        <v>lighter</v>
      </c>
      <c r="S44" s="124" t="str">
        <f t="shared" si="30"/>
        <v>greener</v>
      </c>
      <c r="T44" s="124" t="str">
        <f t="shared" si="31"/>
        <v>yellower</v>
      </c>
      <c r="U44" s="124">
        <f t="shared" si="18"/>
        <v>118.639741441404</v>
      </c>
      <c r="V44" s="124">
        <f t="shared" si="32"/>
        <v>7913.31792028758</v>
      </c>
      <c r="W44" s="117">
        <f t="shared" si="19"/>
        <v>0.242569199125087</v>
      </c>
      <c r="X44" s="117">
        <f>W44-[1]Reference!E51</f>
        <v>-80.0237767099457</v>
      </c>
      <c r="Y44" s="117">
        <f t="shared" si="20"/>
        <v>8.64363116199829</v>
      </c>
      <c r="Z44" s="117">
        <f t="shared" si="21"/>
        <v>87.1600312683248</v>
      </c>
      <c r="AA44" s="117">
        <f>X44/(1+0.045*ABS([1]Reference!E51))</f>
        <v>-17.3512634778135</v>
      </c>
      <c r="AB44" s="117">
        <f>Y44/(1+0.015*ABS([1]Reference!E51))</f>
        <v>3.92180128457875</v>
      </c>
      <c r="AC44" s="117">
        <f t="shared" si="33"/>
        <v>88.9568317797322</v>
      </c>
      <c r="AD44" s="123" t="str">
        <f t="shared" si="22"/>
        <v>17-Blue1 (0, 0, 128)</v>
      </c>
    </row>
    <row r="45" s="31" customFormat="1" spans="1:30">
      <c r="A45" s="3" t="s">
        <v>67</v>
      </c>
      <c r="B45" s="31">
        <f>Test_Data!P21</f>
        <v>0.1779623</v>
      </c>
      <c r="C45" s="31">
        <f>Test_Data!Q21</f>
        <v>0.1699232</v>
      </c>
      <c r="D45" s="31">
        <f>Test_Data!R21</f>
        <v>0.3328273</v>
      </c>
      <c r="E45" s="117">
        <f t="shared" si="23"/>
        <v>1.04848503058926</v>
      </c>
      <c r="F45" s="117">
        <f t="shared" si="23"/>
        <v>1.00112176314772</v>
      </c>
      <c r="G45" s="117">
        <f t="shared" si="23"/>
        <v>1.96088970428815</v>
      </c>
      <c r="H45" s="117">
        <f t="shared" si="24"/>
        <v>0.999502076097218</v>
      </c>
      <c r="I45" s="117">
        <f t="shared" si="24"/>
        <v>1.00037378131936</v>
      </c>
      <c r="J45" s="117">
        <f t="shared" si="24"/>
        <v>0.997988553143163</v>
      </c>
      <c r="K45" s="117">
        <f t="shared" si="25"/>
        <v>100.043358633046</v>
      </c>
      <c r="L45" s="117">
        <f t="shared" si="26"/>
        <v>-0.435852611070875</v>
      </c>
      <c r="M45" s="117">
        <f t="shared" si="27"/>
        <v>0.477045635239204</v>
      </c>
      <c r="N45" s="123" t="str">
        <f t="shared" si="28"/>
        <v>18-Blue2 (64, 64, 192)</v>
      </c>
      <c r="O45" s="124">
        <f>K45-[1]Reference!B52</f>
        <v>64.9153290649954</v>
      </c>
      <c r="P45" s="124">
        <f>L45-[1]Reference!C52</f>
        <v>-40.6864056016835</v>
      </c>
      <c r="Q45" s="124">
        <f>M45-[1]Reference!D52</f>
        <v>67.4486293270819</v>
      </c>
      <c r="R45" s="124" t="str">
        <f t="shared" si="29"/>
        <v>lighter</v>
      </c>
      <c r="S45" s="124" t="str">
        <f t="shared" si="30"/>
        <v>greener</v>
      </c>
      <c r="T45" s="124" t="str">
        <f t="shared" si="31"/>
        <v>yellower</v>
      </c>
      <c r="U45" s="124">
        <f t="shared" si="18"/>
        <v>102.07203900434</v>
      </c>
      <c r="V45" s="124">
        <f t="shared" si="32"/>
        <v>4550.79958164196</v>
      </c>
      <c r="W45" s="117">
        <f t="shared" si="19"/>
        <v>0.64617337973494</v>
      </c>
      <c r="X45" s="117">
        <f>W45-[1]Reference!E52</f>
        <v>-77.4902460304454</v>
      </c>
      <c r="Y45" s="117">
        <f t="shared" si="20"/>
        <v>14.1408263205458</v>
      </c>
      <c r="Z45" s="117">
        <f t="shared" si="21"/>
        <v>64.9153290649954</v>
      </c>
      <c r="AA45" s="117">
        <f>X45/(1+0.045*ABS([1]Reference!E52))</f>
        <v>-17.1585170876531</v>
      </c>
      <c r="AB45" s="117">
        <f>Y45/(1+0.015*ABS([1]Reference!E52))</f>
        <v>6.51037060220354</v>
      </c>
      <c r="AC45" s="117">
        <f t="shared" si="33"/>
        <v>67.4596144492537</v>
      </c>
      <c r="AD45" s="123" t="str">
        <f t="shared" si="22"/>
        <v>18-Blue2 (64, 64, 192)</v>
      </c>
    </row>
    <row r="46" s="31" customFormat="1" spans="1:30">
      <c r="A46" s="3" t="s">
        <v>68</v>
      </c>
      <c r="B46" s="31">
        <f>Test_Data!P22</f>
        <v>0.1778932</v>
      </c>
      <c r="C46" s="31">
        <f>Test_Data!Q22</f>
        <v>0.1695268</v>
      </c>
      <c r="D46" s="31">
        <f>Test_Data!R22</f>
        <v>0.3348435</v>
      </c>
      <c r="E46" s="117">
        <f t="shared" si="23"/>
        <v>1.04807792011915</v>
      </c>
      <c r="F46" s="117">
        <f t="shared" si="23"/>
        <v>0.998786327686811</v>
      </c>
      <c r="G46" s="117">
        <f t="shared" si="23"/>
        <v>1.97276837476316</v>
      </c>
      <c r="H46" s="117">
        <f t="shared" si="24"/>
        <v>0.999372695634015</v>
      </c>
      <c r="I46" s="117">
        <f t="shared" si="24"/>
        <v>0.999595278785106</v>
      </c>
      <c r="J46" s="117">
        <f t="shared" si="24"/>
        <v>0.999999701353198</v>
      </c>
      <c r="K46" s="117">
        <f t="shared" si="25"/>
        <v>99.9530523390723</v>
      </c>
      <c r="L46" s="117">
        <f t="shared" si="26"/>
        <v>-0.111291575545736</v>
      </c>
      <c r="M46" s="117">
        <f t="shared" si="27"/>
        <v>-0.0808845136184289</v>
      </c>
      <c r="N46" s="123" t="str">
        <f t="shared" si="28"/>
        <v>19-Blue3 (0, 0, 255)</v>
      </c>
      <c r="O46" s="124">
        <f>K46-[1]Reference!B53</f>
        <v>67.6504656718228</v>
      </c>
      <c r="P46" s="124">
        <f>L46-[1]Reference!C53</f>
        <v>-79.3049296879472</v>
      </c>
      <c r="Q46" s="124">
        <f>M46-[1]Reference!D53</f>
        <v>107.772849738709</v>
      </c>
      <c r="R46" s="124" t="str">
        <f t="shared" si="29"/>
        <v>lighter</v>
      </c>
      <c r="S46" s="124" t="str">
        <f t="shared" si="30"/>
        <v>greener</v>
      </c>
      <c r="T46" s="124" t="str">
        <f t="shared" si="31"/>
        <v>yellower</v>
      </c>
      <c r="U46" s="124">
        <f t="shared" si="18"/>
        <v>149.936134801545</v>
      </c>
      <c r="V46" s="124">
        <f t="shared" si="32"/>
        <v>4943.10883182873</v>
      </c>
      <c r="W46" s="117">
        <f t="shared" si="19"/>
        <v>0.137579501855262</v>
      </c>
      <c r="X46" s="117">
        <f>W46-[1]Reference!E53</f>
        <v>-133.668475329941</v>
      </c>
      <c r="Y46" s="117">
        <f t="shared" si="20"/>
        <v>6.08257483156164</v>
      </c>
      <c r="Z46" s="117">
        <f t="shared" si="21"/>
        <v>67.6504656718228</v>
      </c>
      <c r="AA46" s="117">
        <f>X46/(1+0.045*ABS([1]Reference!E53))</f>
        <v>-19.0376425284706</v>
      </c>
      <c r="AB46" s="117">
        <f>Y46/(1+0.015*ABS([1]Reference!E53))</f>
        <v>2.02274397104888</v>
      </c>
      <c r="AC46" s="117">
        <f t="shared" si="33"/>
        <v>70.3072459411456</v>
      </c>
      <c r="AD46" s="123" t="str">
        <f t="shared" si="22"/>
        <v>19-Blue3 (0, 0, 255)</v>
      </c>
    </row>
    <row r="47" s="31" customFormat="1" spans="1:30">
      <c r="A47" s="3" t="s">
        <v>69</v>
      </c>
      <c r="B47" s="31">
        <f>Test_Data!P23</f>
        <v>0.1783637</v>
      </c>
      <c r="C47" s="31">
        <f>Test_Data!Q23</f>
        <v>0.1695447</v>
      </c>
      <c r="D47" s="31">
        <f>Test_Data!R23</f>
        <v>0.3344737</v>
      </c>
      <c r="E47" s="117">
        <f t="shared" si="23"/>
        <v>1.05084992411602</v>
      </c>
      <c r="F47" s="117">
        <f t="shared" si="23"/>
        <v>0.998891787562569</v>
      </c>
      <c r="G47" s="117">
        <f t="shared" si="23"/>
        <v>1.97058965621259</v>
      </c>
      <c r="H47" s="117">
        <f t="shared" si="24"/>
        <v>1.00025298208609</v>
      </c>
      <c r="I47" s="117">
        <f t="shared" si="24"/>
        <v>0.99963045931069</v>
      </c>
      <c r="J47" s="117">
        <f t="shared" si="24"/>
        <v>0.999631433681498</v>
      </c>
      <c r="K47" s="117">
        <f t="shared" si="25"/>
        <v>99.95713328004</v>
      </c>
      <c r="L47" s="117">
        <f t="shared" si="26"/>
        <v>0.311261387698325</v>
      </c>
      <c r="M47" s="117">
        <f t="shared" si="27"/>
        <v>-0.000194874161651981</v>
      </c>
      <c r="N47" s="123" t="str">
        <f t="shared" si="28"/>
        <v>20-Blue4 (128, 128, 255)</v>
      </c>
      <c r="O47" s="124">
        <f>K47-[1]Reference!B54</f>
        <v>40.7543800692131</v>
      </c>
      <c r="P47" s="124">
        <f>L47-[1]Reference!C54</f>
        <v>-32.7918976874831</v>
      </c>
      <c r="Q47" s="124">
        <f>M47-[1]Reference!D54</f>
        <v>63.4572445248728</v>
      </c>
      <c r="R47" s="124" t="str">
        <f t="shared" si="29"/>
        <v>lighter</v>
      </c>
      <c r="S47" s="124" t="str">
        <f t="shared" si="30"/>
        <v>greener</v>
      </c>
      <c r="T47" s="124" t="str">
        <f t="shared" si="31"/>
        <v>yellower</v>
      </c>
      <c r="U47" s="124">
        <f t="shared" si="18"/>
        <v>82.2377646307446</v>
      </c>
      <c r="V47" s="124">
        <f t="shared" si="32"/>
        <v>1951.53648884494</v>
      </c>
      <c r="W47" s="117">
        <f t="shared" si="19"/>
        <v>0.311261448701611</v>
      </c>
      <c r="X47" s="117">
        <f>W47-[1]Reference!E54</f>
        <v>-71.2615389425008</v>
      </c>
      <c r="Y47" s="117">
        <f t="shared" si="20"/>
        <v>4.8911659328128</v>
      </c>
      <c r="Z47" s="117">
        <f t="shared" si="21"/>
        <v>40.7543800692131</v>
      </c>
      <c r="AA47" s="117">
        <f>X47/(1+0.045*ABS([1]Reference!E54))</f>
        <v>-16.8835158855342</v>
      </c>
      <c r="AB47" s="117">
        <f>Y47/(1+0.015*ABS([1]Reference!E54))</f>
        <v>2.35878896088109</v>
      </c>
      <c r="AC47" s="117">
        <f t="shared" si="33"/>
        <v>44.1761982162899</v>
      </c>
      <c r="AD47" s="123" t="str">
        <f t="shared" si="22"/>
        <v>20-Blue4 (128, 128, 255)</v>
      </c>
    </row>
    <row r="48" s="31" customFormat="1" spans="1:30">
      <c r="A48" s="3" t="s">
        <v>70</v>
      </c>
      <c r="B48" s="31">
        <f>Test_Data!P24</f>
        <v>0.177966</v>
      </c>
      <c r="C48" s="31">
        <f>Test_Data!Q24</f>
        <v>0.1687603</v>
      </c>
      <c r="D48" s="31">
        <f>Test_Data!R24</f>
        <v>0.3324474</v>
      </c>
      <c r="E48" s="117">
        <f t="shared" si="23"/>
        <v>1.04850682955799</v>
      </c>
      <c r="F48" s="117">
        <f t="shared" si="23"/>
        <v>0.994270406191379</v>
      </c>
      <c r="G48" s="117">
        <f t="shared" si="23"/>
        <v>1.95865148044456</v>
      </c>
      <c r="H48" s="117">
        <f t="shared" si="24"/>
        <v>0.999509002905222</v>
      </c>
      <c r="I48" s="117">
        <f t="shared" si="24"/>
        <v>0.998086476159139</v>
      </c>
      <c r="J48" s="117">
        <f t="shared" si="24"/>
        <v>0.997608696286886</v>
      </c>
      <c r="K48" s="117">
        <f t="shared" si="25"/>
        <v>99.7780312344602</v>
      </c>
      <c r="L48" s="117">
        <f t="shared" si="26"/>
        <v>0.711263373041449</v>
      </c>
      <c r="M48" s="117">
        <f t="shared" si="27"/>
        <v>0.095555974450634</v>
      </c>
      <c r="N48" s="123" t="str">
        <f t="shared" si="28"/>
        <v>21-Yellow1 (128, 128, 0)</v>
      </c>
      <c r="O48" s="124">
        <f>K48-[1]Reference!B55</f>
        <v>47.909699871112</v>
      </c>
      <c r="P48" s="124">
        <f>L48-[1]Reference!C55</f>
        <v>13.6449651665947</v>
      </c>
      <c r="Q48" s="124">
        <f>M48-[1]Reference!D55</f>
        <v>-56.5848685213902</v>
      </c>
      <c r="R48" s="124" t="str">
        <f t="shared" si="29"/>
        <v>lighter</v>
      </c>
      <c r="S48" s="124" t="str">
        <f t="shared" si="30"/>
        <v>redder</v>
      </c>
      <c r="T48" s="124" t="str">
        <f t="shared" si="31"/>
        <v>bluer</v>
      </c>
      <c r="U48" s="124">
        <f t="shared" si="18"/>
        <v>75.3881407233301</v>
      </c>
      <c r="V48" s="124">
        <f t="shared" si="32"/>
        <v>2573.43658552407</v>
      </c>
      <c r="W48" s="117">
        <f t="shared" si="19"/>
        <v>0.717653488867371</v>
      </c>
      <c r="X48" s="117">
        <f>W48-[1]Reference!E55</f>
        <v>-57.4196939146156</v>
      </c>
      <c r="Y48" s="117">
        <f t="shared" si="20"/>
        <v>9.53997750167399</v>
      </c>
      <c r="Z48" s="117">
        <f t="shared" si="21"/>
        <v>47.909699871112</v>
      </c>
      <c r="AA48" s="117">
        <f>X48/(1+0.045*ABS([1]Reference!E55))</f>
        <v>-15.8785469365482</v>
      </c>
      <c r="AB48" s="117">
        <f>Y48/(1+0.015*ABS([1]Reference!E55))</f>
        <v>5.09597792066302</v>
      </c>
      <c r="AC48" s="117">
        <f t="shared" si="33"/>
        <v>50.7290507059227</v>
      </c>
      <c r="AD48" s="123" t="str">
        <f t="shared" si="22"/>
        <v>21-Yellow1 (128, 128, 0)</v>
      </c>
    </row>
    <row r="49" s="31" customFormat="1" spans="1:30">
      <c r="A49" s="3" t="s">
        <v>71</v>
      </c>
      <c r="B49" s="31">
        <f>Test_Data!P25</f>
        <v>0.1774256</v>
      </c>
      <c r="C49" s="31">
        <f>Test_Data!Q25</f>
        <v>0.16971</v>
      </c>
      <c r="D49" s="31">
        <f>Test_Data!R25</f>
        <v>0.3328281</v>
      </c>
      <c r="E49" s="117">
        <f t="shared" si="23"/>
        <v>1.04532300180048</v>
      </c>
      <c r="F49" s="117">
        <f t="shared" si="23"/>
        <v>0.999865671219705</v>
      </c>
      <c r="G49" s="117">
        <f t="shared" si="23"/>
        <v>1.96089441757869</v>
      </c>
      <c r="H49" s="117">
        <f t="shared" si="24"/>
        <v>0.998496295792734</v>
      </c>
      <c r="I49" s="117">
        <f t="shared" si="24"/>
        <v>0.999955221734839</v>
      </c>
      <c r="J49" s="117">
        <f t="shared" si="24"/>
        <v>0.997989352747245</v>
      </c>
      <c r="K49" s="117">
        <f t="shared" si="25"/>
        <v>99.9948057212413</v>
      </c>
      <c r="L49" s="117">
        <f t="shared" si="26"/>
        <v>-0.729462971052253</v>
      </c>
      <c r="M49" s="117">
        <f t="shared" si="27"/>
        <v>0.393173797518687</v>
      </c>
      <c r="N49" s="123" t="str">
        <f t="shared" si="28"/>
        <v>22-Yellow2 (192, 192, 64)</v>
      </c>
      <c r="O49" s="124">
        <f>K49-[1]Reference!B56</f>
        <v>24.3721524064018</v>
      </c>
      <c r="P49" s="124">
        <f>L49-[1]Reference!C56</f>
        <v>14.8385871177121</v>
      </c>
      <c r="Q49" s="124">
        <f>M49-[1]Reference!D56</f>
        <v>-61.2321110271892</v>
      </c>
      <c r="R49" s="124" t="str">
        <f t="shared" si="29"/>
        <v>lighter</v>
      </c>
      <c r="S49" s="124" t="str">
        <f t="shared" si="30"/>
        <v>redder</v>
      </c>
      <c r="T49" s="124" t="str">
        <f t="shared" si="31"/>
        <v>bluer</v>
      </c>
      <c r="U49" s="124">
        <f t="shared" si="18"/>
        <v>67.5541035127907</v>
      </c>
      <c r="V49" s="124">
        <f t="shared" si="32"/>
        <v>867.048389201619</v>
      </c>
      <c r="W49" s="117">
        <f t="shared" si="19"/>
        <v>0.828674762009587</v>
      </c>
      <c r="X49" s="117">
        <f>W49-[1]Reference!E56</f>
        <v>-62.7326335418057</v>
      </c>
      <c r="Y49" s="117">
        <f t="shared" si="20"/>
        <v>5.84566312795062</v>
      </c>
      <c r="Z49" s="117">
        <f t="shared" si="21"/>
        <v>24.3721524064018</v>
      </c>
      <c r="AA49" s="117">
        <f>X49/(1+0.045*ABS([1]Reference!E56))</f>
        <v>-16.2508877240498</v>
      </c>
      <c r="AB49" s="117">
        <f>Y49/(1+0.015*ABS([1]Reference!E56))</f>
        <v>2.99252810530949</v>
      </c>
      <c r="AC49" s="117">
        <f t="shared" si="33"/>
        <v>29.4456854089291</v>
      </c>
      <c r="AD49" s="123" t="str">
        <f t="shared" si="22"/>
        <v>22-Yellow2 (192, 192, 64)</v>
      </c>
    </row>
    <row r="50" s="31" customFormat="1" spans="1:30">
      <c r="A50" s="3" t="s">
        <v>72</v>
      </c>
      <c r="B50" s="31">
        <f>Test_Data!P26</f>
        <v>0.1772304</v>
      </c>
      <c r="C50" s="31">
        <f>Test_Data!Q26</f>
        <v>0.168415</v>
      </c>
      <c r="D50" s="31">
        <f>Test_Data!R26</f>
        <v>0.3309787</v>
      </c>
      <c r="E50" s="117">
        <f t="shared" si="23"/>
        <v>1.04417295890953</v>
      </c>
      <c r="F50" s="117">
        <f t="shared" si="23"/>
        <v>0.992236032163495</v>
      </c>
      <c r="G50" s="117">
        <f t="shared" si="23"/>
        <v>1.94999846818058</v>
      </c>
      <c r="H50" s="117">
        <f t="shared" si="24"/>
        <v>0.998129986387504</v>
      </c>
      <c r="I50" s="117">
        <f t="shared" si="24"/>
        <v>0.997405283993028</v>
      </c>
      <c r="J50" s="117">
        <f t="shared" si="24"/>
        <v>0.996137435109311</v>
      </c>
      <c r="K50" s="117">
        <f t="shared" si="25"/>
        <v>99.6990129431912</v>
      </c>
      <c r="L50" s="117">
        <f t="shared" si="26"/>
        <v>0.36235119723832</v>
      </c>
      <c r="M50" s="117">
        <f t="shared" si="27"/>
        <v>0.253569776743223</v>
      </c>
      <c r="N50" s="123" t="str">
        <f t="shared" si="28"/>
        <v>23-Yellow3 (255, 255, 0)</v>
      </c>
      <c r="O50" s="124">
        <f>K50-[1]Reference!B57</f>
        <v>2.56076596189389</v>
      </c>
      <c r="P50" s="124">
        <f>L50-[1]Reference!C57</f>
        <v>21.9231634126941</v>
      </c>
      <c r="Q50" s="124">
        <f>M50-[1]Reference!D57</f>
        <v>-94.2341498532454</v>
      </c>
      <c r="R50" s="124" t="str">
        <f t="shared" si="29"/>
        <v>about the same</v>
      </c>
      <c r="S50" s="124" t="str">
        <f t="shared" si="30"/>
        <v>redder</v>
      </c>
      <c r="T50" s="124" t="str">
        <f t="shared" si="31"/>
        <v>bluer</v>
      </c>
      <c r="U50" s="124">
        <f t="shared" si="18"/>
        <v>96.7845938922884</v>
      </c>
      <c r="V50" s="124">
        <f t="shared" si="32"/>
        <v>339.243023979836</v>
      </c>
      <c r="W50" s="117">
        <f t="shared" si="19"/>
        <v>0.442262390236443</v>
      </c>
      <c r="X50" s="117">
        <f>W50-[1]Reference!E57</f>
        <v>-96.4741850491197</v>
      </c>
      <c r="Y50" s="117">
        <f t="shared" si="20"/>
        <v>7.30969983595801</v>
      </c>
      <c r="Z50" s="117">
        <f t="shared" si="21"/>
        <v>2.56076596189389</v>
      </c>
      <c r="AA50" s="117">
        <f>X50/(1+0.045*ABS([1]Reference!E57))</f>
        <v>-17.9947517037007</v>
      </c>
      <c r="AB50" s="117">
        <f>Y50/(1+0.015*ABS([1]Reference!E57))</f>
        <v>2.97899526525311</v>
      </c>
      <c r="AC50" s="117">
        <f t="shared" si="33"/>
        <v>18.4185510825319</v>
      </c>
      <c r="AD50" s="123" t="str">
        <f t="shared" si="22"/>
        <v>23-Yellow3 (255, 255, 0)</v>
      </c>
    </row>
    <row r="51" s="31" customFormat="1" spans="1:30">
      <c r="A51" s="3" t="s">
        <v>73</v>
      </c>
      <c r="B51" s="31">
        <f>Test_Data!P27</f>
        <v>0.1765573</v>
      </c>
      <c r="C51" s="31">
        <f>Test_Data!Q27</f>
        <v>0.1685176</v>
      </c>
      <c r="D51" s="31">
        <f>Test_Data!R27</f>
        <v>0.3319019</v>
      </c>
      <c r="E51" s="117">
        <f t="shared" si="23"/>
        <v>1.04020731408425</v>
      </c>
      <c r="F51" s="117">
        <f t="shared" si="23"/>
        <v>0.992840511674821</v>
      </c>
      <c r="G51" s="117">
        <f t="shared" si="23"/>
        <v>1.95543760545988</v>
      </c>
      <c r="H51" s="117">
        <f t="shared" si="24"/>
        <v>0.996864790316153</v>
      </c>
      <c r="I51" s="117">
        <f t="shared" si="24"/>
        <v>0.997607785765965</v>
      </c>
      <c r="J51" s="117">
        <f t="shared" si="24"/>
        <v>0.997062751810438</v>
      </c>
      <c r="K51" s="117">
        <f t="shared" si="25"/>
        <v>99.7225031488519</v>
      </c>
      <c r="L51" s="117">
        <f t="shared" si="26"/>
        <v>-0.371497724905856</v>
      </c>
      <c r="M51" s="117">
        <f t="shared" si="27"/>
        <v>0.109006791105326</v>
      </c>
      <c r="N51" s="123" t="str">
        <f t="shared" si="28"/>
        <v>24-Yellow4 (255, 255, 128)</v>
      </c>
      <c r="O51" s="124">
        <f>K51-[1]Reference!B58</f>
        <v>1.95427410673308</v>
      </c>
      <c r="P51" s="124">
        <f>L51-[1]Reference!C58</f>
        <v>16.1719657750654</v>
      </c>
      <c r="Q51" s="124">
        <f>M51-[1]Reference!D58</f>
        <v>-59.876639724232</v>
      </c>
      <c r="R51" s="124" t="str">
        <f t="shared" si="29"/>
        <v>about the same</v>
      </c>
      <c r="S51" s="124" t="str">
        <f t="shared" si="30"/>
        <v>redder</v>
      </c>
      <c r="T51" s="124" t="str">
        <f t="shared" si="31"/>
        <v>bluer</v>
      </c>
      <c r="U51" s="124">
        <f t="shared" si="18"/>
        <v>62.0529100766403</v>
      </c>
      <c r="V51" s="124">
        <f t="shared" si="32"/>
        <v>274.719331795352</v>
      </c>
      <c r="W51" s="117">
        <f t="shared" si="19"/>
        <v>0.387160225381311</v>
      </c>
      <c r="X51" s="117">
        <f>W51-[1]Reference!E58</f>
        <v>-61.8379470259355</v>
      </c>
      <c r="Y51" s="117">
        <f t="shared" si="20"/>
        <v>4.77627148652129</v>
      </c>
      <c r="Z51" s="117">
        <f t="shared" si="21"/>
        <v>1.95427410673308</v>
      </c>
      <c r="AA51" s="117">
        <f>X51/(1+0.045*ABS([1]Reference!E58))</f>
        <v>-16.2725880041823</v>
      </c>
      <c r="AB51" s="117">
        <f>Y51/(1+0.015*ABS([1]Reference!E58))</f>
        <v>2.47042995392426</v>
      </c>
      <c r="AC51" s="117">
        <f t="shared" si="33"/>
        <v>16.5746593266755</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79.1432865242577</v>
      </c>
      <c r="C62" s="108" t="str">
        <f>IF(B62&lt;=20,"PASS","FAIL")</f>
        <v>FAIL</v>
      </c>
    </row>
    <row r="63" spans="1:3">
      <c r="A63" s="31" t="s">
        <v>49</v>
      </c>
      <c r="B63" s="32">
        <f>MAX(AC28:AC51)</f>
        <v>292.224676410847</v>
      </c>
      <c r="C63" s="108" t="str">
        <f>IF(B63&lt;=20,"PASS","FAIL")</f>
        <v>FAIL</v>
      </c>
    </row>
    <row r="68" spans="1:3">
      <c r="A68" s="138" t="s">
        <v>82</v>
      </c>
      <c r="B68" s="31">
        <f>LINEST(D71:D86,E71:E86,,TRUE)</f>
        <v>2.37415613418395</v>
      </c>
      <c r="C68" s="139">
        <f>LINEST(G71:G86,E71:E86,,TRUE)</f>
        <v>1.9616604228005</v>
      </c>
    </row>
    <row r="69" s="94" customFormat="1" ht="24"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4"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25" spans="1:8">
      <c r="A433" s="150"/>
      <c r="B433" s="151" t="s">
        <v>107</v>
      </c>
      <c r="C433" s="151" t="s">
        <v>108</v>
      </c>
      <c r="D433" s="151" t="s">
        <v>109</v>
      </c>
      <c r="E433" s="152" t="s">
        <v>110</v>
      </c>
      <c r="F433" s="152" t="s">
        <v>111</v>
      </c>
      <c r="G433" s="152" t="s">
        <v>112</v>
      </c>
      <c r="H433" s="152" t="s">
        <v>113</v>
      </c>
    </row>
    <row r="434" ht="14.25" spans="1:8">
      <c r="A434" s="153" t="s">
        <v>102</v>
      </c>
      <c r="B434" s="154">
        <v>0</v>
      </c>
      <c r="C434" s="154">
        <v>0</v>
      </c>
      <c r="D434" s="154">
        <v>255</v>
      </c>
      <c r="E434" s="155">
        <f>Test_Data!S22</f>
        <v>0.260739743709564</v>
      </c>
      <c r="F434" s="155">
        <f>Test_Data!T22</f>
        <v>0.248477011919022</v>
      </c>
      <c r="G434" s="155">
        <v>0.18</v>
      </c>
      <c r="H434" s="155">
        <v>0.15</v>
      </c>
    </row>
    <row r="435" ht="14.25" spans="1:8">
      <c r="A435" s="153" t="s">
        <v>101</v>
      </c>
      <c r="B435" s="154">
        <v>0</v>
      </c>
      <c r="C435" s="154">
        <v>255</v>
      </c>
      <c r="D435" s="154">
        <v>0</v>
      </c>
      <c r="E435" s="155">
        <f>Test_Data!S18</f>
        <v>0.261197298765182</v>
      </c>
      <c r="F435" s="155">
        <f>Test_Data!T18</f>
        <v>0.248373463749886</v>
      </c>
      <c r="G435" s="155">
        <v>0.13</v>
      </c>
      <c r="H435" s="155">
        <v>0.57</v>
      </c>
    </row>
    <row r="436" ht="14.25" spans="1:8">
      <c r="A436" s="153" t="s">
        <v>100</v>
      </c>
      <c r="B436" s="154">
        <v>255</v>
      </c>
      <c r="C436" s="154">
        <v>0</v>
      </c>
      <c r="D436" s="154">
        <v>0</v>
      </c>
      <c r="E436" s="155">
        <f>Test_Data!S14</f>
        <v>0.260376632213593</v>
      </c>
      <c r="F436" s="155">
        <f>Test_Data!T14</f>
        <v>0.248622104525566</v>
      </c>
      <c r="G436" s="155">
        <v>0.47</v>
      </c>
      <c r="H436" s="155">
        <v>0.52</v>
      </c>
    </row>
    <row r="437" ht="14.25" spans="1:8">
      <c r="A437" s="153" t="s">
        <v>102</v>
      </c>
      <c r="B437" s="154">
        <v>0</v>
      </c>
      <c r="C437" s="154">
        <v>0</v>
      </c>
      <c r="D437" s="154">
        <v>255</v>
      </c>
      <c r="E437" s="155">
        <f>Test_Data!S22</f>
        <v>0.260739743709564</v>
      </c>
      <c r="F437" s="155">
        <f>Test_Data!T22</f>
        <v>0.248477011919022</v>
      </c>
      <c r="G437" s="155">
        <v>0.18</v>
      </c>
      <c r="H437" s="155">
        <v>0.15</v>
      </c>
    </row>
    <row r="438" ht="14.25" spans="1:8">
      <c r="A438" s="153" t="s">
        <v>104</v>
      </c>
      <c r="B438" s="156">
        <v>0</v>
      </c>
      <c r="C438" s="156">
        <v>255</v>
      </c>
      <c r="D438" s="156">
        <v>255</v>
      </c>
      <c r="E438" s="157">
        <v>0.23</v>
      </c>
      <c r="F438" s="157">
        <v>0.33</v>
      </c>
      <c r="G438" s="157">
        <v>0.14</v>
      </c>
      <c r="H438" s="157">
        <v>0.46</v>
      </c>
    </row>
    <row r="439" ht="14.25" spans="1:8">
      <c r="A439" s="153" t="s">
        <v>105</v>
      </c>
      <c r="B439" s="156">
        <v>255</v>
      </c>
      <c r="C439" s="156">
        <v>0</v>
      </c>
      <c r="D439" s="156">
        <v>255</v>
      </c>
      <c r="E439" s="157">
        <v>0.32</v>
      </c>
      <c r="F439" s="157">
        <v>0.14</v>
      </c>
      <c r="G439" s="157">
        <v>0.31</v>
      </c>
      <c r="H439" s="157">
        <v>0.32</v>
      </c>
    </row>
    <row r="440" ht="14.25" spans="1:8">
      <c r="A440" s="153" t="s">
        <v>106</v>
      </c>
      <c r="B440" s="156">
        <v>255</v>
      </c>
      <c r="C440" s="156">
        <v>255</v>
      </c>
      <c r="D440" s="156">
        <v>0</v>
      </c>
      <c r="E440" s="157">
        <v>0.42</v>
      </c>
      <c r="F440" s="157">
        <v>0.52</v>
      </c>
      <c r="G440" s="157">
        <v>0.2</v>
      </c>
      <c r="H440" s="157">
        <v>0.56</v>
      </c>
    </row>
    <row r="441" ht="14.25"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292.224676410847</v>
      </c>
    </row>
    <row r="446" spans="1:2">
      <c r="A446" s="3" t="s">
        <v>115</v>
      </c>
      <c r="B446" s="32">
        <f t="shared" ref="B446:B476" si="71">AC29</f>
        <v>278.807361456208</v>
      </c>
    </row>
    <row r="447" spans="1:2">
      <c r="A447" s="3" t="s">
        <v>116</v>
      </c>
      <c r="B447" s="32">
        <f t="shared" si="71"/>
        <v>266.688580978825</v>
      </c>
    </row>
    <row r="448" spans="1:2">
      <c r="A448" s="3" t="s">
        <v>117</v>
      </c>
      <c r="B448" s="32">
        <f t="shared" si="71"/>
        <v>254.963866184446</v>
      </c>
    </row>
    <row r="449" spans="1:2">
      <c r="A449" s="3" t="s">
        <v>118</v>
      </c>
      <c r="B449" s="32">
        <f t="shared" si="71"/>
        <v>34.1315757307207</v>
      </c>
    </row>
    <row r="450" spans="1:2">
      <c r="A450" s="3" t="s">
        <v>119</v>
      </c>
      <c r="B450" s="32">
        <f t="shared" si="71"/>
        <v>22.099454895658</v>
      </c>
    </row>
    <row r="451" spans="1:2">
      <c r="A451" s="3" t="s">
        <v>120</v>
      </c>
      <c r="B451" s="32">
        <f t="shared" si="71"/>
        <v>10.6816362034836</v>
      </c>
    </row>
    <row r="452" spans="1:2">
      <c r="A452" s="3" t="s">
        <v>121</v>
      </c>
      <c r="B452" s="32">
        <f t="shared" si="71"/>
        <v>0</v>
      </c>
    </row>
    <row r="453" spans="1:2">
      <c r="A453" s="3" t="s">
        <v>122</v>
      </c>
      <c r="B453" s="32">
        <f t="shared" si="71"/>
        <v>76.2198059118928</v>
      </c>
    </row>
    <row r="454" spans="1:2">
      <c r="A454" s="3" t="s">
        <v>123</v>
      </c>
      <c r="B454" s="32">
        <f t="shared" si="71"/>
        <v>56.392529183524</v>
      </c>
    </row>
    <row r="455" spans="1:2">
      <c r="A455" s="3" t="s">
        <v>124</v>
      </c>
      <c r="B455" s="32">
        <f t="shared" si="71"/>
        <v>50.2467971249032</v>
      </c>
    </row>
    <row r="456" spans="1:2">
      <c r="A456" s="3" t="s">
        <v>125</v>
      </c>
      <c r="B456" s="32">
        <f t="shared" si="71"/>
        <v>35.3460620656223</v>
      </c>
    </row>
    <row r="457" spans="1:2">
      <c r="A457" s="3" t="s">
        <v>126</v>
      </c>
      <c r="B457" s="32">
        <f t="shared" si="71"/>
        <v>56.3747079086492</v>
      </c>
    </row>
    <row r="458" spans="1:2">
      <c r="A458" s="3" t="s">
        <v>127</v>
      </c>
      <c r="B458" s="32">
        <f t="shared" si="71"/>
        <v>35.5873863369952</v>
      </c>
    </row>
    <row r="459" spans="1:2">
      <c r="A459" s="3" t="s">
        <v>128</v>
      </c>
      <c r="B459" s="32">
        <f t="shared" si="71"/>
        <v>22.5127289390495</v>
      </c>
    </row>
    <row r="460" spans="1:2">
      <c r="A460" s="3" t="s">
        <v>129</v>
      </c>
      <c r="B460" s="32">
        <f t="shared" si="71"/>
        <v>21.0938703408785</v>
      </c>
    </row>
    <row r="461" spans="1:2">
      <c r="A461" s="3" t="s">
        <v>130</v>
      </c>
      <c r="B461" s="32">
        <f t="shared" si="71"/>
        <v>88.9568317797322</v>
      </c>
    </row>
    <row r="462" spans="1:2">
      <c r="A462" s="3" t="s">
        <v>131</v>
      </c>
      <c r="B462" s="32">
        <f t="shared" si="71"/>
        <v>67.4596144492537</v>
      </c>
    </row>
    <row r="463" spans="1:2">
      <c r="A463" s="3" t="s">
        <v>132</v>
      </c>
      <c r="B463" s="32">
        <f t="shared" si="71"/>
        <v>70.3072459411456</v>
      </c>
    </row>
    <row r="464" spans="1:2">
      <c r="A464" s="3" t="s">
        <v>133</v>
      </c>
      <c r="B464" s="32">
        <f t="shared" si="71"/>
        <v>44.1761982162899</v>
      </c>
    </row>
    <row r="465" spans="1:2">
      <c r="A465" s="3" t="s">
        <v>134</v>
      </c>
      <c r="B465" s="32">
        <f t="shared" si="71"/>
        <v>50.7290507059227</v>
      </c>
    </row>
    <row r="466" spans="1:2">
      <c r="A466" s="3" t="s">
        <v>135</v>
      </c>
      <c r="B466" s="32">
        <f t="shared" si="71"/>
        <v>29.4456854089291</v>
      </c>
    </row>
    <row r="467" spans="1:2">
      <c r="A467" s="3" t="s">
        <v>136</v>
      </c>
      <c r="B467" s="32">
        <f t="shared" si="71"/>
        <v>18.4185510825319</v>
      </c>
    </row>
    <row r="468" spans="1:2">
      <c r="A468" s="3" t="s">
        <v>137</v>
      </c>
      <c r="B468" s="32">
        <f t="shared" si="71"/>
        <v>16.5746593266755</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0.169132500886917</v>
      </c>
    </row>
    <row r="480" spans="1:2">
      <c r="A480" s="3">
        <v>16</v>
      </c>
      <c r="B480" s="158">
        <f>Test_Data!U29</f>
        <v>0.168415799736977</v>
      </c>
    </row>
    <row r="481" spans="1:2">
      <c r="A481" s="3">
        <v>32</v>
      </c>
      <c r="B481" s="158">
        <f>Test_Data!U30</f>
        <v>0.169422507286072</v>
      </c>
    </row>
    <row r="482" spans="1:2">
      <c r="A482" s="3">
        <v>48</v>
      </c>
      <c r="B482" s="158">
        <f>Test_Data!U31</f>
        <v>0.168773800134659</v>
      </c>
    </row>
    <row r="483" spans="1:2">
      <c r="A483" s="3">
        <v>64</v>
      </c>
      <c r="B483" s="158">
        <f>Test_Data!U32</f>
        <v>0.16927270591259</v>
      </c>
    </row>
    <row r="484" spans="1:2">
      <c r="A484" s="3">
        <v>80</v>
      </c>
      <c r="B484" s="158">
        <f>Test_Data!U33</f>
        <v>0.169467702507973</v>
      </c>
    </row>
    <row r="485" spans="1:2">
      <c r="A485" s="3">
        <v>96</v>
      </c>
      <c r="B485" s="158">
        <f>Test_Data!U34</f>
        <v>0.169157698750496</v>
      </c>
    </row>
    <row r="486" spans="1:2">
      <c r="A486" s="3">
        <v>112</v>
      </c>
      <c r="B486" s="158">
        <f>Test_Data!U35</f>
        <v>0.16985310614109</v>
      </c>
    </row>
    <row r="487" spans="1:2">
      <c r="A487" s="3">
        <v>128</v>
      </c>
      <c r="B487" s="158">
        <f>Test_Data!U36</f>
        <v>0.169609203934669</v>
      </c>
    </row>
    <row r="488" spans="1:2">
      <c r="A488" s="3">
        <v>144</v>
      </c>
      <c r="B488" s="158">
        <f>Test_Data!U37</f>
        <v>0.16951909661293</v>
      </c>
    </row>
    <row r="489" spans="1:2">
      <c r="A489" s="3">
        <v>160</v>
      </c>
      <c r="B489" s="158">
        <f>Test_Data!U38</f>
        <v>0.16842819750309</v>
      </c>
    </row>
    <row r="490" spans="1:2">
      <c r="A490" s="3">
        <v>176</v>
      </c>
      <c r="B490" s="158">
        <f>Test_Data!U39</f>
        <v>0.168877094984055</v>
      </c>
    </row>
    <row r="491" spans="1:2">
      <c r="A491" s="3">
        <v>192</v>
      </c>
      <c r="B491" s="158">
        <f>Test_Data!U40</f>
        <v>0.168677002191544</v>
      </c>
    </row>
    <row r="492" spans="1:2">
      <c r="A492" s="3">
        <v>208</v>
      </c>
      <c r="B492" s="158">
        <f>Test_Data!U41</f>
        <v>0.168678000569344</v>
      </c>
    </row>
    <row r="493" spans="1:2">
      <c r="A493" s="3">
        <v>224</v>
      </c>
      <c r="B493" s="158">
        <f>Test_Data!U42</f>
        <v>0.169472798705101</v>
      </c>
    </row>
    <row r="494" spans="1:2">
      <c r="A494" s="3">
        <v>240</v>
      </c>
      <c r="B494" s="158">
        <f>Test_Data!U43</f>
        <v>0.168353095650673</v>
      </c>
    </row>
    <row r="495" spans="1:2">
      <c r="A495" s="3">
        <v>255</v>
      </c>
      <c r="B495" s="158">
        <f>Test_Data!U44</f>
        <v>0.169364705681801</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2"/>
  <cols>
    <col min="1" max="1" width="16.5047619047619" style="31" customWidth="1"/>
    <col min="5" max="5" width="6.5047619047619" style="31" customWidth="1"/>
    <col min="6" max="8" width="7.16190476190476" style="31" customWidth="1"/>
    <col min="9" max="11" width="6.5047619047619" style="31" customWidth="1"/>
    <col min="12" max="12" width="5.66666666666667" style="31" customWidth="1"/>
    <col min="13" max="13" width="7.5047619047619" style="31" customWidth="1"/>
    <col min="14" max="14" width="5.5047619047619" style="31" customWidth="1"/>
    <col min="15" max="16" width="7.16190476190476" style="31" customWidth="1"/>
    <col min="17" max="24" width="7" style="31" customWidth="1"/>
    <col min="25" max="25" width="8.16190476190476" style="31" customWidth="1"/>
    <col min="26" max="26" width="7" style="31" customWidth="1"/>
    <col min="27" max="27" width="9.82857142857143" style="31" customWidth="1"/>
    <col min="28" max="28" width="8.5047619047619" style="31" customWidth="1"/>
    <col min="29" max="29" width="7.66666666666667" style="31" customWidth="1"/>
    <col min="30" max="30" width="9.82857142857143" style="31" customWidth="1"/>
    <col min="31" max="31" width="7.82857142857143" style="32" customWidth="1"/>
    <col min="32" max="32" width="6.5047619047619" style="32" customWidth="1"/>
    <col min="33" max="33" width="6.16190476190476" style="32" customWidth="1"/>
    <col min="34" max="35" width="7" style="32" customWidth="1"/>
    <col min="36" max="36" width="9.5047619047619" style="32" customWidth="1"/>
    <col min="37" max="43" width="7" style="32" customWidth="1"/>
    <col min="44" max="46" width="5.66666666666667" style="32" customWidth="1"/>
    <col min="47" max="49" width="4.5047619047619" style="31" customWidth="1"/>
    <col min="50" max="50" width="5.5047619047619" style="31" customWidth="1"/>
    <col min="51" max="52" width="6.5047619047619" style="31" customWidth="1"/>
    <col min="53" max="53" width="6" style="31" customWidth="1"/>
    <col min="54" max="54" width="7" style="31" customWidth="1"/>
    <col min="55" max="55" width="15.1619047619048" style="32" customWidth="1"/>
    <col min="63" max="63" width="15.1619047619048"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2"/>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190476190476" defaultRowHeight="12"/>
  <cols>
    <col min="1" max="2" width="15.3333333333333" style="64" customWidth="1"/>
    <col min="3" max="3" width="12.6666666666667" style="64" customWidth="1"/>
    <col min="4" max="4" width="10.3333333333333" style="64" customWidth="1"/>
    <col min="5" max="5" width="12.8285714285714" style="64" customWidth="1"/>
    <col min="6" max="6" width="14" style="64" customWidth="1"/>
    <col min="7" max="7" width="7.33333333333333" style="64" customWidth="1"/>
    <col min="8" max="8" width="7" style="64" customWidth="1"/>
    <col min="9" max="9" width="7.5047619047619" style="64" customWidth="1"/>
    <col min="10" max="10" width="6.82857142857143" style="64" customWidth="1"/>
    <col min="11" max="16" width="6.66666666666667" style="64" customWidth="1"/>
    <col min="17" max="17" width="10.5047619047619" style="64" customWidth="1"/>
    <col min="18" max="18" width="11.3333333333333" style="64" customWidth="1"/>
    <col min="19" max="19" width="9.33333333333333" style="64" customWidth="1"/>
    <col min="20" max="20" width="11.3333333333333" style="64" customWidth="1"/>
    <col min="21" max="21" width="10.3333333333333" style="64" customWidth="1"/>
    <col min="22" max="22" width="10.5047619047619" style="64" customWidth="1"/>
    <col min="23" max="23" width="11.3333333333333" style="64" customWidth="1"/>
    <col min="24" max="24" width="9.33333333333333" style="64" customWidth="1"/>
    <col min="25" max="25" width="11.3333333333333" style="64" customWidth="1"/>
    <col min="26" max="26" width="10.3333333333333" style="64" customWidth="1"/>
    <col min="27" max="27" width="10.5047619047619" style="64" customWidth="1"/>
    <col min="28" max="28" width="11.3333333333333" style="64" customWidth="1"/>
    <col min="29" max="29" width="9.33333333333333" style="64" customWidth="1"/>
    <col min="30" max="30" width="11.3333333333333" style="64" customWidth="1"/>
    <col min="31" max="31" width="10.3333333333333" style="64" customWidth="1"/>
    <col min="32" max="32" width="11.8285714285714" style="64" customWidth="1"/>
    <col min="33" max="33" width="11.3333333333333" style="64" customWidth="1"/>
    <col min="34" max="34" width="9.33333333333333" style="64" customWidth="1"/>
    <col min="35" max="35" width="11.3333333333333" style="64" customWidth="1"/>
    <col min="36" max="36" width="10.3333333333333" style="64" customWidth="1"/>
    <col min="37" max="39" width="9.16190476190476" style="61" customWidth="1"/>
    <col min="40" max="16384" width="9.16190476190476" style="61"/>
  </cols>
  <sheetData>
    <row r="1" s="63" customFormat="1" ht="12.75"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047619047619" defaultRowHeight="12"/>
  <cols>
    <col min="1" max="3" width="5.33333333333333" style="31" customWidth="1"/>
    <col min="4" max="4" width="7.33333333333333" style="31" customWidth="1"/>
    <col min="5" max="7" width="5.33333333333333" style="31" customWidth="1"/>
    <col min="8" max="8" width="7.33333333333333" style="31" customWidth="1"/>
    <col min="9" max="17" width="5.33333333333333" style="31" customWidth="1"/>
    <col min="18" max="18" width="7.16190476190476" style="31" customWidth="1"/>
    <col min="19" max="19" width="9.66666666666667" style="31" customWidth="1"/>
    <col min="20" max="37" width="5.5047619047619" style="31" customWidth="1"/>
    <col min="38" max="40" width="2.5047619047619" style="31" customWidth="1"/>
    <col min="41" max="16384" width="2.5047619047619" style="31"/>
  </cols>
  <sheetData>
    <row r="1" ht="4.15" customHeight="1"/>
    <row r="2" ht="26.25"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t="str">
        <f>Test_Data!H1</f>
        <v>er</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79.1432865242577</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4"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190476190476" defaultRowHeight="12"/>
  <cols>
    <col min="1" max="1" width="8" style="5" customWidth="1"/>
    <col min="2" max="2" width="9.66666666666667" style="5" customWidth="1"/>
    <col min="3" max="3" width="9" style="5" customWidth="1"/>
    <col min="4" max="4" width="14.6666666666667" customWidth="1"/>
    <col min="5" max="5" width="14.3333333333333" customWidth="1"/>
    <col min="6" max="6" width="14.1619047619048" customWidth="1"/>
    <col min="7" max="7" width="14.6666666666667" customWidth="1"/>
    <col min="8" max="8" width="14" customWidth="1"/>
    <col min="9" max="10" width="16" customWidth="1"/>
    <col min="11" max="11" width="16.6666666666667" customWidth="1"/>
    <col min="12" max="12" width="18.3333333333333" customWidth="1"/>
    <col min="13" max="13" width="7.5047619047619" customWidth="1"/>
    <col min="14" max="14" width="9.5047619047619" customWidth="1"/>
    <col min="15" max="15" width="8" customWidth="1"/>
    <col min="24" max="24" width="13.8285714285714" customWidth="1"/>
    <col min="25" max="25" width="7.66666666666667" customWidth="1"/>
    <col min="26" max="26" width="8.66666666666667" customWidth="1"/>
    <col min="27" max="27" width="7.5047619047619" customWidth="1"/>
    <col min="36" max="36" width="12.6666666666667" customWidth="1"/>
    <col min="37" max="37" width="6" customWidth="1"/>
    <col min="38" max="39" width="6.5047619047619" customWidth="1"/>
  </cols>
  <sheetData>
    <row r="1" ht="18" customHeight="1" spans="1:15">
      <c r="A1" s="6" t="s">
        <v>360</v>
      </c>
      <c r="B1" s="6"/>
      <c r="C1" s="6"/>
      <c r="D1" s="7" t="s">
        <v>378</v>
      </c>
      <c r="E1" s="8"/>
      <c r="F1" s="8"/>
      <c r="G1" s="7" t="s">
        <v>359</v>
      </c>
      <c r="H1" s="7" t="s">
        <v>379</v>
      </c>
      <c r="I1" s="8"/>
      <c r="J1" s="8"/>
      <c r="K1" s="8"/>
      <c r="L1" s="8"/>
      <c r="M1" s="5"/>
      <c r="N1" s="5"/>
      <c r="O1" s="5"/>
    </row>
    <row r="2" ht="20.1" customHeight="1" spans="1:48">
      <c r="A2" s="9" t="s">
        <v>380</v>
      </c>
      <c r="B2" s="9"/>
      <c r="C2" s="9"/>
      <c r="D2" s="10">
        <v>0</v>
      </c>
      <c r="E2" s="8"/>
      <c r="F2" s="8"/>
      <c r="G2" s="8"/>
      <c r="H2" s="8"/>
      <c r="I2" s="8"/>
      <c r="J2" s="8"/>
      <c r="K2" s="8"/>
      <c r="L2" s="8"/>
      <c r="M2" s="9" t="s">
        <v>381</v>
      </c>
      <c r="N2" s="9"/>
      <c r="O2" s="9"/>
      <c r="P2" s="10">
        <v>1</v>
      </c>
      <c r="Q2" s="8"/>
      <c r="R2" s="8"/>
      <c r="S2" s="8"/>
      <c r="T2" s="8"/>
      <c r="U2" s="8"/>
      <c r="V2" s="8"/>
      <c r="W2" s="8"/>
      <c r="X2" s="8"/>
      <c r="Y2" s="9" t="s">
        <v>382</v>
      </c>
      <c r="Z2" s="9"/>
      <c r="AA2" s="9"/>
      <c r="AB2" s="10">
        <v>0</v>
      </c>
      <c r="AC2" s="8"/>
      <c r="AD2" s="8"/>
      <c r="AE2" s="8"/>
      <c r="AF2" s="8"/>
      <c r="AG2" s="8"/>
      <c r="AH2" s="8"/>
      <c r="AI2" s="8"/>
      <c r="AJ2" s="8"/>
      <c r="AK2" s="9" t="s">
        <v>383</v>
      </c>
      <c r="AL2" s="9"/>
      <c r="AM2" s="9"/>
      <c r="AN2" s="10">
        <v>0</v>
      </c>
      <c r="AO2" s="8"/>
      <c r="AP2" s="8"/>
      <c r="AQ2" s="8"/>
      <c r="AR2" s="8"/>
      <c r="AS2" s="8"/>
      <c r="AT2" s="8"/>
      <c r="AU2" s="8"/>
      <c r="AV2" s="8"/>
    </row>
    <row r="3" ht="15" spans="1:48">
      <c r="A3" s="11" t="s">
        <v>384</v>
      </c>
      <c r="B3" s="12"/>
      <c r="C3" s="13"/>
      <c r="D3" s="14" t="s">
        <v>20</v>
      </c>
      <c r="E3" s="15" t="s">
        <v>21</v>
      </c>
      <c r="F3" s="16" t="s">
        <v>22</v>
      </c>
      <c r="G3" s="14" t="s">
        <v>110</v>
      </c>
      <c r="H3" s="16" t="s">
        <v>111</v>
      </c>
      <c r="I3" s="12" t="s">
        <v>293</v>
      </c>
      <c r="J3" s="14" t="s">
        <v>112</v>
      </c>
      <c r="K3" s="16" t="s">
        <v>113</v>
      </c>
      <c r="L3" s="15" t="s">
        <v>385</v>
      </c>
      <c r="M3" s="11" t="s">
        <v>384</v>
      </c>
      <c r="N3" s="12"/>
      <c r="O3" s="13"/>
      <c r="P3" s="14" t="s">
        <v>20</v>
      </c>
      <c r="Q3" s="15" t="s">
        <v>21</v>
      </c>
      <c r="R3" s="16" t="s">
        <v>22</v>
      </c>
      <c r="S3" s="14" t="s">
        <v>110</v>
      </c>
      <c r="T3" s="16" t="s">
        <v>111</v>
      </c>
      <c r="U3" s="12" t="s">
        <v>293</v>
      </c>
      <c r="V3" s="14" t="s">
        <v>112</v>
      </c>
      <c r="W3" s="16" t="s">
        <v>113</v>
      </c>
      <c r="X3" s="15" t="s">
        <v>385</v>
      </c>
      <c r="Y3" s="11" t="s">
        <v>384</v>
      </c>
      <c r="Z3" s="12"/>
      <c r="AA3" s="13"/>
      <c r="AB3" s="14" t="s">
        <v>20</v>
      </c>
      <c r="AC3" s="15" t="s">
        <v>21</v>
      </c>
      <c r="AD3" s="16" t="s">
        <v>22</v>
      </c>
      <c r="AE3" s="14" t="s">
        <v>110</v>
      </c>
      <c r="AF3" s="16" t="s">
        <v>111</v>
      </c>
      <c r="AG3" s="12" t="s">
        <v>293</v>
      </c>
      <c r="AH3" s="14" t="s">
        <v>112</v>
      </c>
      <c r="AI3" s="16" t="s">
        <v>113</v>
      </c>
      <c r="AJ3" s="15" t="s">
        <v>385</v>
      </c>
      <c r="AK3" s="11" t="s">
        <v>384</v>
      </c>
      <c r="AL3" s="12"/>
      <c r="AM3" s="13"/>
      <c r="AN3" s="14" t="s">
        <v>20</v>
      </c>
      <c r="AO3" s="15" t="s">
        <v>21</v>
      </c>
      <c r="AP3" s="16" t="s">
        <v>22</v>
      </c>
      <c r="AQ3" s="14" t="s">
        <v>110</v>
      </c>
      <c r="AR3" s="16" t="s">
        <v>111</v>
      </c>
      <c r="AS3" s="12" t="s">
        <v>293</v>
      </c>
      <c r="AT3" s="14" t="s">
        <v>112</v>
      </c>
      <c r="AU3" s="16" t="s">
        <v>113</v>
      </c>
      <c r="AV3" s="15" t="s">
        <v>385</v>
      </c>
    </row>
    <row r="4" ht="14.25" spans="1:48">
      <c r="A4" s="17">
        <v>255</v>
      </c>
      <c r="B4" s="18">
        <v>255</v>
      </c>
      <c r="C4" s="18">
        <v>255</v>
      </c>
      <c r="D4" s="19"/>
      <c r="E4" s="20"/>
      <c r="F4" s="21"/>
      <c r="G4" s="20"/>
      <c r="H4" s="20"/>
      <c r="I4" s="20"/>
      <c r="J4" s="19"/>
      <c r="K4" s="21"/>
      <c r="L4" s="22"/>
      <c r="M4" s="23">
        <v>32</v>
      </c>
      <c r="N4" s="23">
        <v>32</v>
      </c>
      <c r="O4" s="23">
        <v>32</v>
      </c>
      <c r="P4" s="19">
        <v>2.5530381</v>
      </c>
      <c r="Q4" s="20">
        <v>2.7653559</v>
      </c>
      <c r="R4" s="21">
        <v>2.6374501</v>
      </c>
      <c r="S4" s="20">
        <v>0.320900976657867</v>
      </c>
      <c r="T4" s="20">
        <v>0.347588002681732</v>
      </c>
      <c r="U4" s="20">
        <v>2.76535582542419</v>
      </c>
      <c r="V4" s="19">
        <v>0</v>
      </c>
      <c r="W4" s="21">
        <v>0</v>
      </c>
      <c r="X4" s="22">
        <v>6005.66064453125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4.25" spans="1:48">
      <c r="A5" s="18">
        <v>230</v>
      </c>
      <c r="B5" s="18">
        <v>230</v>
      </c>
      <c r="C5" s="18">
        <v>230</v>
      </c>
      <c r="D5" s="19"/>
      <c r="E5" s="20"/>
      <c r="F5" s="21"/>
      <c r="G5" s="20"/>
      <c r="H5" s="20"/>
      <c r="I5" s="20"/>
      <c r="J5" s="19"/>
      <c r="K5" s="21"/>
      <c r="L5" s="24"/>
      <c r="M5" s="18">
        <v>64</v>
      </c>
      <c r="N5" s="18">
        <v>64</v>
      </c>
      <c r="O5" s="18">
        <v>64</v>
      </c>
      <c r="P5" s="19">
        <v>2.5547776</v>
      </c>
      <c r="Q5" s="20">
        <v>2.7666409</v>
      </c>
      <c r="R5" s="21">
        <v>2.6394742</v>
      </c>
      <c r="S5" s="20">
        <v>0.320915967226028</v>
      </c>
      <c r="T5" s="20">
        <v>0.347528964281082</v>
      </c>
      <c r="U5" s="20">
        <v>2.76664090156555</v>
      </c>
      <c r="V5" s="19">
        <v>0</v>
      </c>
      <c r="W5" s="21">
        <v>0</v>
      </c>
      <c r="X5" s="24">
        <v>6005.16845703125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4.25" spans="1:48">
      <c r="A6" s="18">
        <v>209</v>
      </c>
      <c r="B6" s="18">
        <v>209</v>
      </c>
      <c r="C6" s="18">
        <v>209</v>
      </c>
      <c r="D6" s="19"/>
      <c r="E6" s="20"/>
      <c r="F6" s="21"/>
      <c r="G6" s="20"/>
      <c r="H6" s="20"/>
      <c r="I6" s="20"/>
      <c r="J6" s="19"/>
      <c r="K6" s="21"/>
      <c r="L6" s="24"/>
      <c r="M6" s="18">
        <v>96</v>
      </c>
      <c r="N6" s="18">
        <v>96</v>
      </c>
      <c r="O6" s="18">
        <v>96</v>
      </c>
      <c r="P6" s="19">
        <v>2.5536393</v>
      </c>
      <c r="Q6" s="20">
        <v>2.7667365</v>
      </c>
      <c r="R6" s="21">
        <v>2.6370944</v>
      </c>
      <c r="S6" s="20">
        <v>0.320910960435867</v>
      </c>
      <c r="T6" s="20">
        <v>0.347690463066101</v>
      </c>
      <c r="U6" s="20">
        <v>2.76673650741577</v>
      </c>
      <c r="V6" s="19">
        <v>0</v>
      </c>
      <c r="W6" s="21">
        <v>0</v>
      </c>
      <c r="X6" s="24">
        <v>6004.89697265625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4.25" spans="1:48">
      <c r="A7" s="18">
        <v>186</v>
      </c>
      <c r="B7" s="18">
        <v>186</v>
      </c>
      <c r="C7" s="18">
        <v>186</v>
      </c>
      <c r="D7" s="19"/>
      <c r="E7" s="20"/>
      <c r="F7" s="21"/>
      <c r="G7" s="20"/>
      <c r="H7" s="20"/>
      <c r="I7" s="20"/>
      <c r="J7" s="19"/>
      <c r="K7" s="21"/>
      <c r="L7" s="24"/>
      <c r="M7" s="18">
        <v>128</v>
      </c>
      <c r="N7" s="18">
        <v>128</v>
      </c>
      <c r="O7" s="18">
        <v>128</v>
      </c>
      <c r="P7" s="19">
        <v>2.5512364</v>
      </c>
      <c r="Q7" s="20">
        <v>2.7617378</v>
      </c>
      <c r="R7" s="21">
        <v>2.6363192</v>
      </c>
      <c r="S7" s="20">
        <v>0.320938766002655</v>
      </c>
      <c r="T7" s="20">
        <v>0.347419291734695</v>
      </c>
      <c r="U7" s="20">
        <v>2.76173782348633</v>
      </c>
      <c r="V7" s="19">
        <v>0</v>
      </c>
      <c r="W7" s="21">
        <v>0</v>
      </c>
      <c r="X7" s="24">
        <v>6004.4814453125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4.25" spans="1:48">
      <c r="A8" s="18">
        <v>158</v>
      </c>
      <c r="B8" s="18">
        <v>158</v>
      </c>
      <c r="C8" s="18">
        <v>158</v>
      </c>
      <c r="D8" s="19"/>
      <c r="E8" s="20"/>
      <c r="F8" s="21"/>
      <c r="G8" s="20"/>
      <c r="H8" s="20"/>
      <c r="I8" s="20"/>
      <c r="J8" s="19"/>
      <c r="K8" s="21"/>
      <c r="L8" s="24"/>
      <c r="M8" s="18">
        <v>160</v>
      </c>
      <c r="N8" s="18">
        <v>160</v>
      </c>
      <c r="O8" s="18">
        <v>160</v>
      </c>
      <c r="P8" s="19">
        <v>0.1781599</v>
      </c>
      <c r="Q8" s="20">
        <v>0.1697277</v>
      </c>
      <c r="R8" s="21">
        <v>0.3357624</v>
      </c>
      <c r="S8" s="20">
        <v>0.260601043701172</v>
      </c>
      <c r="T8" s="20">
        <v>0.248266950249672</v>
      </c>
      <c r="U8" s="20">
        <v>0.169727697968483</v>
      </c>
      <c r="V8" s="19">
        <v>0</v>
      </c>
      <c r="W8" s="21">
        <v>0</v>
      </c>
      <c r="X8" s="24">
        <v>22706.703125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4.25" spans="1:48">
      <c r="A9" s="18">
        <v>0</v>
      </c>
      <c r="B9" s="18">
        <v>0</v>
      </c>
      <c r="C9" s="18">
        <v>0</v>
      </c>
      <c r="D9" s="19"/>
      <c r="E9" s="20"/>
      <c r="F9" s="21"/>
      <c r="G9" s="20"/>
      <c r="H9" s="20"/>
      <c r="I9" s="20"/>
      <c r="J9" s="19"/>
      <c r="K9" s="21"/>
      <c r="L9" s="24"/>
      <c r="M9" s="18">
        <v>192</v>
      </c>
      <c r="N9" s="18">
        <v>192</v>
      </c>
      <c r="O9" s="18">
        <v>192</v>
      </c>
      <c r="P9" s="19">
        <v>0.1774937</v>
      </c>
      <c r="Q9" s="20">
        <v>0.1688691</v>
      </c>
      <c r="R9" s="21">
        <v>0.3337368</v>
      </c>
      <c r="S9" s="20">
        <v>0.260981917381287</v>
      </c>
      <c r="T9" s="20">
        <v>0.248300537467003</v>
      </c>
      <c r="U9" s="20">
        <v>0.168869093060493</v>
      </c>
      <c r="V9" s="19">
        <v>0</v>
      </c>
      <c r="W9" s="21">
        <v>0</v>
      </c>
      <c r="X9" s="24">
        <v>22468.447265625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4.25" spans="1:48">
      <c r="A10" s="18">
        <v>115</v>
      </c>
      <c r="B10" s="18">
        <v>82</v>
      </c>
      <c r="C10" s="18">
        <v>66</v>
      </c>
      <c r="D10" s="19"/>
      <c r="E10" s="20"/>
      <c r="F10" s="21"/>
      <c r="G10" s="20"/>
      <c r="H10" s="20"/>
      <c r="I10" s="20"/>
      <c r="J10" s="19"/>
      <c r="K10" s="21"/>
      <c r="L10" s="24"/>
      <c r="M10" s="18">
        <v>224</v>
      </c>
      <c r="N10" s="18">
        <v>224</v>
      </c>
      <c r="O10" s="18">
        <v>224</v>
      </c>
      <c r="P10" s="19">
        <v>0.1768265</v>
      </c>
      <c r="Q10" s="20">
        <v>0.1689837</v>
      </c>
      <c r="R10" s="21">
        <v>0.3306199</v>
      </c>
      <c r="S10" s="20">
        <v>0.261411339044571</v>
      </c>
      <c r="T10" s="20">
        <v>0.249816939234734</v>
      </c>
      <c r="U10" s="20">
        <v>0.168983697891235</v>
      </c>
      <c r="V10" s="19">
        <v>0</v>
      </c>
      <c r="W10" s="21">
        <v>0</v>
      </c>
      <c r="X10" s="24">
        <v>21392.17578125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4.25" spans="1:48">
      <c r="A11" s="18">
        <v>194</v>
      </c>
      <c r="B11" s="18">
        <v>150</v>
      </c>
      <c r="C11" s="18">
        <v>130</v>
      </c>
      <c r="D11" s="19"/>
      <c r="E11" s="20"/>
      <c r="F11" s="21"/>
      <c r="G11" s="20"/>
      <c r="H11" s="20"/>
      <c r="I11" s="20"/>
      <c r="J11" s="19"/>
      <c r="K11" s="21"/>
      <c r="L11" s="24"/>
      <c r="M11" s="18">
        <v>255</v>
      </c>
      <c r="N11" s="18">
        <v>255</v>
      </c>
      <c r="O11" s="18">
        <v>255</v>
      </c>
      <c r="P11" s="19">
        <v>0.1782284</v>
      </c>
      <c r="Q11" s="20">
        <v>0.1697328</v>
      </c>
      <c r="R11" s="21">
        <v>0.3348438</v>
      </c>
      <c r="S11" s="20">
        <v>0.261023879051208</v>
      </c>
      <c r="T11" s="20">
        <v>0.248581662774086</v>
      </c>
      <c r="U11" s="20">
        <v>0.169732794165611</v>
      </c>
      <c r="V11" s="19">
        <v>0</v>
      </c>
      <c r="W11" s="21">
        <v>0</v>
      </c>
      <c r="X11" s="24">
        <v>22280.734375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4.25" spans="1:48">
      <c r="A12" s="18">
        <v>94</v>
      </c>
      <c r="B12" s="18">
        <v>122</v>
      </c>
      <c r="C12" s="18">
        <v>156</v>
      </c>
      <c r="D12" s="19"/>
      <c r="E12" s="20"/>
      <c r="F12" s="21"/>
      <c r="G12" s="20"/>
      <c r="H12" s="20"/>
      <c r="I12" s="20"/>
      <c r="J12" s="19"/>
      <c r="K12" s="21"/>
      <c r="L12" s="24"/>
      <c r="M12" s="18">
        <v>128</v>
      </c>
      <c r="N12" s="18">
        <v>0</v>
      </c>
      <c r="O12" s="18">
        <v>0</v>
      </c>
      <c r="P12" s="19">
        <v>0.1773605</v>
      </c>
      <c r="Q12" s="20">
        <v>0.1692566</v>
      </c>
      <c r="R12" s="21">
        <v>0.3322726</v>
      </c>
      <c r="S12" s="20">
        <v>0.261250823736191</v>
      </c>
      <c r="T12" s="20">
        <v>0.249313846230507</v>
      </c>
      <c r="U12" s="20">
        <v>0.169256597757339</v>
      </c>
      <c r="V12" s="19">
        <v>0</v>
      </c>
      <c r="W12" s="21">
        <v>0</v>
      </c>
      <c r="X12" s="24">
        <v>21745.6796875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4.25" spans="1:48">
      <c r="A13" s="18">
        <v>89</v>
      </c>
      <c r="B13" s="18">
        <v>107</v>
      </c>
      <c r="C13" s="18">
        <v>66</v>
      </c>
      <c r="D13" s="19"/>
      <c r="E13" s="20"/>
      <c r="F13" s="21"/>
      <c r="G13" s="20"/>
      <c r="H13" s="20"/>
      <c r="I13" s="20"/>
      <c r="J13" s="19"/>
      <c r="K13" s="21"/>
      <c r="L13" s="24"/>
      <c r="M13" s="18">
        <v>192</v>
      </c>
      <c r="N13" s="18">
        <v>64</v>
      </c>
      <c r="O13" s="18">
        <v>64</v>
      </c>
      <c r="P13" s="19">
        <v>0.1785621</v>
      </c>
      <c r="Q13" s="20">
        <v>0.1692856</v>
      </c>
      <c r="R13" s="21">
        <v>0.3370408</v>
      </c>
      <c r="S13" s="20">
        <v>0.260717034339905</v>
      </c>
      <c r="T13" s="20">
        <v>0.247172489762306</v>
      </c>
      <c r="U13" s="20">
        <v>0.169285595417023</v>
      </c>
      <c r="V13" s="19">
        <v>0</v>
      </c>
      <c r="W13" s="21">
        <v>0</v>
      </c>
      <c r="X13" s="24">
        <v>23319.2890625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4.25" spans="1:48">
      <c r="A14" s="18">
        <v>130</v>
      </c>
      <c r="B14" s="18">
        <v>128</v>
      </c>
      <c r="C14" s="18">
        <v>176</v>
      </c>
      <c r="D14" s="19"/>
      <c r="E14" s="20"/>
      <c r="F14" s="21"/>
      <c r="G14" s="20"/>
      <c r="H14" s="20"/>
      <c r="I14" s="20"/>
      <c r="J14" s="19"/>
      <c r="K14" s="21"/>
      <c r="L14" s="24"/>
      <c r="M14" s="18">
        <v>255</v>
      </c>
      <c r="N14" s="18">
        <v>0</v>
      </c>
      <c r="O14" s="18">
        <v>0</v>
      </c>
      <c r="P14" s="19">
        <v>0.1766891</v>
      </c>
      <c r="Q14" s="20">
        <v>0.1687126</v>
      </c>
      <c r="R14" s="21">
        <v>0.3331888</v>
      </c>
      <c r="S14" s="20">
        <v>0.260376632213593</v>
      </c>
      <c r="T14" s="20">
        <v>0.248622104525566</v>
      </c>
      <c r="U14" s="20">
        <v>0.168712601065636</v>
      </c>
      <c r="V14" s="19">
        <v>0</v>
      </c>
      <c r="W14" s="21">
        <v>0</v>
      </c>
      <c r="X14" s="24">
        <v>22623.009765625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4.25" spans="1:48">
      <c r="A15" s="18">
        <v>99</v>
      </c>
      <c r="B15" s="18">
        <v>189</v>
      </c>
      <c r="C15" s="18">
        <v>168</v>
      </c>
      <c r="D15" s="19"/>
      <c r="E15" s="20"/>
      <c r="F15" s="21"/>
      <c r="G15" s="20"/>
      <c r="H15" s="20"/>
      <c r="I15" s="20"/>
      <c r="J15" s="19"/>
      <c r="K15" s="21"/>
      <c r="L15" s="24"/>
      <c r="M15" s="18">
        <v>255</v>
      </c>
      <c r="N15" s="18">
        <v>128</v>
      </c>
      <c r="O15" s="18">
        <v>128</v>
      </c>
      <c r="P15" s="19">
        <v>0.1784984</v>
      </c>
      <c r="Q15" s="20">
        <v>0.1694202</v>
      </c>
      <c r="R15" s="21">
        <v>0.3344716</v>
      </c>
      <c r="S15" s="20">
        <v>0.26157820224762</v>
      </c>
      <c r="T15" s="20">
        <v>0.24827466905117</v>
      </c>
      <c r="U15" s="20">
        <v>0.169420197606087</v>
      </c>
      <c r="V15" s="19">
        <v>0</v>
      </c>
      <c r="W15" s="21">
        <v>0</v>
      </c>
      <c r="X15" s="24">
        <v>22148.484375</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4.25" spans="1:48">
      <c r="A16" s="18">
        <v>217</v>
      </c>
      <c r="B16" s="18">
        <v>120</v>
      </c>
      <c r="C16" s="18">
        <v>41</v>
      </c>
      <c r="D16" s="19"/>
      <c r="E16" s="20"/>
      <c r="F16" s="21"/>
      <c r="G16" s="20"/>
      <c r="H16" s="20"/>
      <c r="I16" s="20"/>
      <c r="J16" s="19"/>
      <c r="K16" s="21"/>
      <c r="L16" s="24"/>
      <c r="M16" s="18">
        <v>0</v>
      </c>
      <c r="N16" s="18">
        <v>128</v>
      </c>
      <c r="O16" s="18">
        <v>0</v>
      </c>
      <c r="P16" s="19">
        <v>0.1776246</v>
      </c>
      <c r="Q16" s="20">
        <v>0.1693221</v>
      </c>
      <c r="R16" s="21">
        <v>0.3352101</v>
      </c>
      <c r="S16" s="20">
        <v>0.260386765003204</v>
      </c>
      <c r="T16" s="20">
        <v>0.248215809464455</v>
      </c>
      <c r="U16" s="20">
        <v>0.169322103261948</v>
      </c>
      <c r="V16" s="19">
        <v>0</v>
      </c>
      <c r="W16" s="21">
        <v>0</v>
      </c>
      <c r="X16" s="24">
        <v>22862.265625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4.25" spans="1:48">
      <c r="A17" s="18">
        <v>74</v>
      </c>
      <c r="B17" s="18">
        <v>92</v>
      </c>
      <c r="C17" s="18">
        <v>163</v>
      </c>
      <c r="D17" s="19"/>
      <c r="E17" s="20"/>
      <c r="F17" s="21"/>
      <c r="G17" s="20"/>
      <c r="H17" s="20"/>
      <c r="I17" s="20"/>
      <c r="J17" s="19"/>
      <c r="K17" s="21"/>
      <c r="L17" s="24"/>
      <c r="M17" s="18">
        <v>64</v>
      </c>
      <c r="N17" s="18">
        <v>192</v>
      </c>
      <c r="O17" s="18">
        <v>64</v>
      </c>
      <c r="P17" s="19">
        <v>0.1772959</v>
      </c>
      <c r="Q17" s="20">
        <v>0.168544</v>
      </c>
      <c r="R17" s="21">
        <v>0.3318979</v>
      </c>
      <c r="S17" s="20">
        <v>0.261599540710449</v>
      </c>
      <c r="T17" s="20">
        <v>0.248686149716377</v>
      </c>
      <c r="U17" s="20">
        <v>0.168543994426727</v>
      </c>
      <c r="V17" s="19">
        <v>0</v>
      </c>
      <c r="W17" s="21">
        <v>0</v>
      </c>
      <c r="X17" s="24">
        <v>21904.21875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4.25" spans="1:48">
      <c r="A18" s="18">
        <v>194</v>
      </c>
      <c r="B18" s="18">
        <v>84</v>
      </c>
      <c r="C18" s="18">
        <v>97</v>
      </c>
      <c r="D18" s="19"/>
      <c r="E18" s="20"/>
      <c r="F18" s="21"/>
      <c r="G18" s="20"/>
      <c r="H18" s="20"/>
      <c r="I18" s="20"/>
      <c r="J18" s="19"/>
      <c r="K18" s="21"/>
      <c r="L18" s="24"/>
      <c r="M18" s="18">
        <v>0</v>
      </c>
      <c r="N18" s="18">
        <v>255</v>
      </c>
      <c r="O18" s="18">
        <v>0</v>
      </c>
      <c r="P18" s="19">
        <v>0.1769603</v>
      </c>
      <c r="Q18" s="20">
        <v>0.1682722</v>
      </c>
      <c r="R18" s="21">
        <v>0.3322642</v>
      </c>
      <c r="S18" s="20">
        <v>0.261197298765182</v>
      </c>
      <c r="T18" s="20">
        <v>0.248373463749886</v>
      </c>
      <c r="U18" s="20">
        <v>0.168272197246552</v>
      </c>
      <c r="V18" s="19">
        <v>0</v>
      </c>
      <c r="W18" s="21">
        <v>0</v>
      </c>
      <c r="X18" s="24">
        <v>22304.171875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4.25" spans="1:48">
      <c r="A19" s="18">
        <v>92</v>
      </c>
      <c r="B19" s="18">
        <v>61</v>
      </c>
      <c r="C19" s="18">
        <v>107</v>
      </c>
      <c r="D19" s="19"/>
      <c r="E19" s="20"/>
      <c r="F19" s="21"/>
      <c r="G19" s="20"/>
      <c r="H19" s="20"/>
      <c r="I19" s="20"/>
      <c r="J19" s="19"/>
      <c r="K19" s="21"/>
      <c r="L19" s="24"/>
      <c r="M19" s="18">
        <v>128</v>
      </c>
      <c r="N19" s="18">
        <v>255</v>
      </c>
      <c r="O19" s="18">
        <v>128</v>
      </c>
      <c r="P19" s="19">
        <v>0.1784305</v>
      </c>
      <c r="Q19" s="20">
        <v>0.1689613</v>
      </c>
      <c r="R19" s="21">
        <v>0.3357525</v>
      </c>
      <c r="S19" s="20">
        <v>0.261190056800842</v>
      </c>
      <c r="T19" s="20">
        <v>0.247328862547874</v>
      </c>
      <c r="U19" s="20">
        <v>0.168961301445961</v>
      </c>
      <c r="V19" s="19">
        <v>0</v>
      </c>
      <c r="W19" s="21">
        <v>0</v>
      </c>
      <c r="X19" s="24">
        <v>22935.642578125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4.25" spans="1:48">
      <c r="A20" s="18">
        <v>158</v>
      </c>
      <c r="B20" s="18">
        <v>186</v>
      </c>
      <c r="C20" s="18">
        <v>64</v>
      </c>
      <c r="D20" s="19"/>
      <c r="E20" s="20"/>
      <c r="F20" s="21"/>
      <c r="G20" s="20"/>
      <c r="H20" s="20"/>
      <c r="I20" s="20"/>
      <c r="J20" s="19"/>
      <c r="K20" s="21"/>
      <c r="L20" s="24"/>
      <c r="M20" s="18">
        <v>0</v>
      </c>
      <c r="N20" s="18">
        <v>0</v>
      </c>
      <c r="O20" s="18">
        <v>128</v>
      </c>
      <c r="P20" s="19">
        <v>0.1786289</v>
      </c>
      <c r="Q20" s="20">
        <v>0.1703276</v>
      </c>
      <c r="R20" s="21">
        <v>0.3353989</v>
      </c>
      <c r="S20" s="20">
        <v>0.261017739772797</v>
      </c>
      <c r="T20" s="20">
        <v>0.24888764321804</v>
      </c>
      <c r="U20" s="20">
        <v>0.170327603816986</v>
      </c>
      <c r="V20" s="19">
        <v>0</v>
      </c>
      <c r="W20" s="21">
        <v>0</v>
      </c>
      <c r="X20" s="24">
        <v>22109.04296875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4.25" spans="1:48">
      <c r="A21" s="18">
        <v>230</v>
      </c>
      <c r="B21" s="18">
        <v>161</v>
      </c>
      <c r="C21" s="18">
        <v>46</v>
      </c>
      <c r="D21" s="19"/>
      <c r="E21" s="20"/>
      <c r="F21" s="21"/>
      <c r="G21" s="20"/>
      <c r="H21" s="20"/>
      <c r="I21" s="20"/>
      <c r="J21" s="19"/>
      <c r="K21" s="21"/>
      <c r="L21" s="24"/>
      <c r="M21" s="18">
        <v>64</v>
      </c>
      <c r="N21" s="18">
        <v>64</v>
      </c>
      <c r="O21" s="18">
        <v>192</v>
      </c>
      <c r="P21" s="19">
        <v>0.1779623</v>
      </c>
      <c r="Q21" s="20">
        <v>0.1699232</v>
      </c>
      <c r="R21" s="21">
        <v>0.3328273</v>
      </c>
      <c r="S21" s="20">
        <v>0.261435210704803</v>
      </c>
      <c r="T21" s="20">
        <v>0.249625399708748</v>
      </c>
      <c r="U21" s="20">
        <v>0.169923201203346</v>
      </c>
      <c r="V21" s="19">
        <v>0</v>
      </c>
      <c r="W21" s="21">
        <v>0</v>
      </c>
      <c r="X21" s="24">
        <v>21480.857421875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4.25" spans="1:48">
      <c r="A22" s="18">
        <v>51</v>
      </c>
      <c r="B22" s="18">
        <v>61</v>
      </c>
      <c r="C22" s="18">
        <v>150</v>
      </c>
      <c r="D22" s="19"/>
      <c r="E22" s="20"/>
      <c r="F22" s="21"/>
      <c r="G22" s="20"/>
      <c r="H22" s="20"/>
      <c r="I22" s="20"/>
      <c r="J22" s="19"/>
      <c r="K22" s="21"/>
      <c r="L22" s="24"/>
      <c r="M22" s="18">
        <v>0</v>
      </c>
      <c r="N22" s="18">
        <v>0</v>
      </c>
      <c r="O22" s="18">
        <v>255</v>
      </c>
      <c r="P22" s="19">
        <v>0.1778932</v>
      </c>
      <c r="Q22" s="20">
        <v>0.1695268</v>
      </c>
      <c r="R22" s="21">
        <v>0.3348435</v>
      </c>
      <c r="S22" s="20">
        <v>0.260739743709564</v>
      </c>
      <c r="T22" s="20">
        <v>0.248477011919022</v>
      </c>
      <c r="U22" s="20">
        <v>0.169526800513268</v>
      </c>
      <c r="V22" s="19">
        <v>0</v>
      </c>
      <c r="W22" s="21">
        <v>0</v>
      </c>
      <c r="X22" s="24">
        <v>22501.9609375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4.25" spans="1:48">
      <c r="A23" s="18">
        <v>71</v>
      </c>
      <c r="B23" s="18">
        <v>148</v>
      </c>
      <c r="C23" s="18">
        <v>71</v>
      </c>
      <c r="D23" s="19"/>
      <c r="E23" s="20"/>
      <c r="F23" s="21"/>
      <c r="G23" s="20"/>
      <c r="H23" s="20"/>
      <c r="I23" s="20"/>
      <c r="J23" s="19"/>
      <c r="K23" s="21"/>
      <c r="L23" s="24"/>
      <c r="M23" s="18">
        <v>128</v>
      </c>
      <c r="N23" s="18">
        <v>128</v>
      </c>
      <c r="O23" s="18">
        <v>255</v>
      </c>
      <c r="P23" s="19">
        <v>0.1783637</v>
      </c>
      <c r="Q23" s="20">
        <v>0.1695447</v>
      </c>
      <c r="R23" s="21">
        <v>0.3344737</v>
      </c>
      <c r="S23" s="20">
        <v>0.261383920907974</v>
      </c>
      <c r="T23" s="20">
        <v>0.248460069298744</v>
      </c>
      <c r="U23" s="20">
        <v>0.169544696807861</v>
      </c>
      <c r="V23" s="19">
        <v>0</v>
      </c>
      <c r="W23" s="21">
        <v>0</v>
      </c>
      <c r="X23" s="24">
        <v>22150.18359375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4.25" spans="1:48">
      <c r="A24" s="18">
        <v>176</v>
      </c>
      <c r="B24" s="18">
        <v>48</v>
      </c>
      <c r="C24" s="18">
        <v>59</v>
      </c>
      <c r="D24" s="19"/>
      <c r="E24" s="20"/>
      <c r="F24" s="21"/>
      <c r="G24" s="20"/>
      <c r="H24" s="20"/>
      <c r="I24" s="20"/>
      <c r="J24" s="19"/>
      <c r="K24" s="21"/>
      <c r="L24" s="24"/>
      <c r="M24" s="18">
        <v>128</v>
      </c>
      <c r="N24" s="18">
        <v>128</v>
      </c>
      <c r="O24" s="18">
        <v>0</v>
      </c>
      <c r="P24" s="19">
        <v>0.177966</v>
      </c>
      <c r="Q24" s="20">
        <v>0.1687603</v>
      </c>
      <c r="R24" s="21">
        <v>0.3324474</v>
      </c>
      <c r="S24" s="20">
        <v>0.262033104896545</v>
      </c>
      <c r="T24" s="20">
        <v>0.248478844761848</v>
      </c>
      <c r="U24" s="20">
        <v>0.168760299682617</v>
      </c>
      <c r="V24" s="19">
        <v>0</v>
      </c>
      <c r="W24" s="21">
        <v>0</v>
      </c>
      <c r="X24" s="24">
        <v>21784.392578125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4.25" spans="1:48">
      <c r="A25" s="18">
        <v>237</v>
      </c>
      <c r="B25" s="18">
        <v>199</v>
      </c>
      <c r="C25" s="18">
        <v>33</v>
      </c>
      <c r="D25" s="19"/>
      <c r="E25" s="20"/>
      <c r="F25" s="21"/>
      <c r="G25" s="20"/>
      <c r="H25" s="20"/>
      <c r="I25" s="20"/>
      <c r="J25" s="19"/>
      <c r="K25" s="21"/>
      <c r="L25" s="24"/>
      <c r="M25" s="18">
        <v>192</v>
      </c>
      <c r="N25" s="18">
        <v>192</v>
      </c>
      <c r="O25" s="18">
        <v>64</v>
      </c>
      <c r="P25" s="19">
        <v>0.1774256</v>
      </c>
      <c r="Q25" s="20">
        <v>0.16971</v>
      </c>
      <c r="R25" s="21">
        <v>0.3328281</v>
      </c>
      <c r="S25" s="20">
        <v>0.260933935642242</v>
      </c>
      <c r="T25" s="20">
        <v>0.249586850404739</v>
      </c>
      <c r="U25" s="20">
        <v>0.169709995388985</v>
      </c>
      <c r="V25" s="19">
        <v>0</v>
      </c>
      <c r="W25" s="21">
        <v>0</v>
      </c>
      <c r="X25" s="24">
        <v>21765.705078125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4.25" spans="1:48">
      <c r="A26" s="18">
        <v>186</v>
      </c>
      <c r="B26" s="18">
        <v>84</v>
      </c>
      <c r="C26" s="18">
        <v>145</v>
      </c>
      <c r="D26" s="19"/>
      <c r="E26" s="20"/>
      <c r="F26" s="21"/>
      <c r="G26" s="20"/>
      <c r="H26" s="20"/>
      <c r="I26" s="20"/>
      <c r="J26" s="19"/>
      <c r="K26" s="21"/>
      <c r="L26" s="24"/>
      <c r="M26" s="18">
        <v>255</v>
      </c>
      <c r="N26" s="18">
        <v>255</v>
      </c>
      <c r="O26" s="18">
        <v>0</v>
      </c>
      <c r="P26" s="19">
        <v>0.1772304</v>
      </c>
      <c r="Q26" s="20">
        <v>0.168415</v>
      </c>
      <c r="R26" s="21">
        <v>0.3309787</v>
      </c>
      <c r="S26" s="20">
        <v>0.261933326721191</v>
      </c>
      <c r="T26" s="20">
        <v>0.248904824256897</v>
      </c>
      <c r="U26" s="20">
        <v>0.168414995074272</v>
      </c>
      <c r="V26" s="19">
        <v>0</v>
      </c>
      <c r="W26" s="21">
        <v>0</v>
      </c>
      <c r="X26" s="24">
        <v>21604.86328125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4.25" spans="1:48">
      <c r="A27" s="18">
        <v>0</v>
      </c>
      <c r="B27" s="18">
        <v>133</v>
      </c>
      <c r="C27" s="18">
        <v>163</v>
      </c>
      <c r="D27" s="19"/>
      <c r="E27" s="20"/>
      <c r="F27" s="21"/>
      <c r="G27" s="20"/>
      <c r="H27" s="20"/>
      <c r="I27" s="20"/>
      <c r="J27" s="19"/>
      <c r="K27" s="21"/>
      <c r="L27" s="24"/>
      <c r="M27" s="18">
        <v>255</v>
      </c>
      <c r="N27" s="18">
        <v>255</v>
      </c>
      <c r="O27" s="18">
        <v>128</v>
      </c>
      <c r="P27" s="19">
        <v>0.1765573</v>
      </c>
      <c r="Q27" s="20">
        <v>0.1685176</v>
      </c>
      <c r="R27" s="21">
        <v>0.3319019</v>
      </c>
      <c r="S27" s="20">
        <v>0.26080259680748</v>
      </c>
      <c r="T27" s="20">
        <v>0.24892669916153</v>
      </c>
      <c r="U27" s="20">
        <v>0.168517604470253</v>
      </c>
      <c r="V27" s="19">
        <v>0</v>
      </c>
      <c r="W27" s="21">
        <v>0</v>
      </c>
      <c r="X27" s="24">
        <v>22205.53515625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4.25" spans="1:48">
      <c r="A28" s="18">
        <v>255</v>
      </c>
      <c r="B28" s="18">
        <v>0</v>
      </c>
      <c r="C28" s="18">
        <v>0</v>
      </c>
      <c r="D28" s="19"/>
      <c r="E28" s="20"/>
      <c r="F28" s="21"/>
      <c r="G28" s="20"/>
      <c r="H28" s="20"/>
      <c r="I28" s="20"/>
      <c r="J28" s="19"/>
      <c r="K28" s="21"/>
      <c r="L28" s="24"/>
      <c r="M28" s="18">
        <v>0</v>
      </c>
      <c r="N28" s="18">
        <v>0</v>
      </c>
      <c r="O28" s="18">
        <v>0</v>
      </c>
      <c r="P28" s="19">
        <v>0.1776273</v>
      </c>
      <c r="Q28" s="20">
        <v>0.1691325</v>
      </c>
      <c r="R28" s="21">
        <v>0.3337389</v>
      </c>
      <c r="S28" s="20">
        <v>0.261025190353394</v>
      </c>
      <c r="T28" s="20">
        <v>0.248541980981827</v>
      </c>
      <c r="U28" s="20">
        <v>0.169132500886917</v>
      </c>
      <c r="V28" s="19">
        <v>0</v>
      </c>
      <c r="W28" s="21">
        <v>0</v>
      </c>
      <c r="X28" s="24">
        <v>22302.9296875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4.25" spans="1:48">
      <c r="A29" s="18">
        <v>0</v>
      </c>
      <c r="B29" s="18">
        <v>255</v>
      </c>
      <c r="C29" s="18">
        <v>0</v>
      </c>
      <c r="D29" s="19"/>
      <c r="E29" s="20"/>
      <c r="F29" s="21"/>
      <c r="G29" s="20"/>
      <c r="H29" s="20"/>
      <c r="I29" s="20"/>
      <c r="J29" s="19"/>
      <c r="K29" s="21"/>
      <c r="L29" s="24"/>
      <c r="M29" s="18">
        <v>16</v>
      </c>
      <c r="N29" s="18">
        <v>16</v>
      </c>
      <c r="O29" s="18">
        <v>16</v>
      </c>
      <c r="P29" s="19">
        <v>0.1774946</v>
      </c>
      <c r="Q29" s="20">
        <v>0.1684158</v>
      </c>
      <c r="R29" s="21">
        <v>0.3339155</v>
      </c>
      <c r="S29" s="20">
        <v>0.261088311672211</v>
      </c>
      <c r="T29" s="20">
        <v>0.247733727097511</v>
      </c>
      <c r="U29" s="20">
        <v>0.168415799736977</v>
      </c>
      <c r="V29" s="19">
        <v>0</v>
      </c>
      <c r="W29" s="21">
        <v>0</v>
      </c>
      <c r="X29" s="24">
        <v>22746.578125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4.25" spans="1:48">
      <c r="A30" s="18">
        <v>0</v>
      </c>
      <c r="B30" s="18">
        <v>0</v>
      </c>
      <c r="C30" s="18">
        <v>255</v>
      </c>
      <c r="D30" s="19"/>
      <c r="E30" s="20"/>
      <c r="F30" s="21"/>
      <c r="G30" s="20"/>
      <c r="H30" s="20"/>
      <c r="I30" s="20"/>
      <c r="J30" s="19"/>
      <c r="K30" s="21"/>
      <c r="L30" s="24"/>
      <c r="M30" s="18">
        <v>32</v>
      </c>
      <c r="N30" s="18">
        <v>32</v>
      </c>
      <c r="O30" s="18">
        <v>32</v>
      </c>
      <c r="P30" s="19">
        <v>0.1786974</v>
      </c>
      <c r="Q30" s="20">
        <v>0.1694225</v>
      </c>
      <c r="R30" s="21">
        <v>0.3361232</v>
      </c>
      <c r="S30" s="20">
        <v>0.26116070151329</v>
      </c>
      <c r="T30" s="20">
        <v>0.247605711221695</v>
      </c>
      <c r="U30" s="20">
        <v>0.169422507286072</v>
      </c>
      <c r="V30" s="19">
        <v>0</v>
      </c>
      <c r="W30" s="21">
        <v>0</v>
      </c>
      <c r="X30" s="24">
        <v>22782.443359375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4.25" spans="1:48">
      <c r="A31" s="18">
        <v>0</v>
      </c>
      <c r="B31" s="18">
        <v>255</v>
      </c>
      <c r="C31" s="18">
        <v>255</v>
      </c>
      <c r="D31" s="19"/>
      <c r="E31" s="20"/>
      <c r="F31" s="21"/>
      <c r="G31" s="20"/>
      <c r="H31" s="20"/>
      <c r="I31" s="20"/>
      <c r="J31" s="19"/>
      <c r="K31" s="21"/>
      <c r="L31" s="24"/>
      <c r="M31" s="18">
        <v>48</v>
      </c>
      <c r="N31" s="18">
        <v>48</v>
      </c>
      <c r="O31" s="18">
        <v>48</v>
      </c>
      <c r="P31" s="19">
        <v>0.1784343</v>
      </c>
      <c r="Q31" s="20">
        <v>0.1687738</v>
      </c>
      <c r="R31" s="21">
        <v>0.3335467</v>
      </c>
      <c r="S31" s="20">
        <v>0.262112438678741</v>
      </c>
      <c r="T31" s="20">
        <v>0.247921571135521</v>
      </c>
      <c r="U31" s="20">
        <v>0.168773800134659</v>
      </c>
      <c r="V31" s="19">
        <v>0</v>
      </c>
      <c r="W31" s="21">
        <v>0</v>
      </c>
      <c r="X31" s="24">
        <v>22053.861328125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4.25" spans="1:48">
      <c r="A32" s="18">
        <v>255</v>
      </c>
      <c r="B32" s="18">
        <v>0</v>
      </c>
      <c r="C32" s="18">
        <v>255</v>
      </c>
      <c r="D32" s="19"/>
      <c r="E32" s="20"/>
      <c r="F32" s="21"/>
      <c r="G32" s="20"/>
      <c r="H32" s="20"/>
      <c r="I32" s="20"/>
      <c r="J32" s="19"/>
      <c r="K32" s="21"/>
      <c r="L32" s="24"/>
      <c r="M32" s="18">
        <v>64</v>
      </c>
      <c r="N32" s="18">
        <v>64</v>
      </c>
      <c r="O32" s="18">
        <v>64</v>
      </c>
      <c r="P32" s="19">
        <v>0.1779621</v>
      </c>
      <c r="Q32" s="20">
        <v>0.1692727</v>
      </c>
      <c r="R32" s="21">
        <v>0.3341058</v>
      </c>
      <c r="S32" s="20">
        <v>0.26119402050972</v>
      </c>
      <c r="T32" s="20">
        <v>0.248440653085709</v>
      </c>
      <c r="U32" s="20">
        <v>0.16927270591259</v>
      </c>
      <c r="V32" s="19">
        <v>0</v>
      </c>
      <c r="W32" s="21">
        <v>0</v>
      </c>
      <c r="X32" s="24">
        <v>22267.05078125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4.25" spans="1:48">
      <c r="A33" s="18">
        <v>255</v>
      </c>
      <c r="B33" s="18">
        <v>255</v>
      </c>
      <c r="C33" s="18">
        <v>0</v>
      </c>
      <c r="D33" s="19"/>
      <c r="E33" s="20"/>
      <c r="F33" s="21"/>
      <c r="G33" s="20"/>
      <c r="H33" s="20"/>
      <c r="I33" s="20"/>
      <c r="J33" s="19"/>
      <c r="K33" s="21"/>
      <c r="L33" s="24"/>
      <c r="M33" s="18">
        <v>80</v>
      </c>
      <c r="N33" s="18">
        <v>80</v>
      </c>
      <c r="O33" s="18">
        <v>80</v>
      </c>
      <c r="P33" s="19">
        <v>0.178094</v>
      </c>
      <c r="Q33" s="20">
        <v>0.1694677</v>
      </c>
      <c r="R33" s="21">
        <v>0.3353926</v>
      </c>
      <c r="S33" s="20">
        <v>0.26077002286911</v>
      </c>
      <c r="T33" s="20">
        <v>0.248139157891273</v>
      </c>
      <c r="U33" s="20">
        <v>0.169467702507973</v>
      </c>
      <c r="V33" s="19">
        <v>0</v>
      </c>
      <c r="W33" s="21">
        <v>0</v>
      </c>
      <c r="X33" s="24">
        <v>22686.041015625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4.25" spans="1:48">
      <c r="A34" s="18"/>
      <c r="B34" s="18"/>
      <c r="C34" s="18"/>
      <c r="D34" s="19"/>
      <c r="E34" s="20"/>
      <c r="F34" s="21"/>
      <c r="G34" s="20"/>
      <c r="H34" s="20"/>
      <c r="I34" s="20"/>
      <c r="J34" s="19"/>
      <c r="K34" s="21"/>
      <c r="L34" s="24"/>
      <c r="M34" s="18">
        <v>96</v>
      </c>
      <c r="N34" s="18">
        <v>96</v>
      </c>
      <c r="O34" s="18">
        <v>96</v>
      </c>
      <c r="P34" s="19">
        <v>0.1784972</v>
      </c>
      <c r="Q34" s="20">
        <v>0.1691577</v>
      </c>
      <c r="R34" s="21">
        <v>0.3357542</v>
      </c>
      <c r="S34" s="20">
        <v>0.261186450719833</v>
      </c>
      <c r="T34" s="20">
        <v>0.24752040207386</v>
      </c>
      <c r="U34" s="20">
        <v>0.169157698750496</v>
      </c>
      <c r="V34" s="19">
        <v>0</v>
      </c>
      <c r="W34" s="21">
        <v>0</v>
      </c>
      <c r="X34" s="24">
        <v>22819.546875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4.25" spans="1:48">
      <c r="A35" s="18"/>
      <c r="B35" s="18"/>
      <c r="C35" s="18"/>
      <c r="D35" s="19"/>
      <c r="E35" s="20"/>
      <c r="F35" s="21"/>
      <c r="G35" s="20"/>
      <c r="H35" s="20"/>
      <c r="I35" s="20"/>
      <c r="J35" s="19"/>
      <c r="K35" s="21"/>
      <c r="L35" s="24"/>
      <c r="M35" s="18">
        <v>112</v>
      </c>
      <c r="N35" s="18">
        <v>112</v>
      </c>
      <c r="O35" s="18">
        <v>112</v>
      </c>
      <c r="P35" s="19">
        <v>0.1779597</v>
      </c>
      <c r="Q35" s="20">
        <v>0.1698531</v>
      </c>
      <c r="R35" s="21">
        <v>0.334663</v>
      </c>
      <c r="S35" s="20">
        <v>0.26075604557991</v>
      </c>
      <c r="T35" s="20">
        <v>0.248877838253975</v>
      </c>
      <c r="U35" s="20">
        <v>0.16985310614109</v>
      </c>
      <c r="V35" s="19">
        <v>0</v>
      </c>
      <c r="W35" s="21">
        <v>0</v>
      </c>
      <c r="X35" s="24">
        <v>22259.349609375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4.25" spans="1:48">
      <c r="A36" s="18"/>
      <c r="B36" s="18"/>
      <c r="C36" s="18"/>
      <c r="D36" s="19"/>
      <c r="E36" s="20"/>
      <c r="F36" s="21"/>
      <c r="G36" s="20"/>
      <c r="H36" s="20"/>
      <c r="I36" s="20"/>
      <c r="J36" s="19"/>
      <c r="K36" s="21"/>
      <c r="L36" s="24"/>
      <c r="M36" s="18">
        <v>128</v>
      </c>
      <c r="N36" s="18">
        <v>128</v>
      </c>
      <c r="O36" s="18">
        <v>128</v>
      </c>
      <c r="P36" s="19">
        <v>0.1782975</v>
      </c>
      <c r="Q36" s="20">
        <v>0.1696092</v>
      </c>
      <c r="R36" s="21">
        <v>0.3337402</v>
      </c>
      <c r="S36" s="20">
        <v>0.261568695306778</v>
      </c>
      <c r="T36" s="20">
        <v>0.248822674155235</v>
      </c>
      <c r="U36" s="20">
        <v>0.169609203934669</v>
      </c>
      <c r="V36" s="19">
        <v>0</v>
      </c>
      <c r="W36" s="21">
        <v>0</v>
      </c>
      <c r="X36" s="24">
        <v>21845.04296875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4.25" spans="1:48">
      <c r="A37" s="18"/>
      <c r="B37" s="18"/>
      <c r="C37" s="18"/>
      <c r="D37" s="19"/>
      <c r="E37" s="20"/>
      <c r="F37" s="21"/>
      <c r="G37" s="20"/>
      <c r="H37" s="20"/>
      <c r="I37" s="20"/>
      <c r="J37" s="19"/>
      <c r="K37" s="21"/>
      <c r="L37" s="24"/>
      <c r="M37" s="18">
        <v>144</v>
      </c>
      <c r="N37" s="18">
        <v>144</v>
      </c>
      <c r="O37" s="18">
        <v>144</v>
      </c>
      <c r="P37" s="19">
        <v>0.1773618</v>
      </c>
      <c r="Q37" s="20">
        <v>0.1695191</v>
      </c>
      <c r="R37" s="21">
        <v>0.33099</v>
      </c>
      <c r="S37" s="20">
        <v>0.261645406484604</v>
      </c>
      <c r="T37" s="20">
        <v>0.250075787305832</v>
      </c>
      <c r="U37" s="20">
        <v>0.16951909661293</v>
      </c>
      <c r="V37" s="19">
        <v>0</v>
      </c>
      <c r="W37" s="21">
        <v>0</v>
      </c>
      <c r="X37" s="24">
        <v>21138.427734375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4.25" spans="1:48">
      <c r="A38" s="18"/>
      <c r="B38" s="18"/>
      <c r="C38" s="18"/>
      <c r="D38" s="19"/>
      <c r="E38" s="20"/>
      <c r="F38" s="21"/>
      <c r="G38" s="20"/>
      <c r="H38" s="20"/>
      <c r="I38" s="20"/>
      <c r="J38" s="19"/>
      <c r="K38" s="21"/>
      <c r="L38" s="24"/>
      <c r="M38" s="18">
        <v>160</v>
      </c>
      <c r="N38" s="18">
        <v>160</v>
      </c>
      <c r="O38" s="18">
        <v>160</v>
      </c>
      <c r="P38" s="19">
        <v>0.1777646</v>
      </c>
      <c r="Q38" s="20">
        <v>0.1684282</v>
      </c>
      <c r="R38" s="21">
        <v>0.3329958</v>
      </c>
      <c r="S38" s="20">
        <v>0.261730849742889</v>
      </c>
      <c r="T38" s="20">
        <v>0.247984439134598</v>
      </c>
      <c r="U38" s="20">
        <v>0.16842819750309</v>
      </c>
      <c r="V38" s="19">
        <v>0</v>
      </c>
      <c r="W38" s="21">
        <v>0</v>
      </c>
      <c r="X38" s="24">
        <v>22230.501953125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4.25" spans="1:48">
      <c r="A39" s="18"/>
      <c r="B39" s="18"/>
      <c r="C39" s="18"/>
      <c r="D39" s="19"/>
      <c r="E39" s="20"/>
      <c r="F39" s="21"/>
      <c r="G39" s="20"/>
      <c r="H39" s="20"/>
      <c r="I39" s="20"/>
      <c r="J39" s="19"/>
      <c r="K39" s="21"/>
      <c r="L39" s="24"/>
      <c r="M39" s="18">
        <v>176</v>
      </c>
      <c r="N39" s="18">
        <v>176</v>
      </c>
      <c r="O39" s="18">
        <v>176</v>
      </c>
      <c r="P39" s="19">
        <v>0.1776296</v>
      </c>
      <c r="Q39" s="20">
        <v>0.1688771</v>
      </c>
      <c r="R39" s="21">
        <v>0.3326342</v>
      </c>
      <c r="S39" s="20">
        <v>0.261550426483154</v>
      </c>
      <c r="T39" s="20">
        <v>0.248662829399109</v>
      </c>
      <c r="U39" s="20">
        <v>0.168877094984055</v>
      </c>
      <c r="V39" s="19">
        <v>0</v>
      </c>
      <c r="W39" s="21">
        <v>0</v>
      </c>
      <c r="X39" s="24">
        <v>21943.921875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4.25" spans="1:48">
      <c r="A40" s="18"/>
      <c r="B40" s="18"/>
      <c r="C40" s="18"/>
      <c r="D40" s="19"/>
      <c r="E40" s="20"/>
      <c r="F40" s="21"/>
      <c r="G40" s="20"/>
      <c r="H40" s="20"/>
      <c r="I40" s="20"/>
      <c r="J40" s="19"/>
      <c r="K40" s="21"/>
      <c r="L40" s="24"/>
      <c r="M40" s="18">
        <v>192</v>
      </c>
      <c r="N40" s="18">
        <v>192</v>
      </c>
      <c r="O40" s="18">
        <v>192</v>
      </c>
      <c r="P40" s="19">
        <v>0.1774293</v>
      </c>
      <c r="Q40" s="20">
        <v>0.168677</v>
      </c>
      <c r="R40" s="21">
        <v>0.3322659</v>
      </c>
      <c r="S40" s="20">
        <v>0.261551558971405</v>
      </c>
      <c r="T40" s="20">
        <v>0.248649641871452</v>
      </c>
      <c r="U40" s="20">
        <v>0.168677002191544</v>
      </c>
      <c r="V40" s="19">
        <v>0</v>
      </c>
      <c r="W40" s="21">
        <v>0</v>
      </c>
      <c r="X40" s="24">
        <v>21950.7265625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4.25" spans="1:48">
      <c r="A41" s="18"/>
      <c r="B41" s="18"/>
      <c r="C41" s="18"/>
      <c r="D41" s="19"/>
      <c r="E41" s="20"/>
      <c r="F41" s="21"/>
      <c r="G41" s="20"/>
      <c r="H41" s="20"/>
      <c r="I41" s="20"/>
      <c r="J41" s="19"/>
      <c r="K41" s="21"/>
      <c r="L41" s="24"/>
      <c r="M41" s="18">
        <v>208</v>
      </c>
      <c r="N41" s="18">
        <v>208</v>
      </c>
      <c r="O41" s="18">
        <v>208</v>
      </c>
      <c r="P41" s="19">
        <v>0.1775616</v>
      </c>
      <c r="Q41" s="20">
        <v>0.168678</v>
      </c>
      <c r="R41" s="21">
        <v>0.3335507</v>
      </c>
      <c r="S41" s="20">
        <v>0.261200547218323</v>
      </c>
      <c r="T41" s="20">
        <v>0.248132407665253</v>
      </c>
      <c r="U41" s="20">
        <v>0.168678000569344</v>
      </c>
      <c r="V41" s="19">
        <v>0</v>
      </c>
      <c r="W41" s="21">
        <v>0</v>
      </c>
      <c r="X41" s="24">
        <v>22443.296875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4.25" spans="1:48">
      <c r="A42" s="18"/>
      <c r="B42" s="18"/>
      <c r="C42" s="18"/>
      <c r="D42" s="19"/>
      <c r="E42" s="20"/>
      <c r="F42" s="21"/>
      <c r="G42" s="20"/>
      <c r="H42" s="20"/>
      <c r="I42" s="20"/>
      <c r="J42" s="19"/>
      <c r="K42" s="21"/>
      <c r="L42" s="24"/>
      <c r="M42" s="18">
        <v>224</v>
      </c>
      <c r="N42" s="18">
        <v>224</v>
      </c>
      <c r="O42" s="18">
        <v>224</v>
      </c>
      <c r="P42" s="19">
        <v>0.1781625</v>
      </c>
      <c r="Q42" s="20">
        <v>0.1694728</v>
      </c>
      <c r="R42" s="21">
        <v>0.3344741</v>
      </c>
      <c r="S42" s="20">
        <v>0.261193424463272</v>
      </c>
      <c r="T42" s="20">
        <v>0.248453989624977</v>
      </c>
      <c r="U42" s="20">
        <v>0.169472798705101</v>
      </c>
      <c r="V42" s="19">
        <v>0</v>
      </c>
      <c r="W42" s="21">
        <v>0</v>
      </c>
      <c r="X42" s="24">
        <v>22259.6953125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4.25" spans="1:48">
      <c r="A43" s="18"/>
      <c r="B43" s="18"/>
      <c r="C43" s="18"/>
      <c r="D43" s="19"/>
      <c r="E43" s="20"/>
      <c r="F43" s="21"/>
      <c r="G43" s="20"/>
      <c r="H43" s="20"/>
      <c r="I43" s="20"/>
      <c r="J43" s="19"/>
      <c r="K43" s="21"/>
      <c r="L43" s="24"/>
      <c r="M43" s="18">
        <v>240</v>
      </c>
      <c r="N43" s="18">
        <v>240</v>
      </c>
      <c r="O43" s="18">
        <v>240</v>
      </c>
      <c r="P43" s="19">
        <v>0.1774298</v>
      </c>
      <c r="Q43" s="20">
        <v>0.1683531</v>
      </c>
      <c r="R43" s="21">
        <v>0.332446</v>
      </c>
      <c r="S43" s="20">
        <v>0.261607557535172</v>
      </c>
      <c r="T43" s="20">
        <v>0.248224601149559</v>
      </c>
      <c r="U43" s="20">
        <v>0.168353095650673</v>
      </c>
      <c r="V43" s="19">
        <v>0</v>
      </c>
      <c r="W43" s="21">
        <v>0</v>
      </c>
      <c r="X43" s="24">
        <v>22160.8359375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4.25" spans="1:48">
      <c r="A44" s="18"/>
      <c r="B44" s="18"/>
      <c r="C44" s="18"/>
      <c r="D44" s="19"/>
      <c r="E44" s="20"/>
      <c r="F44" s="21"/>
      <c r="G44" s="20"/>
      <c r="H44" s="20"/>
      <c r="I44" s="20"/>
      <c r="J44" s="19"/>
      <c r="K44" s="21"/>
      <c r="L44" s="24"/>
      <c r="M44" s="18">
        <v>255</v>
      </c>
      <c r="N44" s="18">
        <v>255</v>
      </c>
      <c r="O44" s="18">
        <v>255</v>
      </c>
      <c r="P44" s="19">
        <v>0.1766901</v>
      </c>
      <c r="Q44" s="20">
        <v>0.1693647</v>
      </c>
      <c r="R44" s="21">
        <v>0.3313595</v>
      </c>
      <c r="S44" s="20">
        <v>0.260830193758011</v>
      </c>
      <c r="T44" s="20">
        <v>0.250016421079636</v>
      </c>
      <c r="U44" s="20">
        <v>0.169364705681801</v>
      </c>
      <c r="V44" s="19">
        <v>0</v>
      </c>
      <c r="W44" s="21">
        <v>0</v>
      </c>
      <c r="X44" s="24">
        <v>21588.8515625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4.2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4.2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4.2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4.2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4.2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4.2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4.2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4.2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4.2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4.2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4.2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4.2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4.2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4.2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4.2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4.2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4.2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4.2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4.2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4.2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2"/>
  <cols>
    <col min="1" max="1" width="18.33333333333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2024-08-28T10:15:47Z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