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<sst xmlns="http://schemas.openxmlformats.org/spreadsheetml/2006/main" count="759" uniqueCount="385">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</sst>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0.00395980011671782</c:v>
                </c:pt>
                <c:pt idx="1">
                  <c:v>2.51836276054382</c:v>
                </c:pt>
                <c:pt idx="2">
                  <c:v>6.27356386184692</c:v>
                </c:pt>
                <c:pt idx="3">
                  <c:v>12.1349430084229</c:v>
                </c:pt>
                <c:pt idx="4">
                  <c:v>20.4034385681152</c:v>
                </c:pt>
                <c:pt idx="5">
                  <c:v>31.384241104126</c:v>
                </c:pt>
                <c:pt idx="6">
                  <c:v>44.8804168701172</c:v>
                </c:pt>
                <c:pt idx="7">
                  <c:v>61.477855682373</c:v>
                </c:pt>
                <c:pt idx="8">
                  <c:v>80.9548797607422</c:v>
                </c:pt>
                <c:pt idx="9">
                  <c:v>103.588287353516</c:v>
                </c:pt>
                <c:pt idx="10">
                  <c:v>129.455307006836</c:v>
                </c:pt>
                <c:pt idx="11">
                  <c:v>158.66291809082</c:v>
                </c:pt>
                <c:pt idx="12">
                  <c:v>191.294876098633</c:v>
                </c:pt>
                <c:pt idx="13">
                  <c:v>227.000778198242</c:v>
                </c:pt>
                <c:pt idx="14">
                  <c:v>266.982055664063</c:v>
                </c:pt>
                <c:pt idx="15">
                  <c:v>310.926300048828</c:v>
                </c:pt>
                <c:pt idx="16">
                  <c:v>355.364868164063</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0.153430938720703</c:v>
                </c:pt>
                <c:pt idx="1">
                  <c:v>0.306311398744583</c:v>
                </c:pt>
                <c:pt idx="2">
                  <c:v>0.63440477848053</c:v>
                </c:pt>
                <c:pt idx="3">
                  <c:v>0.153430938720703</c:v>
                </c:pt>
              </c:numCache>
            </c:numRef>
          </c:xVal>
          <c:yVal>
            <c:numRef>
              <c:f>sRGB_DeltaE!$F$434:$F$437</c:f>
              <c:numCache>
                <c:formatCode>0.00</c:formatCode>
                <c:ptCount val="4"/>
                <c:pt idx="0">
                  <c:v>0.0616686902940273</c:v>
                </c:pt>
                <c:pt idx="1">
                  <c:v>0.599631011486053</c:v>
                </c:pt>
                <c:pt idx="2">
                  <c:v>0.332522958517075</c:v>
                </c:pt>
                <c:pt idx="3">
                  <c:v>0.0616686902940273</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2.05761790368556</c:v>
                </c:pt>
                <c:pt idx="1">
                  <c:v>1.85859797892218</c:v>
                </c:pt>
                <c:pt idx="2">
                  <c:v>1.60270922631176</c:v>
                </c:pt>
                <c:pt idx="3">
                  <c:v>1.33192029012329</c:v>
                </c:pt>
                <c:pt idx="4">
                  <c:v>1.07194064904699</c:v>
                </c:pt>
                <c:pt idx="5">
                  <c:v>0.681569917952495</c:v>
                </c:pt>
                <c:pt idx="6">
                  <c:v>0.341077369504242</c:v>
                </c:pt>
                <c:pt idx="7">
                  <c:v>0</c:v>
                </c:pt>
                <c:pt idx="8">
                  <c:v>2.10385206508304</c:v>
                </c:pt>
                <c:pt idx="9">
                  <c:v>1.92568083330835</c:v>
                </c:pt>
                <c:pt idx="10">
                  <c:v>2.1714865081623</c:v>
                </c:pt>
                <c:pt idx="11">
                  <c:v>1.43571265456348</c:v>
                </c:pt>
                <c:pt idx="12">
                  <c:v>1.37282563243733</c:v>
                </c:pt>
                <c:pt idx="13">
                  <c:v>0.951458899954175</c:v>
                </c:pt>
                <c:pt idx="14">
                  <c:v>0.679061626754835</c:v>
                </c:pt>
                <c:pt idx="15">
                  <c:v>0.608893022308947</c:v>
                </c:pt>
                <c:pt idx="16">
                  <c:v>1.87008005673377</c:v>
                </c:pt>
                <c:pt idx="17">
                  <c:v>2.05688262996691</c:v>
                </c:pt>
                <c:pt idx="18">
                  <c:v>2.65471556957176</c:v>
                </c:pt>
                <c:pt idx="19">
                  <c:v>1.92559282495307</c:v>
                </c:pt>
                <c:pt idx="20">
                  <c:v>1.58680342283676</c:v>
                </c:pt>
                <c:pt idx="21">
                  <c:v>1.33913114611974</c:v>
                </c:pt>
                <c:pt idx="22">
                  <c:v>1.27494264518572</c:v>
                </c:pt>
                <c:pt idx="23">
                  <c:v>1.2423942201164</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0.241717107865872</v>
      </c>
      <c r="F10" s="102">
        <f>C10/$C$16</f>
        <v>0.160702033251486</v>
      </c>
      <c r="G10" s="102">
        <f>D10/$C$16</f>
        <v>0.0954306667845001</v>
      </c>
      <c r="H10" s="102">
        <f>IF((E10/Reference!L$18)&lt;=0.008856,(7.787*(E10/Reference!L$18))+16/116,(E10/Reference!L$18)^(1/3))</f>
        <v>0.63355611841067</v>
      </c>
      <c r="I10" s="102">
        <f>IF((F10/Reference!M$18)&lt;=0.008856,(7.787*(F10/Reference!M$18))+16/116,(F10/Reference!M$18)^(1/3))</f>
        <v>0.543676369615062</v>
      </c>
      <c r="J10" s="102">
        <f>IF((G10/Reference!N$18)&lt;=0.008856,(7.787*(G10/Reference!N$18))+16/116,(G10/Reference!N$18)^(1/3))</f>
        <v>0.444174231401788</v>
      </c>
      <c r="K10" s="102">
        <f t="shared" ref="K10:K16" si="0">100*IF(F10&lt;=0.008856,9.033*F10,(1.16*(F10^(1/3)))-0.16)</f>
        <v>47.0664588753471</v>
      </c>
      <c r="L10" s="102">
        <f t="shared" ref="L10:L16" si="1">500*(H10-I10)</f>
        <v>44.9398743978044</v>
      </c>
      <c r="M10" s="102">
        <f t="shared" ref="M10:M16" si="2">200*(I10-J10)</f>
        <v>19.9004276426547</v>
      </c>
      <c r="N10" s="103" t="str">
        <f>A10</f>
        <v>1-(192,80,80)</v>
      </c>
      <c r="O10" s="120">
        <f>K10-Reference!B12</f>
        <v>-1.84588331614331</v>
      </c>
      <c r="P10" s="120">
        <f>L10-Reference!C12</f>
        <v>-0.0651763930519849</v>
      </c>
      <c r="Q10" s="120">
        <f>M10-Reference!D12</f>
        <v>-3.0110486103199</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3.53241375163455</v>
      </c>
      <c r="V10" s="120">
        <f t="shared" ref="V10:V16" si="7">(AC10)^2</f>
        <v>5.92247445383964</v>
      </c>
      <c r="W10" s="102">
        <f t="shared" ref="W10:W16" si="8">SQRT((L10*L10)+(M10*M10))</f>
        <v>49.1489504593025</v>
      </c>
      <c r="X10" s="102">
        <f>W10-Reference!E12</f>
        <v>-1.35243903423701</v>
      </c>
      <c r="Y10" s="102">
        <f t="shared" ref="Y10:Y16" si="9">IF(((U10*U10)-(O10*O10)-(X10*X10))&lt;0,0,SQRT((U10*U10)-(O10*O10)-(X10*X10)))</f>
        <v>2.69101660243721</v>
      </c>
      <c r="Z10" s="102">
        <f t="shared" ref="Z10:Z16" si="10">O10</f>
        <v>-1.84588331614331</v>
      </c>
      <c r="AA10" s="102">
        <f>X10/(1+0.045*ABS(Reference!E12))</f>
        <v>-0.413266063823788</v>
      </c>
      <c r="AB10" s="102">
        <f>Y10/(1+0.015*ABS(Reference!E12))</f>
        <v>1.53114349344371</v>
      </c>
      <c r="AC10" s="102">
        <f t="shared" ref="AC10:AC16" si="11">SQRT(Z10*Z10+AA10*AA10+AB10*AB10)</f>
        <v>2.43361345612643</v>
      </c>
      <c r="AD10" s="103" t="str">
        <f>A10</f>
        <v>1-(192,80,80)</v>
      </c>
    </row>
    <row r="11" spans="1:107">
      <c r="A11" s="103" t="s">
        <v>41</v>
      </c>
      <c r="B11" s="31">
        <f>sRGB_Data!B1032</f>
        <v>148</v>
      </c>
      <c r="C11" s="31">
        <f>sRGB_Data!C1032</f>
        <v>177.13</v>
      </c>
      <c r="D11" s="31">
        <f>sRGB_Data!D1032</f>
        <v>52.76</v>
      </c>
      <c r="E11" s="102">
        <f t="shared" ref="E11:E16" si="12">B11/$C$16</f>
        <v>0.409502426329545</v>
      </c>
      <c r="F11" s="102">
        <f t="shared" ref="F11:F16" si="13">C11/$C$16</f>
        <v>0.490102464701029</v>
      </c>
      <c r="G11" s="102">
        <f t="shared" ref="G11:G16" si="14">D11/$C$16</f>
        <v>0.145982081169911</v>
      </c>
      <c r="H11" s="102">
        <f>IF((E11/Reference!L$18)&lt;=0.008856,(7.787*(E11/Reference!L$18))+16/116,(E11/Reference!L$18)^(1/3))</f>
        <v>0.75526864045353</v>
      </c>
      <c r="I11" s="102">
        <f>IF((F11/Reference!M$18)&lt;=0.008856,(7.787*(F11/Reference!M$18))+16/116,(F11/Reference!M$18)^(1/3))</f>
        <v>0.788428465172151</v>
      </c>
      <c r="J11" s="102">
        <f>IF((G11/Reference!N$18)&lt;=0.008856,(7.787*(G11/Reference!N$18))+16/116,(G11/Reference!N$18)^(1/3))</f>
        <v>0.51178854012442</v>
      </c>
      <c r="K11" s="102">
        <f t="shared" si="0"/>
        <v>75.4577019599695</v>
      </c>
      <c r="L11" s="102">
        <f t="shared" si="1"/>
        <v>-16.5799123593104</v>
      </c>
      <c r="M11" s="102">
        <f t="shared" si="2"/>
        <v>55.3279850095463</v>
      </c>
      <c r="N11" s="103" t="str">
        <f t="shared" ref="N11:N16" si="15">A11</f>
        <v>2-(192,192,80)</v>
      </c>
      <c r="O11" s="120">
        <f>K11-Reference!B13</f>
        <v>-0.294318834572422</v>
      </c>
      <c r="P11" s="120">
        <f>L11-Reference!C13</f>
        <v>-2.03934808969325</v>
      </c>
      <c r="Q11" s="120">
        <f>M11-Reference!D13</f>
        <v>0.251718710508264</v>
      </c>
      <c r="R11" s="120" t="str">
        <f t="shared" si="3"/>
        <v>about the same</v>
      </c>
      <c r="S11" s="120" t="str">
        <f t="shared" si="4"/>
        <v>about the same</v>
      </c>
      <c r="T11" s="120" t="str">
        <f t="shared" si="5"/>
        <v>about the same</v>
      </c>
      <c r="U11" s="120">
        <f t="shared" si="6"/>
        <v>2.07579539370804</v>
      </c>
      <c r="V11" s="120">
        <f t="shared" si="7"/>
        <v>1.18023912394753</v>
      </c>
      <c r="W11" s="102">
        <f t="shared" si="8"/>
        <v>57.7588038229584</v>
      </c>
      <c r="X11" s="102">
        <f>W11-Reference!E13</f>
        <v>0.795454915775814</v>
      </c>
      <c r="Y11" s="102">
        <f t="shared" si="9"/>
        <v>1.894611943677</v>
      </c>
      <c r="Z11" s="102">
        <f t="shared" si="10"/>
        <v>-0.294318834572422</v>
      </c>
      <c r="AA11" s="102">
        <f>X11/(1+0.045*ABS(Reference!E13))</f>
        <v>0.223232284038741</v>
      </c>
      <c r="AB11" s="102">
        <f>Y11/(1+0.015*ABS(Reference!E13))</f>
        <v>1.02165693602418</v>
      </c>
      <c r="AC11" s="102">
        <f t="shared" si="11"/>
        <v>1.08638810926277</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0.25984035713924</v>
      </c>
      <c r="F12" s="102">
        <f t="shared" si="13"/>
        <v>0.415229926481587</v>
      </c>
      <c r="G12" s="102">
        <f t="shared" si="14"/>
        <v>0.175560330747362</v>
      </c>
      <c r="H12" s="102">
        <f>IF((E12/Reference!L$18)&lt;=0.008856,(7.787*(E12/Reference!L$18))+16/116,(E12/Reference!L$18)^(1/3))</f>
        <v>0.649010158300254</v>
      </c>
      <c r="I12" s="102">
        <f>IF((F12/Reference!M$18)&lt;=0.008856,(7.787*(F12/Reference!M$18))+16/116,(F12/Reference!M$18)^(1/3))</f>
        <v>0.746041320561242</v>
      </c>
      <c r="J12" s="102">
        <f>IF((G12/Reference!N$18)&lt;=0.008856,(7.787*(G12/Reference!N$18))+16/116,(G12/Reference!N$18)^(1/3))</f>
        <v>0.544251335671689</v>
      </c>
      <c r="K12" s="102">
        <f t="shared" si="0"/>
        <v>70.540793185104</v>
      </c>
      <c r="L12" s="102">
        <f t="shared" si="1"/>
        <v>-48.5155811304938</v>
      </c>
      <c r="M12" s="102">
        <f t="shared" si="2"/>
        <v>40.3579969779105</v>
      </c>
      <c r="N12" s="103" t="str">
        <f t="shared" si="15"/>
        <v>3-(96,192,96)</v>
      </c>
      <c r="O12" s="120">
        <f>K12-Reference!B14</f>
        <v>0.343438182297334</v>
      </c>
      <c r="P12" s="120">
        <f>L12-Reference!C14</f>
        <v>-0.648930471260243</v>
      </c>
      <c r="Q12" s="120">
        <f>M12-Reference!D14</f>
        <v>0.738663455126215</v>
      </c>
      <c r="R12" s="120" t="str">
        <f t="shared" si="3"/>
        <v>about the same</v>
      </c>
      <c r="S12" s="120" t="str">
        <f t="shared" si="4"/>
        <v>about the same</v>
      </c>
      <c r="T12" s="120" t="str">
        <f t="shared" si="5"/>
        <v>about the same</v>
      </c>
      <c r="U12" s="120">
        <f t="shared" si="6"/>
        <v>1.04148175285443</v>
      </c>
      <c r="V12" s="120">
        <f t="shared" si="7"/>
        <v>0.18974606066768</v>
      </c>
      <c r="W12" s="102">
        <f t="shared" si="8"/>
        <v>63.1072858907635</v>
      </c>
      <c r="X12" s="102">
        <f>W12-Reference!E14</f>
        <v>0.971081998646611</v>
      </c>
      <c r="Y12" s="102">
        <f t="shared" si="9"/>
        <v>0.154059106753036</v>
      </c>
      <c r="Z12" s="102">
        <f t="shared" si="10"/>
        <v>0.343438182297334</v>
      </c>
      <c r="AA12" s="102">
        <f>X12/(1+0.045*ABS(Reference!E14))</f>
        <v>0.255808470640215</v>
      </c>
      <c r="AB12" s="102">
        <f>Y12/(1+0.015*ABS(Reference!E14))</f>
        <v>0.0797389613469966</v>
      </c>
      <c r="AC12" s="102">
        <f t="shared" si="11"/>
        <v>0.435598508569164</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0.336290033081709</v>
      </c>
      <c r="F13" s="102">
        <f t="shared" si="13"/>
        <v>0.44270532576167</v>
      </c>
      <c r="G13" s="102">
        <f t="shared" si="14"/>
        <v>0.566054097152016</v>
      </c>
      <c r="H13" s="102">
        <f>IF((E13/Reference!L$18)&lt;=0.008856,(7.787*(E13/Reference!L$18))+16/116,(E13/Reference!L$18)^(1/3))</f>
        <v>0.707273345716294</v>
      </c>
      <c r="I13" s="102">
        <f>IF((F13/Reference!M$18)&lt;=0.008856,(7.787*(F13/Reference!M$18))+16/116,(F13/Reference!M$18)^(1/3))</f>
        <v>0.762146130241133</v>
      </c>
      <c r="J13" s="102">
        <f>IF((G13/Reference!N$18)&lt;=0.008856,(7.787*(G13/Reference!N$18))+16/116,(G13/Reference!N$18)^(1/3))</f>
        <v>0.804038206483804</v>
      </c>
      <c r="K13" s="102">
        <f t="shared" si="0"/>
        <v>72.4089511079714</v>
      </c>
      <c r="L13" s="102">
        <f t="shared" si="1"/>
        <v>-27.4363922624197</v>
      </c>
      <c r="M13" s="102">
        <f t="shared" si="2"/>
        <v>-8.37841524853424</v>
      </c>
      <c r="N13" s="103" t="str">
        <f t="shared" si="15"/>
        <v>4-(96,192,192)</v>
      </c>
      <c r="O13" s="120">
        <f>K13-Reference!B15</f>
        <v>0.185907548503479</v>
      </c>
      <c r="P13" s="120">
        <f>L13-Reference!C15</f>
        <v>0.75154793801002</v>
      </c>
      <c r="Q13" s="120">
        <f>M13-Reference!D15</f>
        <v>0.326068469282404</v>
      </c>
      <c r="R13" s="120" t="str">
        <f t="shared" si="3"/>
        <v>about the same</v>
      </c>
      <c r="S13" s="120" t="str">
        <f t="shared" si="4"/>
        <v>about the same</v>
      </c>
      <c r="T13" s="120" t="str">
        <f t="shared" si="5"/>
        <v>about the same</v>
      </c>
      <c r="U13" s="120">
        <f t="shared" si="6"/>
        <v>0.840063429972914</v>
      </c>
      <c r="V13" s="120">
        <f t="shared" si="7"/>
        <v>0.160900317117986</v>
      </c>
      <c r="W13" s="102">
        <f t="shared" si="8"/>
        <v>28.6871654656614</v>
      </c>
      <c r="X13" s="102">
        <f>W13-Reference!E15</f>
        <v>-0.814156700247338</v>
      </c>
      <c r="Y13" s="102">
        <f t="shared" si="9"/>
        <v>0.0910703971093233</v>
      </c>
      <c r="Z13" s="102">
        <f t="shared" si="10"/>
        <v>0.185907548503479</v>
      </c>
      <c r="AA13" s="102">
        <f>X13/(1+0.045*ABS(Reference!E15))</f>
        <v>-0.349789855483284</v>
      </c>
      <c r="AB13" s="102">
        <f>Y13/(1+0.015*ABS(Reference!E15))</f>
        <v>0.0631328561716957</v>
      </c>
      <c r="AC13" s="102">
        <f t="shared" si="11"/>
        <v>0.401123817689733</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0.260338400630722</v>
      </c>
      <c r="F14" s="102">
        <f t="shared" si="13"/>
        <v>0.234938182565146</v>
      </c>
      <c r="G14" s="102">
        <f t="shared" si="14"/>
        <v>0.531882779819787</v>
      </c>
      <c r="H14" s="102">
        <f>IF((E14/Reference!L$18)&lt;=0.008856,(7.787*(E14/Reference!L$18))+16/116,(E14/Reference!L$18)^(1/3))</f>
        <v>0.649424552469439</v>
      </c>
      <c r="I14" s="102">
        <f>IF((F14/Reference!M$18)&lt;=0.008856,(7.787*(F14/Reference!M$18))+16/116,(F14/Reference!M$18)^(1/3))</f>
        <v>0.617046464497119</v>
      </c>
      <c r="J14" s="102">
        <f>IF((G14/Reference!N$18)&lt;=0.008856,(7.787*(G14/Reference!N$18))+16/116,(G14/Reference!N$18)^(1/3))</f>
        <v>0.787521978983618</v>
      </c>
      <c r="K14" s="102">
        <f t="shared" si="0"/>
        <v>55.5773898816657</v>
      </c>
      <c r="L14" s="102">
        <f t="shared" si="1"/>
        <v>16.1890439861602</v>
      </c>
      <c r="M14" s="102">
        <f t="shared" si="2"/>
        <v>-34.0951028972998</v>
      </c>
      <c r="N14" s="103" t="str">
        <f t="shared" si="15"/>
        <v>5-(128,128,192)</v>
      </c>
      <c r="O14" s="120">
        <f>K14-Reference!B16</f>
        <v>-0.343121520758949</v>
      </c>
      <c r="P14" s="120">
        <f>L14-Reference!C16</f>
        <v>1.05608957805042</v>
      </c>
      <c r="Q14" s="120">
        <f>M14-Reference!D16</f>
        <v>-0.686719900181721</v>
      </c>
      <c r="R14" s="120" t="str">
        <f t="shared" si="3"/>
        <v>about the same</v>
      </c>
      <c r="S14" s="120" t="str">
        <f t="shared" si="4"/>
        <v>about the same</v>
      </c>
      <c r="T14" s="120" t="str">
        <f t="shared" si="5"/>
        <v>about the same</v>
      </c>
      <c r="U14" s="120">
        <f t="shared" si="6"/>
        <v>1.30561931518351</v>
      </c>
      <c r="V14" s="120">
        <f t="shared" si="7"/>
        <v>0.466184304754863</v>
      </c>
      <c r="W14" s="102">
        <f t="shared" si="8"/>
        <v>37.7433595055249</v>
      </c>
      <c r="X14" s="102">
        <f>W14-Reference!E16</f>
        <v>1.06739512011217</v>
      </c>
      <c r="Y14" s="102">
        <f t="shared" si="9"/>
        <v>0.669012014640278</v>
      </c>
      <c r="Z14" s="102">
        <f t="shared" si="10"/>
        <v>-0.343121520758949</v>
      </c>
      <c r="AA14" s="102">
        <f>X14/(1+0.045*ABS(Reference!E16))</f>
        <v>0.40272702648834</v>
      </c>
      <c r="AB14" s="102">
        <f>Y14/(1+0.015*ABS(Reference!E16))</f>
        <v>0.431581821770553</v>
      </c>
      <c r="AC14" s="102">
        <f t="shared" si="11"/>
        <v>0.682776907016386</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0.37643787231172</v>
      </c>
      <c r="F15" s="102">
        <f t="shared" si="13"/>
        <v>0.293624307311428</v>
      </c>
      <c r="G15" s="102">
        <f t="shared" si="14"/>
        <v>0.538634036037652</v>
      </c>
      <c r="H15" s="102">
        <f>IF((E15/Reference!L$18)&lt;=0.008856,(7.787*(E15/Reference!L$18))+16/116,(E15/Reference!L$18)^(1/3))</f>
        <v>0.734367975213785</v>
      </c>
      <c r="I15" s="102">
        <f>IF((F15/Reference!M$18)&lt;=0.008856,(7.787*(F15/Reference!M$18))+16/116,(F15/Reference!M$18)^(1/3))</f>
        <v>0.664656620591046</v>
      </c>
      <c r="J15" s="102">
        <f>IF((G15/Reference!N$18)&lt;=0.008856,(7.787*(G15/Reference!N$18))+16/116,(G15/Reference!N$18)^(1/3))</f>
        <v>0.790840018666125</v>
      </c>
      <c r="K15" s="102">
        <f t="shared" si="0"/>
        <v>61.1001679885613</v>
      </c>
      <c r="L15" s="102">
        <f t="shared" si="1"/>
        <v>34.8556773113697</v>
      </c>
      <c r="M15" s="102">
        <f t="shared" si="2"/>
        <v>-25.2366796150159</v>
      </c>
      <c r="N15" s="103" t="str">
        <f t="shared" si="15"/>
        <v>6-(192,128,192)</v>
      </c>
      <c r="O15" s="120">
        <f>K15-Reference!B17</f>
        <v>-0.940896980442922</v>
      </c>
      <c r="P15" s="120">
        <f>L15-Reference!C17</f>
        <v>-0.212581004227054</v>
      </c>
      <c r="Q15" s="120">
        <f>M15-Reference!D17</f>
        <v>-1.78951899174635</v>
      </c>
      <c r="R15" s="120" t="str">
        <f t="shared" si="3"/>
        <v>about the same</v>
      </c>
      <c r="S15" s="120" t="str">
        <f t="shared" si="4"/>
        <v>about the same</v>
      </c>
      <c r="T15" s="120" t="str">
        <f t="shared" si="5"/>
        <v>about the same</v>
      </c>
      <c r="U15" s="120">
        <f t="shared" si="6"/>
        <v>2.032942702829</v>
      </c>
      <c r="V15" s="120">
        <f t="shared" si="7"/>
        <v>1.9193665100497</v>
      </c>
      <c r="W15" s="102">
        <f t="shared" si="8"/>
        <v>43.0326415506333</v>
      </c>
      <c r="X15" s="102">
        <f>W15-Reference!E17</f>
        <v>0.847903995649943</v>
      </c>
      <c r="Y15" s="102">
        <f t="shared" si="9"/>
        <v>1.59016594081873</v>
      </c>
      <c r="Z15" s="102">
        <f t="shared" si="10"/>
        <v>-0.940896980442922</v>
      </c>
      <c r="AA15" s="102">
        <f>X15/(1+0.045*ABS(Reference!E17))</f>
        <v>0.29255085288332</v>
      </c>
      <c r="AB15" s="102">
        <f>Y15/(1+0.015*ABS(Reference!E17))</f>
        <v>0.973906248424526</v>
      </c>
      <c r="AC15" s="102">
        <f t="shared" si="11"/>
        <v>1.38541203620068</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343.61633</v>
      </c>
      <c r="C16" s="31">
        <f t="shared" ref="C16:D16" si="17">C35</f>
        <v>361.41422</v>
      </c>
      <c r="D16" s="31">
        <f t="shared" si="17"/>
        <v>334.39966</v>
      </c>
      <c r="E16" s="102">
        <f t="shared" si="12"/>
        <v>0.950754870685498</v>
      </c>
      <c r="F16" s="102">
        <f t="shared" si="13"/>
        <v>1</v>
      </c>
      <c r="G16" s="102">
        <f t="shared" si="14"/>
        <v>0.925253190093074</v>
      </c>
      <c r="H16" s="102">
        <f>IF((E16/Reference!L$18)&lt;=0.008856,(7.787*(E16/Reference!L$18))+16/116,(E16/Reference!L$18)^(1/3))</f>
        <v>1.00008937328011</v>
      </c>
      <c r="I16" s="102">
        <f>IF((F16/Reference!M$18)&lt;=0.008856,(7.787*(F16/Reference!M$18))+16/116,(F16/Reference!M$18)^(1/3))</f>
        <v>1</v>
      </c>
      <c r="J16" s="102">
        <f>IF((G16/Reference!N$18)&lt;=0.008856,(7.787*(G16/Reference!N$18))+16/116,(G16/Reference!N$18)^(1/3))</f>
        <v>0.9471328587507</v>
      </c>
      <c r="K16" s="102">
        <f t="shared" si="0"/>
        <v>100</v>
      </c>
      <c r="L16" s="102">
        <f t="shared" si="1"/>
        <v>0.0446866400536372</v>
      </c>
      <c r="M16" s="102">
        <f t="shared" si="2"/>
        <v>10.57342824986</v>
      </c>
      <c r="N16" s="103" t="str">
        <f t="shared" si="15"/>
        <v>7-(255, 255, 255)</v>
      </c>
      <c r="O16" s="120">
        <f>K16-Reference!B18</f>
        <v>0</v>
      </c>
      <c r="P16" s="120">
        <f>L16-Reference!C18</f>
        <v>0.0446866400536372</v>
      </c>
      <c r="Q16" s="120">
        <f>M16-Reference!D18</f>
        <v>10.57342824986</v>
      </c>
      <c r="R16" s="120" t="str">
        <f t="shared" si="3"/>
        <v>about the same</v>
      </c>
      <c r="S16" s="120" t="str">
        <f t="shared" si="4"/>
        <v>about the same</v>
      </c>
      <c r="T16" s="120" t="str">
        <f t="shared" si="5"/>
        <v>yellower</v>
      </c>
      <c r="U16" s="120">
        <f t="shared" si="6"/>
        <v>10.5735226793503</v>
      </c>
      <c r="V16" s="120">
        <f t="shared" si="7"/>
        <v>111.799381850736</v>
      </c>
      <c r="W16" s="102">
        <f t="shared" si="8"/>
        <v>10.5735226793503</v>
      </c>
      <c r="X16" s="102">
        <f>W16-Reference!E18</f>
        <v>10.5735226793503</v>
      </c>
      <c r="Y16" s="102">
        <f t="shared" si="9"/>
        <v>0</v>
      </c>
      <c r="Z16" s="102">
        <f t="shared" si="10"/>
        <v>0</v>
      </c>
      <c r="AA16" s="102">
        <f>X16/(1+0.045*ABS(Reference!E18))</f>
        <v>10.5735226793503</v>
      </c>
      <c r="AB16" s="102">
        <f>Y16/(1+0.015*ABS(Reference!E18))</f>
        <v>0</v>
      </c>
      <c r="AC16" s="102">
        <f t="shared" si="11"/>
        <v>10.5735226793503</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2.42834793060221</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10.5735226793503</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5.8913593</v>
      </c>
      <c r="C28" s="31">
        <f>Test_Data!Q4</f>
        <v>6.223887</v>
      </c>
      <c r="D28" s="31">
        <f>Test_Data!R4</f>
        <v>6.1468749</v>
      </c>
      <c r="E28" s="117">
        <f>B28/$C$16</f>
        <v>0.0163008508630347</v>
      </c>
      <c r="F28" s="117">
        <f>C28/$C$16</f>
        <v>0.0172209245114927</v>
      </c>
      <c r="G28" s="117">
        <f>D28/$C$16</f>
        <v>0.0170078390938796</v>
      </c>
      <c r="H28" s="117">
        <f>IF((E28/E$16)&lt;=0.008856,(7.787*(E28/E$16))+16/116,(E28/E$16)^(1/3))</f>
        <v>0.257857977340916</v>
      </c>
      <c r="I28" s="117">
        <f>IF((F28/F$16)&lt;=0.008856,(7.787*(F28/F$16))+16/116,(F28/F$16)^(1/3))</f>
        <v>0.258237210034695</v>
      </c>
      <c r="J28" s="117">
        <f>IF((G28/G$16)&lt;=0.008856,(7.787*(G28/G$16))+16/116,(G28/G$16)^(1/3))</f>
        <v>0.263914255232193</v>
      </c>
      <c r="K28" s="117">
        <f>100*IF(F28&lt;=0.008856,9.033*F28,(1.16*(F28^(1/3)))-0.16)</f>
        <v>13.9555163640246</v>
      </c>
      <c r="L28" s="117">
        <f>500*(H28-I28)</f>
        <v>-0.189616346889354</v>
      </c>
      <c r="M28" s="117">
        <f>200*(I28-J28)</f>
        <v>-1.13540903949955</v>
      </c>
      <c r="N28" s="123" t="str">
        <f>A28</f>
        <v>1-Gray1 (32, 32, 32)</v>
      </c>
      <c r="O28" s="124">
        <f>K28-[1]Reference!B35</f>
        <v>1.70548626250182</v>
      </c>
      <c r="P28" s="124">
        <f>L28-[1]Reference!C35</f>
        <v>-0.189616346889354</v>
      </c>
      <c r="Q28" s="124">
        <f>M28-[1]Reference!D35</f>
        <v>-1.13540903949955</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2.05761790368556</v>
      </c>
      <c r="V28" s="124">
        <f>(AC28)^2</f>
        <v>4.23379143756736</v>
      </c>
      <c r="W28" s="117">
        <f t="shared" ref="W28:W59" si="19">SQRT((L28*L28)+(M28*M28))</f>
        <v>1.15113337454221</v>
      </c>
      <c r="X28" s="117">
        <f>W28-[1]Reference!E35</f>
        <v>1.15113337454221</v>
      </c>
      <c r="Y28" s="117">
        <f t="shared" ref="Y28:Y59" si="20">IF(((U28*U28)-(O28*O28)-(X28*X28))&lt;0,0,SQRT((U28*U28)-(O28*O28)-(X28*X28)))</f>
        <v>0</v>
      </c>
      <c r="Z28" s="117">
        <f t="shared" ref="Z28:Z59" si="21">O28</f>
        <v>1.70548626250182</v>
      </c>
      <c r="AA28" s="117">
        <f>X28/(1+0.045*ABS([1]Reference!E35))</f>
        <v>1.15113337454221</v>
      </c>
      <c r="AB28" s="117">
        <f>Y28/(1+0.015*ABS([1]Reference!E35))</f>
        <v>0</v>
      </c>
      <c r="AC28" s="117">
        <f>SQRT(Z28*Z28+AA28*AA28+AB28*AB28)</f>
        <v>2.05761790368556</v>
      </c>
      <c r="AD28" s="123" t="str">
        <f t="shared" ref="AD28:AD59" si="22">A28</f>
        <v>1-Gray1 (32, 32, 32)</v>
      </c>
    </row>
    <row r="29" s="31" customFormat="1" spans="1:30">
      <c r="A29" s="3" t="s">
        <v>51</v>
      </c>
      <c r="B29" s="31">
        <f>Test_Data!P5</f>
        <v>19.641317</v>
      </c>
      <c r="C29" s="31">
        <f>Test_Data!Q5</f>
        <v>20.687124</v>
      </c>
      <c r="D29" s="31">
        <f>Test_Data!R5</f>
        <v>19.835636</v>
      </c>
      <c r="E29" s="117">
        <f t="shared" ref="E29:G59" si="23">B29/$C$16</f>
        <v>0.0543457227554577</v>
      </c>
      <c r="F29" s="117">
        <f t="shared" si="23"/>
        <v>0.0572393748093254</v>
      </c>
      <c r="G29" s="117">
        <f t="shared" si="23"/>
        <v>0.054883385606687</v>
      </c>
      <c r="H29" s="117">
        <f t="shared" ref="H29:J59" si="24">IF((E29/E$16)&lt;=0.008856,(7.787*(E29/E$16))+16/116,(E29/E$16)^(1/3))</f>
        <v>0.385211227421749</v>
      </c>
      <c r="I29" s="117">
        <f t="shared" si="24"/>
        <v>0.385388094199387</v>
      </c>
      <c r="J29" s="117">
        <f t="shared" si="24"/>
        <v>0.389995953523517</v>
      </c>
      <c r="K29" s="117">
        <f t="shared" ref="K29:K59" si="25">100*IF(F29&lt;=0.008856,9.033*F29,(1.16*(F29^(1/3)))-0.16)</f>
        <v>28.7050189271289</v>
      </c>
      <c r="L29" s="117">
        <f t="shared" ref="L29:L59" si="26">500*(H29-I29)</f>
        <v>-0.0884333888190036</v>
      </c>
      <c r="M29" s="117">
        <f t="shared" ref="M29:M59" si="27">200*(I29-J29)</f>
        <v>-0.921571864826032</v>
      </c>
      <c r="N29" s="123" t="str">
        <f t="shared" ref="N29:N59" si="28">A29</f>
        <v>2-Gray2 (64, 64, 64)</v>
      </c>
      <c r="O29" s="124">
        <f>K29-[1]Reference!B36</f>
        <v>1.61160518767987</v>
      </c>
      <c r="P29" s="124">
        <f>L29-[1]Reference!C36</f>
        <v>-0.0884333888190036</v>
      </c>
      <c r="Q29" s="124">
        <f>M29-[1]Reference!D36</f>
        <v>-0.921571864826032</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1.85859797892218</v>
      </c>
      <c r="V29" s="124">
        <f t="shared" ref="V29:V59" si="32">(AC29)^2</f>
        <v>3.45438644725363</v>
      </c>
      <c r="W29" s="117">
        <f t="shared" si="19"/>
        <v>0.92580514488576</v>
      </c>
      <c r="X29" s="117">
        <f>W29-[1]Reference!E36</f>
        <v>0.92580514488576</v>
      </c>
      <c r="Y29" s="117">
        <f t="shared" si="20"/>
        <v>0</v>
      </c>
      <c r="Z29" s="117">
        <f t="shared" si="21"/>
        <v>1.61160518767987</v>
      </c>
      <c r="AA29" s="117">
        <f>X29/(1+0.045*ABS([1]Reference!E36))</f>
        <v>0.92580514488576</v>
      </c>
      <c r="AB29" s="117">
        <f>Y29/(1+0.015*ABS([1]Reference!E36))</f>
        <v>0</v>
      </c>
      <c r="AC29" s="117">
        <f t="shared" ref="AC29:AC59" si="33">SQRT(Z29*Z29+AA29*AA29+AB29*AB29)</f>
        <v>1.85859797892218</v>
      </c>
      <c r="AD29" s="123" t="str">
        <f t="shared" si="22"/>
        <v>2-Gray2 (64, 64, 64)</v>
      </c>
    </row>
    <row r="30" s="31" customFormat="1" spans="1:30">
      <c r="A30" s="3" t="s">
        <v>52</v>
      </c>
      <c r="B30" s="31">
        <f>Test_Data!P6</f>
        <v>43.252811</v>
      </c>
      <c r="C30" s="31">
        <f>Test_Data!Q6</f>
        <v>45.508823</v>
      </c>
      <c r="D30" s="31">
        <f>Test_Data!R6</f>
        <v>43.071114</v>
      </c>
      <c r="E30" s="117">
        <f t="shared" si="23"/>
        <v>0.119676561149144</v>
      </c>
      <c r="F30" s="117">
        <f t="shared" si="23"/>
        <v>0.125918739445282</v>
      </c>
      <c r="G30" s="117">
        <f t="shared" si="23"/>
        <v>0.1191738222143</v>
      </c>
      <c r="H30" s="117">
        <f t="shared" si="24"/>
        <v>0.501164362303703</v>
      </c>
      <c r="I30" s="117">
        <f t="shared" si="24"/>
        <v>0.501221996940957</v>
      </c>
      <c r="J30" s="117">
        <f t="shared" si="24"/>
        <v>0.505017885440377</v>
      </c>
      <c r="K30" s="117">
        <f t="shared" si="25"/>
        <v>42.141751645151</v>
      </c>
      <c r="L30" s="117">
        <f t="shared" si="26"/>
        <v>-0.028817318627139</v>
      </c>
      <c r="M30" s="117">
        <f t="shared" si="27"/>
        <v>-0.75917769988405</v>
      </c>
      <c r="N30" s="123" t="str">
        <f t="shared" si="28"/>
        <v>3-Grey3 (96, 96, 96)</v>
      </c>
      <c r="O30" s="124">
        <f>K30-[1]Reference!B37</f>
        <v>1.41120361615563</v>
      </c>
      <c r="P30" s="124">
        <f>L30-[1]Reference!C37</f>
        <v>-0.028817318627139</v>
      </c>
      <c r="Q30" s="124">
        <f>M30-[1]Reference!D37</f>
        <v>-0.75917769988405</v>
      </c>
      <c r="R30" s="124" t="str">
        <f t="shared" si="29"/>
        <v>about the same</v>
      </c>
      <c r="S30" s="124" t="str">
        <f t="shared" si="30"/>
        <v>about the same</v>
      </c>
      <c r="T30" s="124" t="str">
        <f t="shared" si="31"/>
        <v>about the same</v>
      </c>
      <c r="U30" s="124">
        <f t="shared" si="18"/>
        <v>1.60270922631176</v>
      </c>
      <c r="V30" s="124">
        <f t="shared" si="32"/>
        <v>2.56867686410483</v>
      </c>
      <c r="W30" s="117">
        <f t="shared" si="19"/>
        <v>0.759724435472557</v>
      </c>
      <c r="X30" s="117">
        <f>W30-[1]Reference!E37</f>
        <v>0.759724435472557</v>
      </c>
      <c r="Y30" s="117">
        <f t="shared" si="20"/>
        <v>0</v>
      </c>
      <c r="Z30" s="117">
        <f t="shared" si="21"/>
        <v>1.41120361615563</v>
      </c>
      <c r="AA30" s="117">
        <f>X30/(1+0.045*ABS([1]Reference!E37))</f>
        <v>0.759724435472557</v>
      </c>
      <c r="AB30" s="117">
        <f>Y30/(1+0.015*ABS([1]Reference!E37))</f>
        <v>0</v>
      </c>
      <c r="AC30" s="117">
        <f t="shared" si="33"/>
        <v>1.60270922631176</v>
      </c>
      <c r="AD30" s="123" t="str">
        <f t="shared" si="22"/>
        <v>3-Grey3 (96, 96, 96)</v>
      </c>
    </row>
    <row r="31" s="31" customFormat="1" spans="1:30">
      <c r="A31" s="3" t="s">
        <v>53</v>
      </c>
      <c r="B31" s="31">
        <f>Test_Data!P7</f>
        <v>78.063148</v>
      </c>
      <c r="C31" s="31">
        <f>Test_Data!Q7</f>
        <v>82.073456</v>
      </c>
      <c r="D31" s="31">
        <f>Test_Data!R7</f>
        <v>77.072411</v>
      </c>
      <c r="E31" s="117">
        <f t="shared" si="23"/>
        <v>0.215993571033259</v>
      </c>
      <c r="F31" s="117">
        <f t="shared" si="23"/>
        <v>0.227089725467913</v>
      </c>
      <c r="G31" s="117">
        <f t="shared" si="23"/>
        <v>0.213252292618702</v>
      </c>
      <c r="H31" s="117">
        <f t="shared" si="24"/>
        <v>0.610179231955777</v>
      </c>
      <c r="I31" s="117">
        <f t="shared" si="24"/>
        <v>0.610097382524812</v>
      </c>
      <c r="J31" s="117">
        <f t="shared" si="24"/>
        <v>0.613118432255198</v>
      </c>
      <c r="K31" s="117">
        <f t="shared" si="25"/>
        <v>54.7712963728782</v>
      </c>
      <c r="L31" s="117">
        <f t="shared" si="26"/>
        <v>0.0409247154820602</v>
      </c>
      <c r="M31" s="117">
        <f t="shared" si="27"/>
        <v>-0.604209946077061</v>
      </c>
      <c r="N31" s="123" t="str">
        <f t="shared" si="28"/>
        <v>4-Gray4 (128, 128, 128)</v>
      </c>
      <c r="O31" s="124">
        <f>K31-[1]Reference!B38</f>
        <v>1.18628292070922</v>
      </c>
      <c r="P31" s="124">
        <f>L31-[1]Reference!C38</f>
        <v>0.0409247154820602</v>
      </c>
      <c r="Q31" s="124">
        <f>M31-[1]Reference!D38</f>
        <v>-0.604209946077039</v>
      </c>
      <c r="R31" s="124" t="str">
        <f t="shared" si="29"/>
        <v>about the same</v>
      </c>
      <c r="S31" s="124" t="str">
        <f t="shared" si="30"/>
        <v>about the same</v>
      </c>
      <c r="T31" s="124" t="str">
        <f t="shared" si="31"/>
        <v>about the same</v>
      </c>
      <c r="U31" s="124">
        <f t="shared" si="18"/>
        <v>1.33192029012329</v>
      </c>
      <c r="V31" s="124">
        <f t="shared" si="32"/>
        <v>1.7740116592421</v>
      </c>
      <c r="W31" s="117">
        <f t="shared" si="19"/>
        <v>0.605594328965961</v>
      </c>
      <c r="X31" s="117">
        <f>W31-[1]Reference!E38</f>
        <v>0.605594328965939</v>
      </c>
      <c r="Y31" s="117">
        <f t="shared" si="20"/>
        <v>0</v>
      </c>
      <c r="Z31" s="117">
        <f t="shared" si="21"/>
        <v>1.18628292070922</v>
      </c>
      <c r="AA31" s="117">
        <f>X31/(1+0.045*ABS([1]Reference!E38))</f>
        <v>0.605594328965938</v>
      </c>
      <c r="AB31" s="117">
        <f>Y31/(1+0.015*ABS([1]Reference!E38))</f>
        <v>0</v>
      </c>
      <c r="AC31" s="117">
        <f t="shared" si="33"/>
        <v>1.33192029012329</v>
      </c>
      <c r="AD31" s="123" t="str">
        <f t="shared" si="22"/>
        <v>4-Gray4 (128, 128, 128)</v>
      </c>
    </row>
    <row r="32" s="31" customFormat="1" spans="1:30">
      <c r="A32" s="3" t="s">
        <v>54</v>
      </c>
      <c r="B32" s="31">
        <f>Test_Data!P8</f>
        <v>124.95532</v>
      </c>
      <c r="C32" s="31">
        <f>Test_Data!Q8</f>
        <v>131.35954</v>
      </c>
      <c r="D32" s="31">
        <f>Test_Data!R8</f>
        <v>122.96158</v>
      </c>
      <c r="E32" s="117">
        <f t="shared" si="23"/>
        <v>0.345739910289086</v>
      </c>
      <c r="F32" s="117">
        <f t="shared" si="23"/>
        <v>0.36345979967252</v>
      </c>
      <c r="G32" s="117">
        <f t="shared" si="23"/>
        <v>0.340223414562936</v>
      </c>
      <c r="H32" s="117">
        <f t="shared" si="24"/>
        <v>0.71377333340828</v>
      </c>
      <c r="I32" s="117">
        <f t="shared" si="24"/>
        <v>0.713650313583117</v>
      </c>
      <c r="J32" s="117">
        <f t="shared" si="24"/>
        <v>0.716420276980771</v>
      </c>
      <c r="K32" s="117">
        <f t="shared" si="25"/>
        <v>66.7834363756415</v>
      </c>
      <c r="L32" s="117">
        <f t="shared" si="26"/>
        <v>0.0615099125818031</v>
      </c>
      <c r="M32" s="117">
        <f t="shared" si="27"/>
        <v>-0.553992679530957</v>
      </c>
      <c r="N32" s="123" t="str">
        <f t="shared" si="28"/>
        <v>5-Gray5 (160, 160, 160)</v>
      </c>
      <c r="O32" s="124">
        <f>K32-[1]Reference!B39</f>
        <v>0.915622955566079</v>
      </c>
      <c r="P32" s="124">
        <f>L32-[1]Reference!C39</f>
        <v>0.0615099125818586</v>
      </c>
      <c r="Q32" s="124">
        <f>M32-[1]Reference!D39</f>
        <v>-0.553992679530957</v>
      </c>
      <c r="R32" s="124" t="str">
        <f t="shared" si="29"/>
        <v>about the same</v>
      </c>
      <c r="S32" s="124" t="str">
        <f t="shared" si="30"/>
        <v>about the same</v>
      </c>
      <c r="T32" s="124" t="str">
        <f t="shared" si="31"/>
        <v>about the same</v>
      </c>
      <c r="U32" s="124">
        <f t="shared" si="18"/>
        <v>1.07194064904699</v>
      </c>
      <c r="V32" s="124">
        <f t="shared" si="32"/>
        <v>1.14905675507928</v>
      </c>
      <c r="W32" s="117">
        <f t="shared" si="19"/>
        <v>0.557396948609974</v>
      </c>
      <c r="X32" s="117">
        <f>W32-[1]Reference!E39</f>
        <v>0.557396948609919</v>
      </c>
      <c r="Y32" s="117">
        <f t="shared" si="20"/>
        <v>2.620444505672e-7</v>
      </c>
      <c r="Z32" s="117">
        <f t="shared" si="21"/>
        <v>0.915622955566079</v>
      </c>
      <c r="AA32" s="117">
        <f>X32/(1+0.045*ABS([1]Reference!E39))</f>
        <v>0.557396948609918</v>
      </c>
      <c r="AB32" s="117">
        <f>Y32/(1+0.015*ABS([1]Reference!E39))</f>
        <v>2.620444505672e-7</v>
      </c>
      <c r="AC32" s="117">
        <f t="shared" si="33"/>
        <v>1.07194064904699</v>
      </c>
      <c r="AD32" s="123" t="str">
        <f t="shared" si="22"/>
        <v>5-Gray5 (160, 160, 160)</v>
      </c>
    </row>
    <row r="33" s="31" customFormat="1" spans="1:30">
      <c r="A33" s="3" t="s">
        <v>55</v>
      </c>
      <c r="B33" s="31">
        <f>Test_Data!P9</f>
        <v>184.65453</v>
      </c>
      <c r="C33" s="31">
        <f>Test_Data!Q9</f>
        <v>194.23717</v>
      </c>
      <c r="D33" s="31">
        <f>Test_Data!R9</f>
        <v>180.74319</v>
      </c>
      <c r="E33" s="117">
        <f t="shared" si="23"/>
        <v>0.510922149106363</v>
      </c>
      <c r="F33" s="117">
        <f t="shared" si="23"/>
        <v>0.537436435124218</v>
      </c>
      <c r="G33" s="117">
        <f t="shared" si="23"/>
        <v>0.500099830050959</v>
      </c>
      <c r="H33" s="117">
        <f t="shared" si="24"/>
        <v>0.813009069614822</v>
      </c>
      <c r="I33" s="117">
        <f t="shared" si="24"/>
        <v>0.813034613424653</v>
      </c>
      <c r="J33" s="117">
        <f t="shared" si="24"/>
        <v>0.814576803460381</v>
      </c>
      <c r="K33" s="117">
        <f t="shared" si="25"/>
        <v>78.3120151572597</v>
      </c>
      <c r="L33" s="117">
        <f t="shared" si="26"/>
        <v>-0.0127719049151653</v>
      </c>
      <c r="M33" s="117">
        <f t="shared" si="27"/>
        <v>-0.308438007145662</v>
      </c>
      <c r="N33" s="123" t="str">
        <f t="shared" si="28"/>
        <v>6-Gray6 (192, 192, 192)</v>
      </c>
      <c r="O33" s="124">
        <f>K33-[1]Reference!B40</f>
        <v>0.607651567306974</v>
      </c>
      <c r="P33" s="124">
        <f>L33-[1]Reference!C40</f>
        <v>-0.0127719049151653</v>
      </c>
      <c r="Q33" s="124">
        <f>M33-[1]Reference!D40</f>
        <v>-0.308438007145662</v>
      </c>
      <c r="R33" s="124" t="str">
        <f t="shared" si="29"/>
        <v>about the same</v>
      </c>
      <c r="S33" s="124" t="str">
        <f t="shared" si="30"/>
        <v>about the same</v>
      </c>
      <c r="T33" s="124" t="str">
        <f t="shared" si="31"/>
        <v>about the same</v>
      </c>
      <c r="U33" s="124">
        <f t="shared" si="18"/>
        <v>0.681569917952495</v>
      </c>
      <c r="V33" s="124">
        <f t="shared" si="32"/>
        <v>0.464537553057771</v>
      </c>
      <c r="W33" s="117">
        <f t="shared" si="19"/>
        <v>0.308702325561615</v>
      </c>
      <c r="X33" s="117">
        <f>W33-[1]Reference!E40</f>
        <v>0.308702325561615</v>
      </c>
      <c r="Y33" s="117">
        <f t="shared" si="20"/>
        <v>0</v>
      </c>
      <c r="Z33" s="117">
        <f t="shared" si="21"/>
        <v>0.607651567306974</v>
      </c>
      <c r="AA33" s="117">
        <f>X33/(1+0.045*ABS([1]Reference!E40))</f>
        <v>0.308702325561615</v>
      </c>
      <c r="AB33" s="117">
        <f>Y33/(1+0.015*ABS([1]Reference!E40))</f>
        <v>0</v>
      </c>
      <c r="AC33" s="117">
        <f t="shared" si="33"/>
        <v>0.681569917952495</v>
      </c>
      <c r="AD33" s="123" t="str">
        <f t="shared" si="22"/>
        <v>6-Gray6 (192, 192, 192)</v>
      </c>
    </row>
    <row r="34" s="31" customFormat="1" spans="1:30">
      <c r="A34" s="3" t="s">
        <v>56</v>
      </c>
      <c r="B34" s="31">
        <f>Test_Data!P10</f>
        <v>258.12756</v>
      </c>
      <c r="C34" s="31">
        <f>Test_Data!Q10</f>
        <v>271.32004</v>
      </c>
      <c r="D34" s="31">
        <f>Test_Data!R10</f>
        <v>251.91342</v>
      </c>
      <c r="E34" s="117">
        <f t="shared" si="23"/>
        <v>0.714215284611657</v>
      </c>
      <c r="F34" s="117">
        <f t="shared" si="23"/>
        <v>0.750717666836684</v>
      </c>
      <c r="G34" s="117">
        <f t="shared" si="23"/>
        <v>0.697021329155228</v>
      </c>
      <c r="H34" s="117">
        <f t="shared" si="24"/>
        <v>0.909048093608461</v>
      </c>
      <c r="I34" s="117">
        <f t="shared" si="24"/>
        <v>0.908850001183426</v>
      </c>
      <c r="J34" s="117">
        <f t="shared" si="24"/>
        <v>0.909903129892604</v>
      </c>
      <c r="K34" s="117">
        <f t="shared" si="25"/>
        <v>89.4266001372774</v>
      </c>
      <c r="L34" s="117">
        <f t="shared" si="26"/>
        <v>0.0990462125176617</v>
      </c>
      <c r="M34" s="117">
        <f t="shared" si="27"/>
        <v>-0.210625741835613</v>
      </c>
      <c r="N34" s="123" t="str">
        <f t="shared" si="28"/>
        <v>7-Gray7 (224, 224, 224)</v>
      </c>
      <c r="O34" s="124">
        <f>K34-[1]Reference!B41</f>
        <v>0.249319908250499</v>
      </c>
      <c r="P34" s="124">
        <f>L34-[1]Reference!C41</f>
        <v>0.0990462125176617</v>
      </c>
      <c r="Q34" s="124">
        <f>M34-[1]Reference!D41</f>
        <v>-0.210625741835613</v>
      </c>
      <c r="R34" s="124" t="str">
        <f t="shared" si="29"/>
        <v>about the same</v>
      </c>
      <c r="S34" s="124" t="str">
        <f t="shared" si="30"/>
        <v>about the same</v>
      </c>
      <c r="T34" s="124" t="str">
        <f t="shared" si="31"/>
        <v>about the same</v>
      </c>
      <c r="U34" s="124">
        <f t="shared" si="18"/>
        <v>0.341077369504242</v>
      </c>
      <c r="V34" s="124">
        <f t="shared" si="32"/>
        <v>0.116333771987933</v>
      </c>
      <c r="W34" s="117">
        <f t="shared" si="19"/>
        <v>0.232751703190108</v>
      </c>
      <c r="X34" s="117">
        <f>W34-[1]Reference!E41</f>
        <v>0.232751703190108</v>
      </c>
      <c r="Y34" s="117">
        <f t="shared" si="20"/>
        <v>0</v>
      </c>
      <c r="Z34" s="117">
        <f t="shared" si="21"/>
        <v>0.249319908250499</v>
      </c>
      <c r="AA34" s="117">
        <f>X34/(1+0.045*ABS([1]Reference!E41))</f>
        <v>0.232751703190108</v>
      </c>
      <c r="AB34" s="117">
        <f>Y34/(1+0.015*ABS([1]Reference!E41))</f>
        <v>0</v>
      </c>
      <c r="AC34" s="117">
        <f t="shared" si="33"/>
        <v>0.341077369504242</v>
      </c>
      <c r="AD34" s="123" t="str">
        <f t="shared" si="22"/>
        <v>7-Gray7 (224, 224, 224)</v>
      </c>
    </row>
    <row r="35" s="31" customFormat="1" spans="1:30">
      <c r="A35" s="3" t="s">
        <v>57</v>
      </c>
      <c r="B35" s="31">
        <f>Test_Data!P11</f>
        <v>343.61633</v>
      </c>
      <c r="C35" s="31">
        <f>Test_Data!Q11</f>
        <v>361.41422</v>
      </c>
      <c r="D35" s="31">
        <f>Test_Data!R11</f>
        <v>334.39966</v>
      </c>
      <c r="E35" s="117">
        <f t="shared" si="23"/>
        <v>0.950754870685498</v>
      </c>
      <c r="F35" s="117">
        <f t="shared" si="23"/>
        <v>1</v>
      </c>
      <c r="G35" s="117">
        <f t="shared" si="23"/>
        <v>0.925253190093074</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35.98468</v>
      </c>
      <c r="C36" s="31">
        <f>Test_Data!Q12</f>
        <v>19.096476</v>
      </c>
      <c r="D36" s="31">
        <f>Test_Data!R12</f>
        <v>1.695586</v>
      </c>
      <c r="E36" s="117">
        <f t="shared" si="23"/>
        <v>0.0995663092614341</v>
      </c>
      <c r="F36" s="117">
        <f t="shared" si="23"/>
        <v>0.0528381976779995</v>
      </c>
      <c r="G36" s="117">
        <f t="shared" si="23"/>
        <v>0.0046915309530433</v>
      </c>
      <c r="H36" s="117">
        <f t="shared" si="24"/>
        <v>0.471354817311489</v>
      </c>
      <c r="I36" s="117">
        <f t="shared" si="24"/>
        <v>0.375245936871256</v>
      </c>
      <c r="J36" s="117">
        <f t="shared" si="24"/>
        <v>0.177415309622273</v>
      </c>
      <c r="K36" s="117">
        <f t="shared" si="25"/>
        <v>27.5285286770657</v>
      </c>
      <c r="L36" s="117">
        <f t="shared" si="26"/>
        <v>48.0544402201164</v>
      </c>
      <c r="M36" s="117">
        <f t="shared" si="27"/>
        <v>39.5661254497967</v>
      </c>
      <c r="N36" s="123" t="str">
        <f t="shared" si="28"/>
        <v>9-Red1 (128, 0, 0)</v>
      </c>
      <c r="O36" s="124">
        <f>K36-[1]Reference!B43</f>
        <v>1.99774410464958</v>
      </c>
      <c r="P36" s="124">
        <f>L36-[1]Reference!C43</f>
        <v>0.00159312389150301</v>
      </c>
      <c r="Q36" s="124">
        <f>M36-[1]Reference!D43</f>
        <v>1.50556263355951</v>
      </c>
      <c r="R36" s="124" t="str">
        <f t="shared" si="29"/>
        <v>about the same</v>
      </c>
      <c r="S36" s="124" t="str">
        <f t="shared" si="30"/>
        <v>about the same</v>
      </c>
      <c r="T36" s="124" t="str">
        <f t="shared" si="31"/>
        <v>about the same</v>
      </c>
      <c r="U36" s="124">
        <f t="shared" si="18"/>
        <v>2.50154010347156</v>
      </c>
      <c r="V36" s="124">
        <f t="shared" si="32"/>
        <v>4.42619351175415</v>
      </c>
      <c r="W36" s="117">
        <f t="shared" si="19"/>
        <v>62.2471485931508</v>
      </c>
      <c r="X36" s="117">
        <f>W36-[1]Reference!E43</f>
        <v>0.947209311436076</v>
      </c>
      <c r="Y36" s="117">
        <f t="shared" si="20"/>
        <v>1.17026317635956</v>
      </c>
      <c r="Z36" s="117">
        <f t="shared" si="21"/>
        <v>1.99774410464958</v>
      </c>
      <c r="AA36" s="117">
        <f>X36/(1+0.045*ABS([1]Reference!E43))</f>
        <v>0.252018092332278</v>
      </c>
      <c r="AB36" s="117">
        <f>Y36/(1+0.015*ABS([1]Reference!E43))</f>
        <v>0.60967112874829</v>
      </c>
      <c r="AC36" s="117">
        <f t="shared" si="33"/>
        <v>2.10385206508304</v>
      </c>
      <c r="AD36" s="123" t="str">
        <f t="shared" si="22"/>
        <v>9-Red1 (128, 0, 0)</v>
      </c>
    </row>
    <row r="37" s="31" customFormat="1" spans="1:30">
      <c r="A37" s="3" t="s">
        <v>59</v>
      </c>
      <c r="B37" s="31">
        <f>Test_Data!P13</f>
        <v>95.717476</v>
      </c>
      <c r="C37" s="31">
        <f>Test_Data!Q13</f>
        <v>60.263496</v>
      </c>
      <c r="D37" s="31">
        <f>Test_Data!R13</f>
        <v>23.178654</v>
      </c>
      <c r="E37" s="117">
        <f t="shared" si="23"/>
        <v>0.264841477460405</v>
      </c>
      <c r="F37" s="117">
        <f t="shared" si="23"/>
        <v>0.166743566426357</v>
      </c>
      <c r="G37" s="117">
        <f t="shared" si="23"/>
        <v>0.064133209811169</v>
      </c>
      <c r="H37" s="117">
        <f t="shared" si="24"/>
        <v>0.653089168462038</v>
      </c>
      <c r="I37" s="117">
        <f t="shared" si="24"/>
        <v>0.5504058342723</v>
      </c>
      <c r="J37" s="117">
        <f t="shared" si="24"/>
        <v>0.410778270246925</v>
      </c>
      <c r="K37" s="117">
        <f t="shared" si="25"/>
        <v>47.8470767755868</v>
      </c>
      <c r="L37" s="117">
        <f t="shared" si="26"/>
        <v>51.341667094869</v>
      </c>
      <c r="M37" s="117">
        <f t="shared" si="27"/>
        <v>27.9255128050749</v>
      </c>
      <c r="N37" s="123" t="str">
        <f t="shared" si="28"/>
        <v>10-Red2 (192, 64, 64)</v>
      </c>
      <c r="O37" s="124">
        <f>K37-[1]Reference!B44</f>
        <v>1.88126083010022</v>
      </c>
      <c r="P37" s="124">
        <f>L37-[1]Reference!C44</f>
        <v>0.242800949303572</v>
      </c>
      <c r="Q37" s="124">
        <f>M37-[1]Reference!D44</f>
        <v>-0.744274868042517</v>
      </c>
      <c r="R37" s="124" t="str">
        <f t="shared" si="29"/>
        <v>about the same</v>
      </c>
      <c r="S37" s="124" t="str">
        <f t="shared" si="30"/>
        <v>about the same</v>
      </c>
      <c r="T37" s="124" t="str">
        <f t="shared" si="31"/>
        <v>about the same</v>
      </c>
      <c r="U37" s="124">
        <f t="shared" si="18"/>
        <v>2.03765543972767</v>
      </c>
      <c r="V37" s="124">
        <f t="shared" si="32"/>
        <v>3.70824667177113</v>
      </c>
      <c r="W37" s="117">
        <f t="shared" si="19"/>
        <v>58.444854739376</v>
      </c>
      <c r="X37" s="117">
        <f>W37-[1]Reference!E44</f>
        <v>-0.147387465407846</v>
      </c>
      <c r="Y37" s="117">
        <f t="shared" si="20"/>
        <v>0.768878608899397</v>
      </c>
      <c r="Z37" s="117">
        <f t="shared" si="21"/>
        <v>1.88126083010022</v>
      </c>
      <c r="AA37" s="117">
        <f>X37/(1+0.045*ABS([1]Reference!E44))</f>
        <v>-0.0405283513574672</v>
      </c>
      <c r="AB37" s="117">
        <f>Y37/(1+0.015*ABS([1]Reference!E44))</f>
        <v>0.409220983868155</v>
      </c>
      <c r="AC37" s="117">
        <f t="shared" si="33"/>
        <v>1.92568083330835</v>
      </c>
      <c r="AD37" s="123" t="str">
        <f t="shared" si="22"/>
        <v>10-Red2 (192, 64, 64)</v>
      </c>
    </row>
    <row r="38" s="31" customFormat="1" spans="1:30">
      <c r="A38" s="3" t="s">
        <v>60</v>
      </c>
      <c r="B38" s="31">
        <f>Test_Data!P14</f>
        <v>159.42574</v>
      </c>
      <c r="C38" s="31">
        <f>Test_Data!Q14</f>
        <v>83.562927</v>
      </c>
      <c r="D38" s="31">
        <f>Test_Data!R14</f>
        <v>8.3110561</v>
      </c>
      <c r="E38" s="117">
        <f t="shared" si="23"/>
        <v>0.441116401009346</v>
      </c>
      <c r="F38" s="117">
        <f t="shared" si="23"/>
        <v>0.231210955119586</v>
      </c>
      <c r="G38" s="117">
        <f t="shared" si="23"/>
        <v>0.0229959299885876</v>
      </c>
      <c r="H38" s="117">
        <f t="shared" si="24"/>
        <v>0.774155521220191</v>
      </c>
      <c r="I38" s="117">
        <f t="shared" si="24"/>
        <v>0.613765965901013</v>
      </c>
      <c r="J38" s="117">
        <f t="shared" si="24"/>
        <v>0.291830130183163</v>
      </c>
      <c r="K38" s="117">
        <f t="shared" si="25"/>
        <v>55.1968520445175</v>
      </c>
      <c r="L38" s="117">
        <f t="shared" si="26"/>
        <v>80.194777659589</v>
      </c>
      <c r="M38" s="117">
        <f t="shared" si="27"/>
        <v>64.3871671435699</v>
      </c>
      <c r="N38" s="123" t="str">
        <f t="shared" si="28"/>
        <v>11-Red3 (255, 0, 0)</v>
      </c>
      <c r="O38" s="124">
        <f>K38-[1]Reference!B45</f>
        <v>1.96397025867502</v>
      </c>
      <c r="P38" s="124">
        <f>L38-[1]Reference!C45</f>
        <v>0.0894505693871963</v>
      </c>
      <c r="Q38" s="124">
        <f>M38-[1]Reference!D45</f>
        <v>-2.83561480186627</v>
      </c>
      <c r="R38" s="124" t="str">
        <f t="shared" si="29"/>
        <v>about the same</v>
      </c>
      <c r="S38" s="124" t="str">
        <f t="shared" si="30"/>
        <v>about the same</v>
      </c>
      <c r="T38" s="124" t="str">
        <f t="shared" si="31"/>
        <v>about the same</v>
      </c>
      <c r="U38" s="124">
        <f t="shared" si="18"/>
        <v>3.45049154264821</v>
      </c>
      <c r="V38" s="124">
        <f t="shared" si="32"/>
        <v>4.71535365513091</v>
      </c>
      <c r="W38" s="117">
        <f t="shared" si="19"/>
        <v>102.844103655217</v>
      </c>
      <c r="X38" s="117">
        <f>W38-[1]Reference!E45</f>
        <v>-1.73010846570685</v>
      </c>
      <c r="Y38" s="117">
        <f t="shared" si="20"/>
        <v>2.24842998686112</v>
      </c>
      <c r="Z38" s="117">
        <f t="shared" si="21"/>
        <v>1.96397025867502</v>
      </c>
      <c r="AA38" s="117">
        <f>X38/(1+0.045*ABS([1]Reference!E45))</f>
        <v>-0.303217160582275</v>
      </c>
      <c r="AB38" s="117">
        <f>Y38/(1+0.015*ABS([1]Reference!E45))</f>
        <v>0.875347834691623</v>
      </c>
      <c r="AC38" s="117">
        <f t="shared" si="33"/>
        <v>2.1714865081623</v>
      </c>
      <c r="AD38" s="123" t="str">
        <f t="shared" si="22"/>
        <v>11-Red3 (255, 0, 0)</v>
      </c>
    </row>
    <row r="39" s="31" customFormat="1" spans="1:30">
      <c r="A39" s="3" t="s">
        <v>61</v>
      </c>
      <c r="B39" s="31">
        <f>Test_Data!P15</f>
        <v>200.40048</v>
      </c>
      <c r="C39" s="31">
        <f>Test_Data!Q15</f>
        <v>145.30647</v>
      </c>
      <c r="D39" s="31">
        <f>Test_Data!R15</f>
        <v>82.07032</v>
      </c>
      <c r="E39" s="117">
        <f t="shared" si="23"/>
        <v>0.554489748632469</v>
      </c>
      <c r="F39" s="117">
        <f t="shared" si="23"/>
        <v>0.402049675853927</v>
      </c>
      <c r="G39" s="117">
        <f t="shared" si="23"/>
        <v>0.227081048443528</v>
      </c>
      <c r="H39" s="117">
        <f t="shared" si="24"/>
        <v>0.83549076557128</v>
      </c>
      <c r="I39" s="117">
        <f t="shared" si="24"/>
        <v>0.738062667943772</v>
      </c>
      <c r="J39" s="117">
        <f t="shared" si="24"/>
        <v>0.626094804429534</v>
      </c>
      <c r="K39" s="117">
        <f t="shared" si="25"/>
        <v>69.6152694814775</v>
      </c>
      <c r="L39" s="117">
        <f t="shared" si="26"/>
        <v>48.714048813754</v>
      </c>
      <c r="M39" s="117">
        <f t="shared" si="27"/>
        <v>22.3935727028476</v>
      </c>
      <c r="N39" s="123" t="str">
        <f t="shared" si="28"/>
        <v>12-Red4 (255, 128, 128)</v>
      </c>
      <c r="O39" s="124">
        <f>K39-[1]Reference!B46</f>
        <v>1.40577107773439</v>
      </c>
      <c r="P39" s="124">
        <f>L39-[1]Reference!C46</f>
        <v>0.521252142387183</v>
      </c>
      <c r="Q39" s="124">
        <f>M39-[1]Reference!D46</f>
        <v>-0.299775654675518</v>
      </c>
      <c r="R39" s="124" t="str">
        <f t="shared" si="29"/>
        <v>about the same</v>
      </c>
      <c r="S39" s="124" t="str">
        <f t="shared" si="30"/>
        <v>about the same</v>
      </c>
      <c r="T39" s="124" t="str">
        <f t="shared" si="31"/>
        <v>about the same</v>
      </c>
      <c r="U39" s="124">
        <f t="shared" si="18"/>
        <v>1.52897402269426</v>
      </c>
      <c r="V39" s="124">
        <f t="shared" si="32"/>
        <v>2.06127082647372</v>
      </c>
      <c r="W39" s="117">
        <f t="shared" si="19"/>
        <v>53.6146495859717</v>
      </c>
      <c r="X39" s="117">
        <f>W39-[1]Reference!E46</f>
        <v>0.346143781100388</v>
      </c>
      <c r="Y39" s="117">
        <f t="shared" si="20"/>
        <v>0.491684575601972</v>
      </c>
      <c r="Z39" s="117">
        <f t="shared" si="21"/>
        <v>1.40577107773439</v>
      </c>
      <c r="AA39" s="117">
        <f>X39/(1+0.045*ABS([1]Reference!E46))</f>
        <v>0.101894421016742</v>
      </c>
      <c r="AB39" s="117">
        <f>Y39/(1+0.015*ABS([1]Reference!E46))</f>
        <v>0.273305745356534</v>
      </c>
      <c r="AC39" s="117">
        <f t="shared" si="33"/>
        <v>1.43571265456348</v>
      </c>
      <c r="AD39" s="123" t="str">
        <f t="shared" si="22"/>
        <v>12-Red4 (255, 128, 128)</v>
      </c>
    </row>
    <row r="40" s="31" customFormat="1" spans="1:30">
      <c r="A40" s="3" t="s">
        <v>62</v>
      </c>
      <c r="B40" s="31">
        <f>Test_Data!P16</f>
        <v>30.355469</v>
      </c>
      <c r="C40" s="31">
        <f>Test_Data!Q16</f>
        <v>59.086018</v>
      </c>
      <c r="D40" s="31">
        <f>Test_Data!R16</f>
        <v>9.7731905</v>
      </c>
      <c r="E40" s="117">
        <f t="shared" si="23"/>
        <v>0.083990798701833</v>
      </c>
      <c r="F40" s="117">
        <f t="shared" si="23"/>
        <v>0.163485592791562</v>
      </c>
      <c r="G40" s="117">
        <f t="shared" si="23"/>
        <v>0.0270415217752085</v>
      </c>
      <c r="H40" s="117">
        <f t="shared" si="24"/>
        <v>0.445370093324689</v>
      </c>
      <c r="I40" s="117">
        <f t="shared" si="24"/>
        <v>0.546797468756897</v>
      </c>
      <c r="J40" s="117">
        <f t="shared" si="24"/>
        <v>0.308027987918248</v>
      </c>
      <c r="K40" s="117">
        <f t="shared" si="25"/>
        <v>47.4285063758001</v>
      </c>
      <c r="L40" s="117">
        <f t="shared" si="26"/>
        <v>-50.7136877161041</v>
      </c>
      <c r="M40" s="117">
        <f t="shared" si="27"/>
        <v>47.7538961677299</v>
      </c>
      <c r="N40" s="123" t="str">
        <f t="shared" si="28"/>
        <v>13-Green1 (0, 128, 0)</v>
      </c>
      <c r="O40" s="124">
        <f>K40-[1]Reference!B47</f>
        <v>1.19968853317351</v>
      </c>
      <c r="P40" s="124">
        <f>L40-[1]Reference!C47</f>
        <v>0.988237679246694</v>
      </c>
      <c r="Q40" s="124">
        <f>M40-[1]Reference!D47</f>
        <v>-2.14704277723084</v>
      </c>
      <c r="R40" s="124" t="str">
        <f t="shared" si="29"/>
        <v>about the same</v>
      </c>
      <c r="S40" s="124" t="str">
        <f t="shared" si="30"/>
        <v>about the same</v>
      </c>
      <c r="T40" s="124" t="str">
        <f t="shared" si="31"/>
        <v>about the same</v>
      </c>
      <c r="U40" s="124">
        <f t="shared" si="18"/>
        <v>2.65059596592352</v>
      </c>
      <c r="V40" s="124">
        <f t="shared" si="32"/>
        <v>1.88465021707694</v>
      </c>
      <c r="W40" s="117">
        <f t="shared" si="19"/>
        <v>69.6585437757987</v>
      </c>
      <c r="X40" s="117">
        <f>W40-[1]Reference!E47</f>
        <v>-2.19681647780469</v>
      </c>
      <c r="Y40" s="117">
        <f t="shared" si="20"/>
        <v>0.872011330653336</v>
      </c>
      <c r="Z40" s="117">
        <f t="shared" si="21"/>
        <v>1.19968853317351</v>
      </c>
      <c r="AA40" s="117">
        <f>X40/(1+0.045*ABS([1]Reference!E47))</f>
        <v>-0.51891367386869</v>
      </c>
      <c r="AB40" s="117">
        <f>Y40/(1+0.015*ABS([1]Reference!E47))</f>
        <v>0.419673968124095</v>
      </c>
      <c r="AC40" s="117">
        <f t="shared" si="33"/>
        <v>1.37282563243733</v>
      </c>
      <c r="AD40" s="123" t="str">
        <f t="shared" si="22"/>
        <v>13-Green1 (0, 128, 0)</v>
      </c>
    </row>
    <row r="41" s="31" customFormat="1" spans="1:30">
      <c r="A41" s="3" t="s">
        <v>63</v>
      </c>
      <c r="B41" s="31">
        <f>Test_Data!P17</f>
        <v>82.824593</v>
      </c>
      <c r="C41" s="31">
        <f>Test_Data!Q17</f>
        <v>145.04204</v>
      </c>
      <c r="D41" s="31">
        <f>Test_Data!R17</f>
        <v>38.46994</v>
      </c>
      <c r="E41" s="117">
        <f t="shared" si="23"/>
        <v>0.229168052657142</v>
      </c>
      <c r="F41" s="117">
        <f t="shared" si="23"/>
        <v>0.401318022295858</v>
      </c>
      <c r="G41" s="117">
        <f t="shared" si="23"/>
        <v>0.106442795748324</v>
      </c>
      <c r="H41" s="117">
        <f t="shared" si="24"/>
        <v>0.622341131498948</v>
      </c>
      <c r="I41" s="117">
        <f t="shared" si="24"/>
        <v>0.737614685094515</v>
      </c>
      <c r="J41" s="117">
        <f t="shared" si="24"/>
        <v>0.48635333015402</v>
      </c>
      <c r="K41" s="117">
        <f t="shared" si="25"/>
        <v>69.5633034709637</v>
      </c>
      <c r="L41" s="117">
        <f t="shared" si="26"/>
        <v>-57.6367767977835</v>
      </c>
      <c r="M41" s="117">
        <f t="shared" si="27"/>
        <v>50.2522709880988</v>
      </c>
      <c r="N41" s="123" t="str">
        <f t="shared" si="28"/>
        <v>14-Green2 (64, 192, 64)</v>
      </c>
      <c r="O41" s="124">
        <f>K41-[1]Reference!B48</f>
        <v>0.69671021718554</v>
      </c>
      <c r="P41" s="124">
        <f>L41-[1]Reference!C48</f>
        <v>1.6909403610238</v>
      </c>
      <c r="Q41" s="124">
        <f>M41-[1]Reference!D48</f>
        <v>-2.21099229914696</v>
      </c>
      <c r="R41" s="124" t="str">
        <f t="shared" si="29"/>
        <v>about the same</v>
      </c>
      <c r="S41" s="124" t="str">
        <f t="shared" si="30"/>
        <v>about the same</v>
      </c>
      <c r="T41" s="124" t="str">
        <f t="shared" si="31"/>
        <v>about the same</v>
      </c>
      <c r="U41" s="124">
        <f t="shared" si="18"/>
        <v>2.86935034078399</v>
      </c>
      <c r="V41" s="124">
        <f t="shared" si="32"/>
        <v>0.90527403830201</v>
      </c>
      <c r="W41" s="117">
        <f t="shared" si="19"/>
        <v>76.4675668443742</v>
      </c>
      <c r="X41" s="117">
        <f>W41-[1]Reference!E48</f>
        <v>-2.72947866884121</v>
      </c>
      <c r="Y41" s="117">
        <f t="shared" si="20"/>
        <v>0.545630321524807</v>
      </c>
      <c r="Z41" s="117">
        <f t="shared" si="21"/>
        <v>0.69671021718554</v>
      </c>
      <c r="AA41" s="117">
        <f>X41/(1+0.045*ABS([1]Reference!E48))</f>
        <v>-0.598062704298256</v>
      </c>
      <c r="AB41" s="117">
        <f>Y41/(1+0.015*ABS([1]Reference!E48))</f>
        <v>0.249379055453228</v>
      </c>
      <c r="AC41" s="117">
        <f t="shared" si="33"/>
        <v>0.951458899954175</v>
      </c>
      <c r="AD41" s="123" t="str">
        <f t="shared" si="22"/>
        <v>14-Green2 (64, 192, 64)</v>
      </c>
    </row>
    <row r="42" s="31" customFormat="1" spans="1:30">
      <c r="A42" s="3" t="s">
        <v>64</v>
      </c>
      <c r="B42" s="31">
        <f>Test_Data!P18</f>
        <v>132.68704</v>
      </c>
      <c r="C42" s="31">
        <f>Test_Data!Q18</f>
        <v>259.74634</v>
      </c>
      <c r="D42" s="31">
        <f>Test_Data!R18</f>
        <v>40.743561</v>
      </c>
      <c r="E42" s="117">
        <f t="shared" si="23"/>
        <v>0.367132870422199</v>
      </c>
      <c r="F42" s="117">
        <f t="shared" si="23"/>
        <v>0.718694300406885</v>
      </c>
      <c r="G42" s="117">
        <f t="shared" si="23"/>
        <v>0.112733696532472</v>
      </c>
      <c r="H42" s="117">
        <f t="shared" si="24"/>
        <v>0.728201501844527</v>
      </c>
      <c r="I42" s="117">
        <f t="shared" si="24"/>
        <v>0.895738828105976</v>
      </c>
      <c r="J42" s="117">
        <f t="shared" si="24"/>
        <v>0.495751897935371</v>
      </c>
      <c r="K42" s="117">
        <f t="shared" si="25"/>
        <v>87.9057040602932</v>
      </c>
      <c r="L42" s="117">
        <f t="shared" si="26"/>
        <v>-83.7686631307245</v>
      </c>
      <c r="M42" s="117">
        <f t="shared" si="27"/>
        <v>79.9973860341209</v>
      </c>
      <c r="N42" s="123" t="str">
        <f t="shared" si="28"/>
        <v>15-Green3 (0, 255, 0)</v>
      </c>
      <c r="O42" s="124">
        <f>K42-[1]Reference!B49</f>
        <v>0.168670586748988</v>
      </c>
      <c r="P42" s="124">
        <f>L42-[1]Reference!C49</f>
        <v>2.41977096339514</v>
      </c>
      <c r="Q42" s="124">
        <f>M42-[1]Reference!D49</f>
        <v>-3.18875751091592</v>
      </c>
      <c r="R42" s="124" t="str">
        <f t="shared" si="29"/>
        <v>about the same</v>
      </c>
      <c r="S42" s="124" t="str">
        <f t="shared" si="30"/>
        <v>about the same</v>
      </c>
      <c r="T42" s="124" t="str">
        <f t="shared" si="31"/>
        <v>bluer</v>
      </c>
      <c r="U42" s="124">
        <f t="shared" si="18"/>
        <v>4.00648421256682</v>
      </c>
      <c r="V42" s="124">
        <f t="shared" si="32"/>
        <v>0.461124692930923</v>
      </c>
      <c r="W42" s="117">
        <f t="shared" si="19"/>
        <v>115.830784746547</v>
      </c>
      <c r="X42" s="117">
        <f>W42-[1]Reference!E49</f>
        <v>-3.9539415314381</v>
      </c>
      <c r="Y42" s="117">
        <f t="shared" si="20"/>
        <v>0.624349537264045</v>
      </c>
      <c r="Z42" s="117">
        <f t="shared" si="21"/>
        <v>0.168670586748988</v>
      </c>
      <c r="AA42" s="117">
        <f>X42/(1+0.045*ABS([1]Reference!E49))</f>
        <v>-0.618739915851109</v>
      </c>
      <c r="AB42" s="117">
        <f>Y42/(1+0.015*ABS([1]Reference!E49))</f>
        <v>0.22323942893055</v>
      </c>
      <c r="AC42" s="117">
        <f t="shared" si="33"/>
        <v>0.679061626754835</v>
      </c>
      <c r="AD42" s="123" t="str">
        <f t="shared" si="22"/>
        <v>15-Green3 (0, 255, 0)</v>
      </c>
    </row>
    <row r="43" s="31" customFormat="1" spans="1:30">
      <c r="A43" s="3" t="s">
        <v>65</v>
      </c>
      <c r="B43" s="31">
        <f>Test_Data!P19</f>
        <v>178.74738</v>
      </c>
      <c r="C43" s="31">
        <f>Test_Data!Q19</f>
        <v>281.83484</v>
      </c>
      <c r="D43" s="31">
        <f>Test_Data!R19</f>
        <v>105.77149</v>
      </c>
      <c r="E43" s="117">
        <f t="shared" si="23"/>
        <v>0.494577606824657</v>
      </c>
      <c r="F43" s="117">
        <f t="shared" si="23"/>
        <v>0.779811154082427</v>
      </c>
      <c r="G43" s="117">
        <f t="shared" si="23"/>
        <v>0.29266001210467</v>
      </c>
      <c r="H43" s="117">
        <f t="shared" si="24"/>
        <v>0.804245482148778</v>
      </c>
      <c r="I43" s="117">
        <f t="shared" si="24"/>
        <v>0.92044211346664</v>
      </c>
      <c r="J43" s="117">
        <f t="shared" si="24"/>
        <v>0.681345823861101</v>
      </c>
      <c r="K43" s="117">
        <f t="shared" si="25"/>
        <v>90.7712851621303</v>
      </c>
      <c r="L43" s="117">
        <f t="shared" si="26"/>
        <v>-58.0983156589314</v>
      </c>
      <c r="M43" s="117">
        <f t="shared" si="27"/>
        <v>47.8192579211078</v>
      </c>
      <c r="N43" s="123" t="str">
        <f t="shared" si="28"/>
        <v>16-Green4 (128, 255, 128)</v>
      </c>
      <c r="O43" s="124">
        <f>K43-[1]Reference!B50</f>
        <v>0.143231019066619</v>
      </c>
      <c r="P43" s="124">
        <f>L43-[1]Reference!C50</f>
        <v>1.79937189702434</v>
      </c>
      <c r="Q43" s="124">
        <f>M43-[1]Reference!D50</f>
        <v>-1.88453596484513</v>
      </c>
      <c r="R43" s="124" t="str">
        <f t="shared" si="29"/>
        <v>about the same</v>
      </c>
      <c r="S43" s="124" t="str">
        <f t="shared" si="30"/>
        <v>about the same</v>
      </c>
      <c r="T43" s="124" t="str">
        <f t="shared" si="31"/>
        <v>about the same</v>
      </c>
      <c r="U43" s="124">
        <f t="shared" si="18"/>
        <v>2.60954596652724</v>
      </c>
      <c r="V43" s="124">
        <f t="shared" si="32"/>
        <v>0.370750712616524</v>
      </c>
      <c r="W43" s="117">
        <f t="shared" si="19"/>
        <v>75.2468983449169</v>
      </c>
      <c r="X43" s="117">
        <f>W43-[1]Reference!E50</f>
        <v>-2.58754198330915</v>
      </c>
      <c r="Y43" s="117">
        <f t="shared" si="20"/>
        <v>0.306335618575912</v>
      </c>
      <c r="Z43" s="117">
        <f t="shared" si="21"/>
        <v>0.143231019066619</v>
      </c>
      <c r="AA43" s="117">
        <f>X43/(1+0.045*ABS([1]Reference!E50))</f>
        <v>-0.574683699183288</v>
      </c>
      <c r="AB43" s="117">
        <f>Y43/(1+0.015*ABS([1]Reference!E50))</f>
        <v>0.14133022920336</v>
      </c>
      <c r="AC43" s="117">
        <f t="shared" si="33"/>
        <v>0.608893022308947</v>
      </c>
      <c r="AD43" s="123" t="str">
        <f t="shared" si="22"/>
        <v>16-Green4 (128, 255, 128)</v>
      </c>
    </row>
    <row r="44" s="31" customFormat="1" spans="1:30">
      <c r="A44" s="3" t="s">
        <v>66</v>
      </c>
      <c r="B44" s="31">
        <f>Test_Data!P20</f>
        <v>12.776376</v>
      </c>
      <c r="C44" s="31">
        <f>Test_Data!Q20</f>
        <v>4.9918118</v>
      </c>
      <c r="D44" s="31">
        <f>Test_Data!R20</f>
        <v>66.757576</v>
      </c>
      <c r="E44" s="117">
        <f t="shared" si="23"/>
        <v>0.0353510606195849</v>
      </c>
      <c r="F44" s="117">
        <f t="shared" si="23"/>
        <v>0.0138118854316247</v>
      </c>
      <c r="G44" s="117">
        <f t="shared" si="23"/>
        <v>0.184712090188372</v>
      </c>
      <c r="H44" s="117">
        <f t="shared" si="24"/>
        <v>0.333767948811161</v>
      </c>
      <c r="I44" s="117">
        <f t="shared" si="24"/>
        <v>0.239929872054751</v>
      </c>
      <c r="J44" s="117">
        <f t="shared" si="24"/>
        <v>0.584446699676418</v>
      </c>
      <c r="K44" s="117">
        <f t="shared" si="25"/>
        <v>11.8318651583511</v>
      </c>
      <c r="L44" s="117">
        <f t="shared" si="26"/>
        <v>46.9190383782051</v>
      </c>
      <c r="M44" s="117">
        <f t="shared" si="27"/>
        <v>-68.9033655243334</v>
      </c>
      <c r="N44" s="123" t="str">
        <f t="shared" si="28"/>
        <v>17-Blue1 (0, 0, 128)</v>
      </c>
      <c r="O44" s="124">
        <f>K44-[1]Reference!B51</f>
        <v>-1.14344641936544</v>
      </c>
      <c r="P44" s="124">
        <f>L44-[1]Reference!C51</f>
        <v>-0.58691311642999</v>
      </c>
      <c r="Q44" s="124">
        <f>M44-[1]Reference!D51</f>
        <v>-4.20505906903293</v>
      </c>
      <c r="R44" s="124" t="str">
        <f t="shared" si="29"/>
        <v>about the same</v>
      </c>
      <c r="S44" s="124" t="str">
        <f t="shared" si="30"/>
        <v>about the same</v>
      </c>
      <c r="T44" s="124" t="str">
        <f t="shared" si="31"/>
        <v>bluer</v>
      </c>
      <c r="U44" s="124">
        <f t="shared" si="18"/>
        <v>4.39709659823994</v>
      </c>
      <c r="V44" s="124">
        <f t="shared" si="32"/>
        <v>3.49719941859338</v>
      </c>
      <c r="W44" s="117">
        <f t="shared" si="19"/>
        <v>83.3610817043264</v>
      </c>
      <c r="X44" s="117">
        <f>W44-[1]Reference!E51</f>
        <v>3.09473579525564</v>
      </c>
      <c r="Y44" s="117">
        <f t="shared" si="20"/>
        <v>2.90681941954726</v>
      </c>
      <c r="Z44" s="117">
        <f t="shared" si="21"/>
        <v>-1.14344641936544</v>
      </c>
      <c r="AA44" s="117">
        <f>X44/(1+0.045*ABS([1]Reference!E51))</f>
        <v>0.671020269042458</v>
      </c>
      <c r="AB44" s="117">
        <f>Y44/(1+0.015*ABS([1]Reference!E51))</f>
        <v>1.31888646333486</v>
      </c>
      <c r="AC44" s="117">
        <f t="shared" si="33"/>
        <v>1.87008005673377</v>
      </c>
      <c r="AD44" s="123" t="str">
        <f t="shared" si="22"/>
        <v>17-Blue1 (0, 0, 128)</v>
      </c>
    </row>
    <row r="45" s="31" customFormat="1" spans="1:30">
      <c r="A45" s="3" t="s">
        <v>67</v>
      </c>
      <c r="B45" s="31">
        <f>Test_Data!P21</f>
        <v>46.81155</v>
      </c>
      <c r="C45" s="31">
        <f>Test_Data!Q21</f>
        <v>31.442617</v>
      </c>
      <c r="D45" s="31">
        <f>Test_Data!R21</f>
        <v>160.10695</v>
      </c>
      <c r="E45" s="117">
        <f t="shared" si="23"/>
        <v>0.129523265575992</v>
      </c>
      <c r="F45" s="117">
        <f t="shared" si="23"/>
        <v>0.0869988375111527</v>
      </c>
      <c r="G45" s="117">
        <f t="shared" si="23"/>
        <v>0.443001246602859</v>
      </c>
      <c r="H45" s="117">
        <f t="shared" si="24"/>
        <v>0.514548609391509</v>
      </c>
      <c r="I45" s="117">
        <f t="shared" si="24"/>
        <v>0.44310278858071</v>
      </c>
      <c r="J45" s="117">
        <f t="shared" si="24"/>
        <v>0.782314630669342</v>
      </c>
      <c r="K45" s="117">
        <f t="shared" si="25"/>
        <v>35.3999234753624</v>
      </c>
      <c r="L45" s="117">
        <f t="shared" si="26"/>
        <v>35.7229104053994</v>
      </c>
      <c r="M45" s="117">
        <f t="shared" si="27"/>
        <v>-67.8423684177264</v>
      </c>
      <c r="N45" s="123" t="str">
        <f t="shared" si="28"/>
        <v>18-Blue2 (64, 64, 192)</v>
      </c>
      <c r="O45" s="124">
        <f>K45-[1]Reference!B52</f>
        <v>0.271893907312126</v>
      </c>
      <c r="P45" s="124">
        <f>L45-[1]Reference!C52</f>
        <v>-4.52764258521324</v>
      </c>
      <c r="Q45" s="124">
        <f>M45-[1]Reference!D52</f>
        <v>-0.870784725883667</v>
      </c>
      <c r="R45" s="124" t="str">
        <f t="shared" si="29"/>
        <v>about the same</v>
      </c>
      <c r="S45" s="124" t="str">
        <f t="shared" si="30"/>
        <v>greener</v>
      </c>
      <c r="T45" s="124" t="str">
        <f t="shared" si="31"/>
        <v>about the same</v>
      </c>
      <c r="U45" s="124">
        <f t="shared" si="18"/>
        <v>4.61862963606113</v>
      </c>
      <c r="V45" s="124">
        <f t="shared" si="32"/>
        <v>4.23076615345961</v>
      </c>
      <c r="W45" s="117">
        <f t="shared" si="19"/>
        <v>76.6727675277129</v>
      </c>
      <c r="X45" s="117">
        <f>W45-[1]Reference!E52</f>
        <v>-1.46365188246743</v>
      </c>
      <c r="Y45" s="117">
        <f t="shared" si="20"/>
        <v>4.37213181242494</v>
      </c>
      <c r="Z45" s="117">
        <f t="shared" si="21"/>
        <v>0.271893907312126</v>
      </c>
      <c r="AA45" s="117">
        <f>X45/(1+0.045*ABS([1]Reference!E52))</f>
        <v>-0.324093639163642</v>
      </c>
      <c r="AB45" s="117">
        <f>Y45/(1+0.015*ABS([1]Reference!E52))</f>
        <v>2.01290913100413</v>
      </c>
      <c r="AC45" s="117">
        <f t="shared" si="33"/>
        <v>2.05688262996691</v>
      </c>
      <c r="AD45" s="123" t="str">
        <f t="shared" si="22"/>
        <v>18-Blue2 (64, 64, 192)</v>
      </c>
    </row>
    <row r="46" s="31" customFormat="1" spans="1:30">
      <c r="A46" s="3" t="s">
        <v>68</v>
      </c>
      <c r="B46" s="31">
        <f>Test_Data!P22</f>
        <v>57.071365</v>
      </c>
      <c r="C46" s="31">
        <f>Test_Data!Q22</f>
        <v>22.938765</v>
      </c>
      <c r="D46" s="31">
        <f>Test_Data!R22</f>
        <v>291.95764</v>
      </c>
      <c r="E46" s="117">
        <f t="shared" si="23"/>
        <v>0.157911232712426</v>
      </c>
      <c r="F46" s="117">
        <f t="shared" si="23"/>
        <v>0.0634694589493463</v>
      </c>
      <c r="G46" s="117">
        <f t="shared" si="23"/>
        <v>0.807820013280053</v>
      </c>
      <c r="H46" s="117">
        <f t="shared" si="24"/>
        <v>0.54968618427595</v>
      </c>
      <c r="I46" s="117">
        <f t="shared" si="24"/>
        <v>0.398891637814272</v>
      </c>
      <c r="J46" s="117">
        <f t="shared" si="24"/>
        <v>0.95576547626803</v>
      </c>
      <c r="K46" s="117">
        <f t="shared" si="25"/>
        <v>30.2714299864556</v>
      </c>
      <c r="L46" s="117">
        <f t="shared" si="26"/>
        <v>75.3972732308389</v>
      </c>
      <c r="M46" s="117">
        <f t="shared" si="27"/>
        <v>-111.374767690752</v>
      </c>
      <c r="N46" s="123" t="str">
        <f t="shared" si="28"/>
        <v>19-Blue3 (0, 0, 255)</v>
      </c>
      <c r="O46" s="124">
        <f>K46-[1]Reference!B53</f>
        <v>-2.03115668079391</v>
      </c>
      <c r="P46" s="124">
        <f>L46-[1]Reference!C53</f>
        <v>-3.79636488156254</v>
      </c>
      <c r="Q46" s="124">
        <f>M46-[1]Reference!D53</f>
        <v>-3.52103343842433</v>
      </c>
      <c r="R46" s="124" t="str">
        <f t="shared" si="29"/>
        <v>about the same</v>
      </c>
      <c r="S46" s="124" t="str">
        <f t="shared" si="30"/>
        <v>greener</v>
      </c>
      <c r="T46" s="124" t="str">
        <f t="shared" si="31"/>
        <v>bluer</v>
      </c>
      <c r="U46" s="124">
        <f t="shared" si="18"/>
        <v>5.56198348167246</v>
      </c>
      <c r="V46" s="124">
        <f t="shared" si="32"/>
        <v>7.04751475532673</v>
      </c>
      <c r="W46" s="117">
        <f t="shared" si="19"/>
        <v>134.495679071168</v>
      </c>
      <c r="X46" s="117">
        <f>W46-[1]Reference!E53</f>
        <v>0.689624239372023</v>
      </c>
      <c r="Y46" s="117">
        <f t="shared" si="20"/>
        <v>5.13171328085798</v>
      </c>
      <c r="Z46" s="117">
        <f t="shared" si="21"/>
        <v>-2.03115668079391</v>
      </c>
      <c r="AA46" s="117">
        <f>X46/(1+0.045*ABS([1]Reference!E53))</f>
        <v>0.0982192676001313</v>
      </c>
      <c r="AB46" s="117">
        <f>Y46/(1+0.015*ABS([1]Reference!E53))</f>
        <v>1.70653750877766</v>
      </c>
      <c r="AC46" s="117">
        <f t="shared" si="33"/>
        <v>2.65471556957176</v>
      </c>
      <c r="AD46" s="123" t="str">
        <f t="shared" si="22"/>
        <v>19-Blue3 (0, 0, 255)</v>
      </c>
    </row>
    <row r="47" s="31" customFormat="1" spans="1:30">
      <c r="A47" s="3" t="s">
        <v>69</v>
      </c>
      <c r="B47" s="31">
        <f>Test_Data!P23</f>
        <v>121.00108</v>
      </c>
      <c r="C47" s="31">
        <f>Test_Data!Q23</f>
        <v>98.632607</v>
      </c>
      <c r="D47" s="31">
        <f>Test_Data!R23</f>
        <v>301.05377</v>
      </c>
      <c r="E47" s="117">
        <f t="shared" si="23"/>
        <v>0.334798890868212</v>
      </c>
      <c r="F47" s="117">
        <f t="shared" si="23"/>
        <v>0.272907377579111</v>
      </c>
      <c r="G47" s="117">
        <f t="shared" si="23"/>
        <v>0.832988170747681</v>
      </c>
      <c r="H47" s="117">
        <f t="shared" si="24"/>
        <v>0.706163312089585</v>
      </c>
      <c r="I47" s="117">
        <f t="shared" si="24"/>
        <v>0.648642038792047</v>
      </c>
      <c r="J47" s="117">
        <f t="shared" si="24"/>
        <v>0.965589973841532</v>
      </c>
      <c r="K47" s="117">
        <f t="shared" si="25"/>
        <v>59.2424764998774</v>
      </c>
      <c r="L47" s="117">
        <f t="shared" si="26"/>
        <v>28.7606366487694</v>
      </c>
      <c r="M47" s="117">
        <f t="shared" si="27"/>
        <v>-63.3895870098971</v>
      </c>
      <c r="N47" s="123" t="str">
        <f t="shared" si="28"/>
        <v>20-Blue4 (128, 128, 255)</v>
      </c>
      <c r="O47" s="124">
        <f>K47-[1]Reference!B54</f>
        <v>0.0397232890504782</v>
      </c>
      <c r="P47" s="124">
        <f>L47-[1]Reference!C54</f>
        <v>-4.34252242641203</v>
      </c>
      <c r="Q47" s="124">
        <f>M47-[1]Reference!D54</f>
        <v>0.0678523891373786</v>
      </c>
      <c r="R47" s="124" t="str">
        <f t="shared" si="29"/>
        <v>about the same</v>
      </c>
      <c r="S47" s="124" t="str">
        <f t="shared" si="30"/>
        <v>greener</v>
      </c>
      <c r="T47" s="124" t="str">
        <f t="shared" si="31"/>
        <v>about the same</v>
      </c>
      <c r="U47" s="124">
        <f t="shared" si="18"/>
        <v>4.34323415328901</v>
      </c>
      <c r="V47" s="124">
        <f t="shared" si="32"/>
        <v>3.70790772751076</v>
      </c>
      <c r="W47" s="117">
        <f t="shared" si="19"/>
        <v>69.6090077628453</v>
      </c>
      <c r="X47" s="117">
        <f>W47-[1]Reference!E54</f>
        <v>-1.96379262835713</v>
      </c>
      <c r="Y47" s="117">
        <f t="shared" si="20"/>
        <v>3.873709266764</v>
      </c>
      <c r="Z47" s="117">
        <f t="shared" si="21"/>
        <v>0.0397232890504782</v>
      </c>
      <c r="AA47" s="117">
        <f>X47/(1+0.045*ABS([1]Reference!E54))</f>
        <v>-0.465268145044062</v>
      </c>
      <c r="AB47" s="117">
        <f>Y47/(1+0.015*ABS([1]Reference!E54))</f>
        <v>1.86811545173874</v>
      </c>
      <c r="AC47" s="117">
        <f t="shared" si="33"/>
        <v>1.92559282495307</v>
      </c>
      <c r="AD47" s="123" t="str">
        <f t="shared" si="22"/>
        <v>20-Blue4 (128, 128, 255)</v>
      </c>
    </row>
    <row r="48" s="31" customFormat="1" spans="1:30">
      <c r="A48" s="3" t="s">
        <v>70</v>
      </c>
      <c r="B48" s="31">
        <f>Test_Data!P24</f>
        <v>64.825333</v>
      </c>
      <c r="C48" s="31">
        <f>Test_Data!Q24</f>
        <v>76.428886</v>
      </c>
      <c r="D48" s="31">
        <f>Test_Data!R24</f>
        <v>11.306801</v>
      </c>
      <c r="E48" s="117">
        <f t="shared" si="23"/>
        <v>0.179365751021086</v>
      </c>
      <c r="F48" s="117">
        <f t="shared" si="23"/>
        <v>0.211471717963947</v>
      </c>
      <c r="G48" s="117">
        <f t="shared" si="23"/>
        <v>0.0312848813751711</v>
      </c>
      <c r="H48" s="117">
        <f t="shared" si="24"/>
        <v>0.573531119027415</v>
      </c>
      <c r="I48" s="117">
        <f t="shared" si="24"/>
        <v>0.595777500129396</v>
      </c>
      <c r="J48" s="117">
        <f t="shared" si="24"/>
        <v>0.323363731013672</v>
      </c>
      <c r="K48" s="117">
        <f t="shared" si="25"/>
        <v>53.1101900150099</v>
      </c>
      <c r="L48" s="117">
        <f t="shared" si="26"/>
        <v>-11.1231905509902</v>
      </c>
      <c r="M48" s="117">
        <f t="shared" si="27"/>
        <v>54.4827538231448</v>
      </c>
      <c r="N48" s="123" t="str">
        <f t="shared" si="28"/>
        <v>21-Yellow1 (128, 128, 0)</v>
      </c>
      <c r="O48" s="124">
        <f>K48-[1]Reference!B55</f>
        <v>1.2418586516617</v>
      </c>
      <c r="P48" s="124">
        <f>L48-[1]Reference!C55</f>
        <v>1.81051124256304</v>
      </c>
      <c r="Q48" s="124">
        <f>M48-[1]Reference!D55</f>
        <v>-2.19767067269605</v>
      </c>
      <c r="R48" s="124" t="str">
        <f t="shared" si="29"/>
        <v>about the same</v>
      </c>
      <c r="S48" s="124" t="str">
        <f t="shared" si="30"/>
        <v>about the same</v>
      </c>
      <c r="T48" s="124" t="str">
        <f t="shared" si="31"/>
        <v>about the same</v>
      </c>
      <c r="U48" s="124">
        <f t="shared" si="18"/>
        <v>3.10643207808935</v>
      </c>
      <c r="V48" s="124">
        <f t="shared" si="32"/>
        <v>2.51794510272645</v>
      </c>
      <c r="W48" s="117">
        <f t="shared" si="19"/>
        <v>55.6066168022029</v>
      </c>
      <c r="X48" s="117">
        <f>W48-[1]Reference!E55</f>
        <v>-2.53073060128013</v>
      </c>
      <c r="Y48" s="117">
        <f t="shared" si="20"/>
        <v>1.30503255469732</v>
      </c>
      <c r="Z48" s="117">
        <f t="shared" si="21"/>
        <v>1.2418586516617</v>
      </c>
      <c r="AA48" s="117">
        <f>X48/(1+0.045*ABS([1]Reference!E55))</f>
        <v>-0.699835228936263</v>
      </c>
      <c r="AB48" s="117">
        <f>Y48/(1+0.015*ABS([1]Reference!E55))</f>
        <v>0.697110353071275</v>
      </c>
      <c r="AC48" s="117">
        <f t="shared" si="33"/>
        <v>1.58680342283676</v>
      </c>
      <c r="AD48" s="123" t="str">
        <f t="shared" si="22"/>
        <v>21-Yellow1 (128, 128, 0)</v>
      </c>
    </row>
    <row r="49" s="31" customFormat="1" spans="1:30">
      <c r="A49" s="3" t="s">
        <v>71</v>
      </c>
      <c r="B49" s="31">
        <f>Test_Data!P25</f>
        <v>156.64003</v>
      </c>
      <c r="C49" s="31">
        <f>Test_Data!Q25</f>
        <v>182.3615</v>
      </c>
      <c r="D49" s="31">
        <f>Test_Data!R25</f>
        <v>41.377361</v>
      </c>
      <c r="E49" s="117">
        <f t="shared" si="23"/>
        <v>0.433408596927924</v>
      </c>
      <c r="F49" s="117">
        <f t="shared" si="23"/>
        <v>0.504577545399293</v>
      </c>
      <c r="G49" s="117">
        <f t="shared" si="23"/>
        <v>0.114487363004145</v>
      </c>
      <c r="H49" s="117">
        <f t="shared" si="24"/>
        <v>0.769619957018545</v>
      </c>
      <c r="I49" s="117">
        <f t="shared" si="24"/>
        <v>0.796115305194635</v>
      </c>
      <c r="J49" s="117">
        <f t="shared" si="24"/>
        <v>0.498309293736124</v>
      </c>
      <c r="K49" s="117">
        <f t="shared" si="25"/>
        <v>76.3493754025777</v>
      </c>
      <c r="L49" s="117">
        <f t="shared" si="26"/>
        <v>-13.2476740880453</v>
      </c>
      <c r="M49" s="117">
        <f t="shared" si="27"/>
        <v>59.5612022917023</v>
      </c>
      <c r="N49" s="123" t="str">
        <f t="shared" si="28"/>
        <v>22-Yellow2 (192, 192, 64)</v>
      </c>
      <c r="O49" s="124">
        <f>K49-[1]Reference!B56</f>
        <v>0.726722087738224</v>
      </c>
      <c r="P49" s="124">
        <f>L49-[1]Reference!C56</f>
        <v>2.3203760007191</v>
      </c>
      <c r="Q49" s="124">
        <f>M49-[1]Reference!D56</f>
        <v>-2.06408253300562</v>
      </c>
      <c r="R49" s="124" t="str">
        <f t="shared" si="29"/>
        <v>about the same</v>
      </c>
      <c r="S49" s="124" t="str">
        <f t="shared" si="30"/>
        <v>about the same</v>
      </c>
      <c r="T49" s="124" t="str">
        <f t="shared" si="31"/>
        <v>about the same</v>
      </c>
      <c r="U49" s="124">
        <f t="shared" si="18"/>
        <v>3.1894680560524</v>
      </c>
      <c r="V49" s="124">
        <f t="shared" si="32"/>
        <v>1.79327222650798</v>
      </c>
      <c r="W49" s="117">
        <f t="shared" si="19"/>
        <v>61.0167000679007</v>
      </c>
      <c r="X49" s="117">
        <f>W49-[1]Reference!E56</f>
        <v>-2.54460823591457</v>
      </c>
      <c r="Y49" s="117">
        <f t="shared" si="20"/>
        <v>1.78032312052835</v>
      </c>
      <c r="Z49" s="117">
        <f t="shared" si="21"/>
        <v>0.726722087738224</v>
      </c>
      <c r="AA49" s="117">
        <f>X49/(1+0.045*ABS([1]Reference!E56))</f>
        <v>-0.659180723155561</v>
      </c>
      <c r="AB49" s="117">
        <f>Y49/(1+0.015*ABS([1]Reference!E56))</f>
        <v>0.911387956866607</v>
      </c>
      <c r="AC49" s="117">
        <f t="shared" si="33"/>
        <v>1.33913114611974</v>
      </c>
      <c r="AD49" s="123" t="str">
        <f t="shared" si="22"/>
        <v>22-Yellow2 (192, 192, 64)</v>
      </c>
    </row>
    <row r="50" s="31" customFormat="1" spans="1:30">
      <c r="A50" s="3" t="s">
        <v>72</v>
      </c>
      <c r="B50" s="31">
        <f>Test_Data!P26</f>
        <v>286.21786</v>
      </c>
      <c r="C50" s="31">
        <f>Test_Data!Q26</f>
        <v>337.4993</v>
      </c>
      <c r="D50" s="31">
        <f>Test_Data!R26</f>
        <v>46.942665</v>
      </c>
      <c r="E50" s="117">
        <f t="shared" si="23"/>
        <v>0.791938568438176</v>
      </c>
      <c r="F50" s="117">
        <f t="shared" si="23"/>
        <v>0.933829609692723</v>
      </c>
      <c r="G50" s="117">
        <f t="shared" si="23"/>
        <v>0.129886048755912</v>
      </c>
      <c r="H50" s="117">
        <f t="shared" si="24"/>
        <v>0.940894605152952</v>
      </c>
      <c r="I50" s="117">
        <f t="shared" si="24"/>
        <v>0.977437987163267</v>
      </c>
      <c r="J50" s="117">
        <f t="shared" si="24"/>
        <v>0.519717456991372</v>
      </c>
      <c r="K50" s="117">
        <f t="shared" si="25"/>
        <v>97.3828065109389</v>
      </c>
      <c r="L50" s="117">
        <f t="shared" si="26"/>
        <v>-18.2716910051571</v>
      </c>
      <c r="M50" s="117">
        <f t="shared" si="27"/>
        <v>91.544106034379</v>
      </c>
      <c r="N50" s="123" t="str">
        <f t="shared" si="28"/>
        <v>23-Yellow3 (255, 255, 0)</v>
      </c>
      <c r="O50" s="124">
        <f>K50-[1]Reference!B57</f>
        <v>0.244559529641634</v>
      </c>
      <c r="P50" s="124">
        <f>L50-[1]Reference!C57</f>
        <v>3.28912121029862</v>
      </c>
      <c r="Q50" s="124">
        <f>M50-[1]Reference!D57</f>
        <v>-2.94361359560959</v>
      </c>
      <c r="R50" s="124" t="str">
        <f t="shared" si="29"/>
        <v>about the same</v>
      </c>
      <c r="S50" s="124" t="str">
        <f t="shared" si="30"/>
        <v>redder</v>
      </c>
      <c r="T50" s="124" t="str">
        <f t="shared" si="31"/>
        <v>about the same</v>
      </c>
      <c r="U50" s="124">
        <f t="shared" si="18"/>
        <v>4.420745265205</v>
      </c>
      <c r="V50" s="124">
        <f t="shared" si="32"/>
        <v>1.62547874851316</v>
      </c>
      <c r="W50" s="117">
        <f t="shared" si="19"/>
        <v>93.3497618734058</v>
      </c>
      <c r="X50" s="117">
        <f>W50-[1]Reference!E57</f>
        <v>-3.56668556595034</v>
      </c>
      <c r="Y50" s="117">
        <f t="shared" si="20"/>
        <v>2.60037178302169</v>
      </c>
      <c r="Z50" s="117">
        <f t="shared" si="21"/>
        <v>0.244559529641634</v>
      </c>
      <c r="AA50" s="117">
        <f>X50/(1+0.045*ABS([1]Reference!E57))</f>
        <v>-0.66527248850842</v>
      </c>
      <c r="AB50" s="117">
        <f>Y50/(1+0.015*ABS([1]Reference!E57))</f>
        <v>1.05975558550471</v>
      </c>
      <c r="AC50" s="117">
        <f t="shared" si="33"/>
        <v>1.27494264518572</v>
      </c>
      <c r="AD50" s="123" t="str">
        <f t="shared" si="22"/>
        <v>23-Yellow3 (255, 255, 0)</v>
      </c>
    </row>
    <row r="51" s="31" customFormat="1" spans="1:30">
      <c r="A51" s="3" t="s">
        <v>73</v>
      </c>
      <c r="B51" s="31">
        <f>Test_Data!P27</f>
        <v>298.21771</v>
      </c>
      <c r="C51" s="31">
        <f>Test_Data!Q27</f>
        <v>342.00253</v>
      </c>
      <c r="D51" s="31">
        <f>Test_Data!R27</f>
        <v>110.12389</v>
      </c>
      <c r="E51" s="117">
        <f t="shared" si="23"/>
        <v>0.825141052834058</v>
      </c>
      <c r="F51" s="117">
        <f t="shared" si="23"/>
        <v>0.946289634093534</v>
      </c>
      <c r="G51" s="117">
        <f t="shared" si="23"/>
        <v>0.304702703728702</v>
      </c>
      <c r="H51" s="117">
        <f t="shared" si="24"/>
        <v>0.953864191125411</v>
      </c>
      <c r="I51" s="117">
        <f t="shared" si="24"/>
        <v>0.981766089999909</v>
      </c>
      <c r="J51" s="117">
        <f t="shared" si="24"/>
        <v>0.690566074501854</v>
      </c>
      <c r="K51" s="117">
        <f t="shared" si="25"/>
        <v>97.8848664399895</v>
      </c>
      <c r="L51" s="117">
        <f t="shared" si="26"/>
        <v>-13.950949437249</v>
      </c>
      <c r="M51" s="117">
        <f t="shared" si="27"/>
        <v>58.240003099611</v>
      </c>
      <c r="N51" s="123" t="str">
        <f t="shared" si="28"/>
        <v>24-Yellow4 (255, 255, 128)</v>
      </c>
      <c r="O51" s="124">
        <f>K51-[1]Reference!B58</f>
        <v>0.116637397870662</v>
      </c>
      <c r="P51" s="124">
        <f>L51-[1]Reference!C58</f>
        <v>2.59251406272226</v>
      </c>
      <c r="Q51" s="124">
        <f>M51-[1]Reference!D58</f>
        <v>-1.74564341572633</v>
      </c>
      <c r="R51" s="124" t="str">
        <f t="shared" si="29"/>
        <v>about the same</v>
      </c>
      <c r="S51" s="124" t="str">
        <f t="shared" si="30"/>
        <v>about the same</v>
      </c>
      <c r="T51" s="124" t="str">
        <f t="shared" si="31"/>
        <v>about the same</v>
      </c>
      <c r="U51" s="124">
        <f t="shared" si="18"/>
        <v>3.12761960328673</v>
      </c>
      <c r="V51" s="124">
        <f t="shared" si="32"/>
        <v>1.54354339817864</v>
      </c>
      <c r="W51" s="117">
        <f t="shared" si="19"/>
        <v>59.8876193486047</v>
      </c>
      <c r="X51" s="117">
        <f>W51-[1]Reference!E58</f>
        <v>-2.3374879027121</v>
      </c>
      <c r="Y51" s="117">
        <f t="shared" si="20"/>
        <v>2.07474104527673</v>
      </c>
      <c r="Z51" s="117">
        <f t="shared" si="21"/>
        <v>0.116637397870662</v>
      </c>
      <c r="AA51" s="117">
        <f>X51/(1+0.045*ABS([1]Reference!E58))</f>
        <v>-0.615107380418711</v>
      </c>
      <c r="AB51" s="117">
        <f>Y51/(1+0.015*ABS([1]Reference!E58))</f>
        <v>1.07311789946447</v>
      </c>
      <c r="AC51" s="117">
        <f t="shared" si="33"/>
        <v>1.2423942201164</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1.42270612890013</v>
      </c>
      <c r="C62" s="108" t="str">
        <f>IF(B62&lt;=20,"PASS","FAIL")</f>
        <v>PASS</v>
      </c>
    </row>
    <row r="63" spans="1:3">
      <c r="A63" s="31" t="s">
        <v>49</v>
      </c>
      <c r="B63" s="32">
        <f>MAX(AC28:AC51)</f>
        <v>2.65471556957176</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0.153430938720703</v>
      </c>
      <c r="F434" s="155">
        <f>Test_Data!T22</f>
        <v>0.0616686902940273</v>
      </c>
      <c r="G434" s="155">
        <v>0.18</v>
      </c>
      <c r="H434" s="155">
        <v>0.15</v>
      </c>
    </row>
    <row r="435" ht="14" spans="1:8">
      <c r="A435" s="153" t="s">
        <v>101</v>
      </c>
      <c r="B435" s="154">
        <v>0</v>
      </c>
      <c r="C435" s="154">
        <v>255</v>
      </c>
      <c r="D435" s="154">
        <v>0</v>
      </c>
      <c r="E435" s="155">
        <f>Test_Data!S18</f>
        <v>0.306311398744583</v>
      </c>
      <c r="F435" s="155">
        <f>Test_Data!T18</f>
        <v>0.599631011486053</v>
      </c>
      <c r="G435" s="155">
        <v>0.13</v>
      </c>
      <c r="H435" s="155">
        <v>0.57</v>
      </c>
    </row>
    <row r="436" ht="14" spans="1:8">
      <c r="A436" s="153" t="s">
        <v>100</v>
      </c>
      <c r="B436" s="154">
        <v>255</v>
      </c>
      <c r="C436" s="154">
        <v>0</v>
      </c>
      <c r="D436" s="154">
        <v>0</v>
      </c>
      <c r="E436" s="155">
        <f>Test_Data!S14</f>
        <v>0.63440477848053</v>
      </c>
      <c r="F436" s="155">
        <f>Test_Data!T14</f>
        <v>0.332522958517075</v>
      </c>
      <c r="G436" s="155">
        <v>0.47</v>
      </c>
      <c r="H436" s="155">
        <v>0.52</v>
      </c>
    </row>
    <row r="437" ht="14" spans="1:8">
      <c r="A437" s="153" t="s">
        <v>102</v>
      </c>
      <c r="B437" s="154">
        <v>0</v>
      </c>
      <c r="C437" s="154">
        <v>0</v>
      </c>
      <c r="D437" s="154">
        <v>255</v>
      </c>
      <c r="E437" s="155">
        <f>Test_Data!S22</f>
        <v>0.153430938720703</v>
      </c>
      <c r="F437" s="155">
        <f>Test_Data!T22</f>
        <v>0.0616686902940273</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2.05761790368556</v>
      </c>
    </row>
    <row r="446" spans="1:2">
      <c r="A446" s="3" t="s">
        <v>115</v>
      </c>
      <c r="B446" s="32">
        <f t="shared" ref="B446:B476" si="71">AC29</f>
        <v>1.85859797892218</v>
      </c>
    </row>
    <row r="447" spans="1:2">
      <c r="A447" s="3" t="s">
        <v>116</v>
      </c>
      <c r="B447" s="32">
        <f t="shared" si="71"/>
        <v>1.60270922631176</v>
      </c>
    </row>
    <row r="448" spans="1:2">
      <c r="A448" s="3" t="s">
        <v>117</v>
      </c>
      <c r="B448" s="32">
        <f t="shared" si="71"/>
        <v>1.33192029012329</v>
      </c>
    </row>
    <row r="449" spans="1:2">
      <c r="A449" s="3" t="s">
        <v>118</v>
      </c>
      <c r="B449" s="32">
        <f t="shared" si="71"/>
        <v>1.07194064904699</v>
      </c>
    </row>
    <row r="450" spans="1:2">
      <c r="A450" s="3" t="s">
        <v>119</v>
      </c>
      <c r="B450" s="32">
        <f t="shared" si="71"/>
        <v>0.681569917952495</v>
      </c>
    </row>
    <row r="451" spans="1:2">
      <c r="A451" s="3" t="s">
        <v>120</v>
      </c>
      <c r="B451" s="32">
        <f t="shared" si="71"/>
        <v>0.341077369504242</v>
      </c>
    </row>
    <row r="452" spans="1:2">
      <c r="A452" s="3" t="s">
        <v>121</v>
      </c>
      <c r="B452" s="32">
        <f t="shared" si="71"/>
        <v>0</v>
      </c>
    </row>
    <row r="453" spans="1:2">
      <c r="A453" s="3" t="s">
        <v>122</v>
      </c>
      <c r="B453" s="32">
        <f t="shared" si="71"/>
        <v>2.10385206508304</v>
      </c>
    </row>
    <row r="454" spans="1:2">
      <c r="A454" s="3" t="s">
        <v>123</v>
      </c>
      <c r="B454" s="32">
        <f t="shared" si="71"/>
        <v>1.92568083330835</v>
      </c>
    </row>
    <row r="455" spans="1:2">
      <c r="A455" s="3" t="s">
        <v>124</v>
      </c>
      <c r="B455" s="32">
        <f t="shared" si="71"/>
        <v>2.1714865081623</v>
      </c>
    </row>
    <row r="456" spans="1:2">
      <c r="A456" s="3" t="s">
        <v>125</v>
      </c>
      <c r="B456" s="32">
        <f t="shared" si="71"/>
        <v>1.43571265456348</v>
      </c>
    </row>
    <row r="457" spans="1:2">
      <c r="A457" s="3" t="s">
        <v>126</v>
      </c>
      <c r="B457" s="32">
        <f t="shared" si="71"/>
        <v>1.37282563243733</v>
      </c>
    </row>
    <row r="458" spans="1:2">
      <c r="A458" s="3" t="s">
        <v>127</v>
      </c>
      <c r="B458" s="32">
        <f t="shared" si="71"/>
        <v>0.951458899954175</v>
      </c>
    </row>
    <row r="459" spans="1:2">
      <c r="A459" s="3" t="s">
        <v>128</v>
      </c>
      <c r="B459" s="32">
        <f t="shared" si="71"/>
        <v>0.679061626754835</v>
      </c>
    </row>
    <row r="460" spans="1:2">
      <c r="A460" s="3" t="s">
        <v>129</v>
      </c>
      <c r="B460" s="32">
        <f t="shared" si="71"/>
        <v>0.608893022308947</v>
      </c>
    </row>
    <row r="461" spans="1:2">
      <c r="A461" s="3" t="s">
        <v>130</v>
      </c>
      <c r="B461" s="32">
        <f t="shared" si="71"/>
        <v>1.87008005673377</v>
      </c>
    </row>
    <row r="462" spans="1:2">
      <c r="A462" s="3" t="s">
        <v>131</v>
      </c>
      <c r="B462" s="32">
        <f t="shared" si="71"/>
        <v>2.05688262996691</v>
      </c>
    </row>
    <row r="463" spans="1:2">
      <c r="A463" s="3" t="s">
        <v>132</v>
      </c>
      <c r="B463" s="32">
        <f t="shared" si="71"/>
        <v>2.65471556957176</v>
      </c>
    </row>
    <row r="464" spans="1:2">
      <c r="A464" s="3" t="s">
        <v>133</v>
      </c>
      <c r="B464" s="32">
        <f t="shared" si="71"/>
        <v>1.92559282495307</v>
      </c>
    </row>
    <row r="465" spans="1:2">
      <c r="A465" s="3" t="s">
        <v>134</v>
      </c>
      <c r="B465" s="32">
        <f t="shared" si="71"/>
        <v>1.58680342283676</v>
      </c>
    </row>
    <row r="466" spans="1:2">
      <c r="A466" s="3" t="s">
        <v>135</v>
      </c>
      <c r="B466" s="32">
        <f t="shared" si="71"/>
        <v>1.33913114611974</v>
      </c>
    </row>
    <row r="467" spans="1:2">
      <c r="A467" s="3" t="s">
        <v>136</v>
      </c>
      <c r="B467" s="32">
        <f t="shared" si="71"/>
        <v>1.27494264518572</v>
      </c>
    </row>
    <row r="468" spans="1:2">
      <c r="A468" s="3" t="s">
        <v>137</v>
      </c>
      <c r="B468" s="32">
        <f t="shared" si="71"/>
        <v>1.2423942201164</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0.00395980011671782</v>
      </c>
    </row>
    <row r="480" spans="1:2">
      <c r="A480" s="3">
        <v>16</v>
      </c>
      <c r="B480" s="158">
        <f>Test_Data!U29</f>
        <v>2.51836276054382</v>
      </c>
    </row>
    <row r="481" spans="1:2">
      <c r="A481" s="3">
        <v>32</v>
      </c>
      <c r="B481" s="158">
        <f>Test_Data!U30</f>
        <v>6.27356386184692</v>
      </c>
    </row>
    <row r="482" spans="1:2">
      <c r="A482" s="3">
        <v>48</v>
      </c>
      <c r="B482" s="158">
        <f>Test_Data!U31</f>
        <v>12.1349430084229</v>
      </c>
    </row>
    <row r="483" spans="1:2">
      <c r="A483" s="3">
        <v>64</v>
      </c>
      <c r="B483" s="158">
        <f>Test_Data!U32</f>
        <v>20.4034385681152</v>
      </c>
    </row>
    <row r="484" spans="1:2">
      <c r="A484" s="3">
        <v>80</v>
      </c>
      <c r="B484" s="158">
        <f>Test_Data!U33</f>
        <v>31.384241104126</v>
      </c>
    </row>
    <row r="485" spans="1:2">
      <c r="A485" s="3">
        <v>96</v>
      </c>
      <c r="B485" s="158">
        <f>Test_Data!U34</f>
        <v>44.8804168701172</v>
      </c>
    </row>
    <row r="486" spans="1:2">
      <c r="A486" s="3">
        <v>112</v>
      </c>
      <c r="B486" s="158">
        <f>Test_Data!U35</f>
        <v>61.477855682373</v>
      </c>
    </row>
    <row r="487" spans="1:2">
      <c r="A487" s="3">
        <v>128</v>
      </c>
      <c r="B487" s="158">
        <f>Test_Data!U36</f>
        <v>80.9548797607422</v>
      </c>
    </row>
    <row r="488" spans="1:2">
      <c r="A488" s="3">
        <v>144</v>
      </c>
      <c r="B488" s="158">
        <f>Test_Data!U37</f>
        <v>103.588287353516</v>
      </c>
    </row>
    <row r="489" spans="1:2">
      <c r="A489" s="3">
        <v>160</v>
      </c>
      <c r="B489" s="158">
        <f>Test_Data!U38</f>
        <v>129.455307006836</v>
      </c>
    </row>
    <row r="490" spans="1:2">
      <c r="A490" s="3">
        <v>176</v>
      </c>
      <c r="B490" s="158">
        <f>Test_Data!U39</f>
        <v>158.66291809082</v>
      </c>
    </row>
    <row r="491" spans="1:2">
      <c r="A491" s="3">
        <v>192</v>
      </c>
      <c r="B491" s="158">
        <f>Test_Data!U40</f>
        <v>191.294876098633</v>
      </c>
    </row>
    <row r="492" spans="1:2">
      <c r="A492" s="3">
        <v>208</v>
      </c>
      <c r="B492" s="158">
        <f>Test_Data!U41</f>
        <v>227.000778198242</v>
      </c>
    </row>
    <row r="493" spans="1:2">
      <c r="A493" s="3">
        <v>224</v>
      </c>
      <c r="B493" s="158">
        <f>Test_Data!U42</f>
        <v>266.982055664063</v>
      </c>
    </row>
    <row r="494" spans="1:2">
      <c r="A494" s="3">
        <v>240</v>
      </c>
      <c r="B494" s="158">
        <f>Test_Data!U43</f>
        <v>310.926300048828</v>
      </c>
    </row>
    <row r="495" spans="1:2">
      <c r="A495" s="3">
        <v>255</v>
      </c>
      <c r="B495" s="158">
        <f>Test_Data!U44</f>
        <v>355.364868164063</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2352</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1.42270612890013</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2352</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5.8913593</v>
      </c>
      <c r="Q4" s="20">
        <v>6.223887</v>
      </c>
      <c r="R4" s="21">
        <v>6.1468749</v>
      </c>
      <c r="S4" s="20">
        <v>0.322599947452545</v>
      </c>
      <c r="T4" s="20">
        <v>0.340808540582657</v>
      </c>
      <c r="U4" s="20">
        <v>6.22388696670532</v>
      </c>
      <c r="V4" s="19">
        <v>0</v>
      </c>
      <c r="W4" s="21">
        <v>0</v>
      </c>
      <c r="X4" s="22">
        <v>5947.84375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19.641317</v>
      </c>
      <c r="Q5" s="20">
        <v>20.687124</v>
      </c>
      <c r="R5" s="21">
        <v>19.835636</v>
      </c>
      <c r="S5" s="20">
        <v>0.326462537050247</v>
      </c>
      <c r="T5" s="20">
        <v>0.343845129013062</v>
      </c>
      <c r="U5" s="20">
        <v>20.6871242523193</v>
      </c>
      <c r="V5" s="19">
        <v>0</v>
      </c>
      <c r="W5" s="21">
        <v>0</v>
      </c>
      <c r="X5" s="24">
        <v>5764.58349609375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43.252811</v>
      </c>
      <c r="Q6" s="20">
        <v>45.508823</v>
      </c>
      <c r="R6" s="21">
        <v>43.071114</v>
      </c>
      <c r="S6" s="20">
        <v>0.328088521957397</v>
      </c>
      <c r="T6" s="20">
        <v>0.345201194286346</v>
      </c>
      <c r="U6" s="20">
        <v>45.5088233947754</v>
      </c>
      <c r="V6" s="19">
        <v>0</v>
      </c>
      <c r="W6" s="21">
        <v>0</v>
      </c>
      <c r="X6" s="24">
        <v>5690.8037109375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78.063148</v>
      </c>
      <c r="Q7" s="20">
        <v>82.073456</v>
      </c>
      <c r="R7" s="21">
        <v>77.072411</v>
      </c>
      <c r="S7" s="20">
        <v>0.329090148210526</v>
      </c>
      <c r="T7" s="20">
        <v>0.345996350049973</v>
      </c>
      <c r="U7" s="20">
        <v>82.0734558105469</v>
      </c>
      <c r="V7" s="19">
        <v>0</v>
      </c>
      <c r="W7" s="21">
        <v>0</v>
      </c>
      <c r="X7" s="24">
        <v>5646.41650390625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124.95532</v>
      </c>
      <c r="Q8" s="20">
        <v>131.35954</v>
      </c>
      <c r="R8" s="21">
        <v>122.96158</v>
      </c>
      <c r="S8" s="20">
        <v>0.329457104206085</v>
      </c>
      <c r="T8" s="20">
        <v>0.346342474222183</v>
      </c>
      <c r="U8" s="20">
        <v>131.35954284668</v>
      </c>
      <c r="V8" s="19">
        <v>0</v>
      </c>
      <c r="W8" s="21">
        <v>0</v>
      </c>
      <c r="X8" s="24">
        <v>5630.3125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184.65453</v>
      </c>
      <c r="Q9" s="20">
        <v>194.23717</v>
      </c>
      <c r="R9" s="21">
        <v>180.74319</v>
      </c>
      <c r="S9" s="20">
        <v>0.329955369234085</v>
      </c>
      <c r="T9" s="20">
        <v>0.347078382968903</v>
      </c>
      <c r="U9" s="20">
        <v>194.237167358398</v>
      </c>
      <c r="V9" s="19">
        <v>0</v>
      </c>
      <c r="W9" s="21">
        <v>0</v>
      </c>
      <c r="X9" s="24">
        <v>5608.52392578125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258.12756</v>
      </c>
      <c r="Q10" s="20">
        <v>271.32004</v>
      </c>
      <c r="R10" s="21">
        <v>251.91342</v>
      </c>
      <c r="S10" s="20">
        <v>0.330356329679489</v>
      </c>
      <c r="T10" s="20">
        <v>0.347240298986435</v>
      </c>
      <c r="U10" s="20">
        <v>271.320037841797</v>
      </c>
      <c r="V10" s="19">
        <v>0</v>
      </c>
      <c r="W10" s="21">
        <v>0</v>
      </c>
      <c r="X10" s="24">
        <v>5591.30224609375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343.61633</v>
      </c>
      <c r="Q11" s="20">
        <v>361.41422</v>
      </c>
      <c r="R11" s="21">
        <v>334.39966</v>
      </c>
      <c r="S11" s="20">
        <v>0.330581426620483</v>
      </c>
      <c r="T11" s="20">
        <v>0.347704172134399</v>
      </c>
      <c r="U11" s="20">
        <v>361.414215087891</v>
      </c>
      <c r="V11" s="19">
        <v>0</v>
      </c>
      <c r="W11" s="21">
        <v>0</v>
      </c>
      <c r="X11" s="24">
        <v>5581.59619140625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35.98468</v>
      </c>
      <c r="Q12" s="20">
        <v>19.096476</v>
      </c>
      <c r="R12" s="21">
        <v>1.695586</v>
      </c>
      <c r="S12" s="20">
        <v>0.633792638778687</v>
      </c>
      <c r="T12" s="20">
        <v>0.336343288421631</v>
      </c>
      <c r="U12" s="20">
        <v>19.0964756011963</v>
      </c>
      <c r="V12" s="19">
        <v>0</v>
      </c>
      <c r="W12" s="21">
        <v>0</v>
      </c>
      <c r="X12" s="24">
        <v>5581.59619140625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95.717476</v>
      </c>
      <c r="Q13" s="20">
        <v>60.263496</v>
      </c>
      <c r="R13" s="21">
        <v>23.178654</v>
      </c>
      <c r="S13" s="20">
        <v>0.53425806760788</v>
      </c>
      <c r="T13" s="20">
        <v>0.336367607116699</v>
      </c>
      <c r="U13" s="20">
        <v>60.2634963989258</v>
      </c>
      <c r="V13" s="19">
        <v>0</v>
      </c>
      <c r="W13" s="21">
        <v>0</v>
      </c>
      <c r="X13" s="24">
        <v>5581.59619140625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159.42574</v>
      </c>
      <c r="Q14" s="20">
        <v>83.562927</v>
      </c>
      <c r="R14" s="21">
        <v>8.3110561</v>
      </c>
      <c r="S14" s="20">
        <v>0.63440477848053</v>
      </c>
      <c r="T14" s="20">
        <v>0.332522958517075</v>
      </c>
      <c r="U14" s="20">
        <v>83.5629272460937</v>
      </c>
      <c r="V14" s="19">
        <v>0</v>
      </c>
      <c r="W14" s="21">
        <v>0</v>
      </c>
      <c r="X14" s="24">
        <v>5581.59619140625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200.40048</v>
      </c>
      <c r="Q15" s="20">
        <v>145.30647</v>
      </c>
      <c r="R15" s="21">
        <v>82.07032</v>
      </c>
      <c r="S15" s="20">
        <v>0.468469202518463</v>
      </c>
      <c r="T15" s="20">
        <v>0.33967787027359</v>
      </c>
      <c r="U15" s="20">
        <v>145.30647277832</v>
      </c>
      <c r="V15" s="19">
        <v>0</v>
      </c>
      <c r="W15" s="21">
        <v>0</v>
      </c>
      <c r="X15" s="24">
        <v>2029.80981445312</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30.355469</v>
      </c>
      <c r="Q16" s="20">
        <v>59.086018</v>
      </c>
      <c r="R16" s="21">
        <v>9.7731905</v>
      </c>
      <c r="S16" s="20">
        <v>0.305957436561584</v>
      </c>
      <c r="T16" s="20">
        <v>0.595537066459656</v>
      </c>
      <c r="U16" s="20">
        <v>59.0860176086426</v>
      </c>
      <c r="V16" s="19">
        <v>0</v>
      </c>
      <c r="W16" s="21">
        <v>0</v>
      </c>
      <c r="X16" s="24">
        <v>5970.39208984375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82.824593</v>
      </c>
      <c r="Q17" s="20">
        <v>145.04204</v>
      </c>
      <c r="R17" s="21">
        <v>38.46994</v>
      </c>
      <c r="S17" s="20">
        <v>0.310977160930634</v>
      </c>
      <c r="T17" s="20">
        <v>0.544581770896912</v>
      </c>
      <c r="U17" s="20">
        <v>145.042037963867</v>
      </c>
      <c r="V17" s="19">
        <v>0</v>
      </c>
      <c r="W17" s="21">
        <v>0</v>
      </c>
      <c r="X17" s="24">
        <v>5935.67333984375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132.68704</v>
      </c>
      <c r="Q18" s="20">
        <v>259.74634</v>
      </c>
      <c r="R18" s="21">
        <v>40.743561</v>
      </c>
      <c r="S18" s="20">
        <v>0.306311398744583</v>
      </c>
      <c r="T18" s="20">
        <v>0.599631011486053</v>
      </c>
      <c r="U18" s="20">
        <v>259.746337890625</v>
      </c>
      <c r="V18" s="19">
        <v>0</v>
      </c>
      <c r="W18" s="21">
        <v>0</v>
      </c>
      <c r="X18" s="24">
        <v>5960.078125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178.74738</v>
      </c>
      <c r="Q19" s="20">
        <v>281.83484</v>
      </c>
      <c r="R19" s="21">
        <v>105.77149</v>
      </c>
      <c r="S19" s="20">
        <v>0.315610855817795</v>
      </c>
      <c r="T19" s="20">
        <v>0.497630417346954</v>
      </c>
      <c r="U19" s="20">
        <v>281.834838867188</v>
      </c>
      <c r="V19" s="19">
        <v>0</v>
      </c>
      <c r="W19" s="21">
        <v>0</v>
      </c>
      <c r="X19" s="24">
        <v>5893.33447265625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12.776376</v>
      </c>
      <c r="Q20" s="20">
        <v>4.9918118</v>
      </c>
      <c r="R20" s="21">
        <v>66.757576</v>
      </c>
      <c r="S20" s="20">
        <v>0.15115362405777</v>
      </c>
      <c r="T20" s="20">
        <v>0.0590566881000996</v>
      </c>
      <c r="U20" s="20">
        <v>4.99181175231934</v>
      </c>
      <c r="V20" s="19">
        <v>0</v>
      </c>
      <c r="W20" s="21">
        <v>0</v>
      </c>
      <c r="X20" s="24">
        <v>5893.33447265625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46.81155</v>
      </c>
      <c r="Q21" s="20">
        <v>31.442617</v>
      </c>
      <c r="R21" s="21">
        <v>160.10695</v>
      </c>
      <c r="S21" s="20">
        <v>0.196389198303223</v>
      </c>
      <c r="T21" s="20">
        <v>0.131911680102348</v>
      </c>
      <c r="U21" s="20">
        <v>31.4426174163818</v>
      </c>
      <c r="V21" s="19">
        <v>0</v>
      </c>
      <c r="W21" s="21">
        <v>0</v>
      </c>
      <c r="X21" s="24">
        <v>5893.33447265625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57.071365</v>
      </c>
      <c r="Q22" s="20">
        <v>22.938765</v>
      </c>
      <c r="R22" s="21">
        <v>291.95764</v>
      </c>
      <c r="S22" s="20">
        <v>0.153430938720703</v>
      </c>
      <c r="T22" s="20">
        <v>0.0616686902940273</v>
      </c>
      <c r="U22" s="20">
        <v>22.9387645721436</v>
      </c>
      <c r="V22" s="19">
        <v>0</v>
      </c>
      <c r="W22" s="21">
        <v>0</v>
      </c>
      <c r="X22" s="24">
        <v>5893.33447265625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121.00108</v>
      </c>
      <c r="Q23" s="20">
        <v>98.632607</v>
      </c>
      <c r="R23" s="21">
        <v>301.05377</v>
      </c>
      <c r="S23" s="20">
        <v>0.232387155294418</v>
      </c>
      <c r="T23" s="20">
        <v>0.18942765891552</v>
      </c>
      <c r="U23" s="20">
        <v>98.6326065063477</v>
      </c>
      <c r="V23" s="19">
        <v>0</v>
      </c>
      <c r="W23" s="21">
        <v>0</v>
      </c>
      <c r="X23" s="24">
        <v>5893.33447265625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64.825333</v>
      </c>
      <c r="Q24" s="20">
        <v>76.428886</v>
      </c>
      <c r="R24" s="21">
        <v>11.306801</v>
      </c>
      <c r="S24" s="20">
        <v>0.424914121627808</v>
      </c>
      <c r="T24" s="20">
        <v>0.5009725689888</v>
      </c>
      <c r="U24" s="20">
        <v>76.4288864135742</v>
      </c>
      <c r="V24" s="19">
        <v>0</v>
      </c>
      <c r="W24" s="21">
        <v>0</v>
      </c>
      <c r="X24" s="24">
        <v>3826.49926757813</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156.64003</v>
      </c>
      <c r="Q25" s="20">
        <v>182.3615</v>
      </c>
      <c r="R25" s="21">
        <v>41.377361</v>
      </c>
      <c r="S25" s="20">
        <v>0.411799997091293</v>
      </c>
      <c r="T25" s="20">
        <v>0.47942066192627</v>
      </c>
      <c r="U25" s="20">
        <v>182.36149597168</v>
      </c>
      <c r="V25" s="19">
        <v>0</v>
      </c>
      <c r="W25" s="21">
        <v>0</v>
      </c>
      <c r="X25" s="24">
        <v>3938.55786132813</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286.21786</v>
      </c>
      <c r="Q26" s="20">
        <v>337.4993</v>
      </c>
      <c r="R26" s="21">
        <v>46.942665</v>
      </c>
      <c r="S26" s="20">
        <v>0.42677053809166</v>
      </c>
      <c r="T26" s="20">
        <v>0.503234684467316</v>
      </c>
      <c r="U26" s="20">
        <v>337.499298095703</v>
      </c>
      <c r="V26" s="19">
        <v>0</v>
      </c>
      <c r="W26" s="21">
        <v>0</v>
      </c>
      <c r="X26" s="24">
        <v>3808.20434570313</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298.21771</v>
      </c>
      <c r="Q27" s="20">
        <v>342.00253</v>
      </c>
      <c r="R27" s="21">
        <v>110.12389</v>
      </c>
      <c r="S27" s="20">
        <v>0.397441238164902</v>
      </c>
      <c r="T27" s="20">
        <v>0.455794245004654</v>
      </c>
      <c r="U27" s="20">
        <v>342.002532958984</v>
      </c>
      <c r="V27" s="19">
        <v>0</v>
      </c>
      <c r="W27" s="21">
        <v>0</v>
      </c>
      <c r="X27" s="24">
        <v>4086.17163085938</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0.0037693</v>
      </c>
      <c r="Q28" s="20">
        <v>0.0039598</v>
      </c>
      <c r="R28" s="21">
        <v>0.0063495</v>
      </c>
      <c r="S28" s="20">
        <v>0.267732590436935</v>
      </c>
      <c r="T28" s="20">
        <v>0.281263768672943</v>
      </c>
      <c r="U28" s="20">
        <v>0.00395980011671782</v>
      </c>
      <c r="V28" s="19">
        <v>0</v>
      </c>
      <c r="W28" s="21">
        <v>0</v>
      </c>
      <c r="X28" s="24">
        <v>12257.3076171875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2.376843</v>
      </c>
      <c r="Q29" s="20">
        <v>2.5183628</v>
      </c>
      <c r="R29" s="21">
        <v>2.5590308</v>
      </c>
      <c r="S29" s="20">
        <v>0.318857997655869</v>
      </c>
      <c r="T29" s="20">
        <v>0.337843149900436</v>
      </c>
      <c r="U29" s="20">
        <v>2.51836276054382</v>
      </c>
      <c r="V29" s="19">
        <v>0</v>
      </c>
      <c r="W29" s="21">
        <v>0</v>
      </c>
      <c r="X29" s="24">
        <v>6136.99755859375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5.95157</v>
      </c>
      <c r="Q30" s="20">
        <v>6.2735639</v>
      </c>
      <c r="R30" s="21">
        <v>6.1705074</v>
      </c>
      <c r="S30" s="20">
        <v>0.323531538248062</v>
      </c>
      <c r="T30" s="20">
        <v>0.341035336256027</v>
      </c>
      <c r="U30" s="20">
        <v>6.27356386184692</v>
      </c>
      <c r="V30" s="19">
        <v>0</v>
      </c>
      <c r="W30" s="21">
        <v>0</v>
      </c>
      <c r="X30" s="24">
        <v>5903.912109375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11.553728</v>
      </c>
      <c r="Q31" s="20">
        <v>12.134943</v>
      </c>
      <c r="R31" s="21">
        <v>11.847246</v>
      </c>
      <c r="S31" s="20">
        <v>0.325128167867661</v>
      </c>
      <c r="T31" s="20">
        <v>0.341483891010284</v>
      </c>
      <c r="U31" s="20">
        <v>12.1349430084229</v>
      </c>
      <c r="V31" s="19">
        <v>0</v>
      </c>
      <c r="W31" s="21">
        <v>0</v>
      </c>
      <c r="X31" s="24">
        <v>5829.15576171875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19.42569</v>
      </c>
      <c r="Q32" s="20">
        <v>20.403439</v>
      </c>
      <c r="R32" s="21">
        <v>19.63306</v>
      </c>
      <c r="S32" s="20">
        <v>0.326689779758453</v>
      </c>
      <c r="T32" s="20">
        <v>0.343133002519608</v>
      </c>
      <c r="U32" s="20">
        <v>20.4034385681152</v>
      </c>
      <c r="V32" s="19">
        <v>0</v>
      </c>
      <c r="W32" s="21">
        <v>0</v>
      </c>
      <c r="X32" s="24">
        <v>5755.4052734375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29.818609</v>
      </c>
      <c r="Q33" s="20">
        <v>31.384241</v>
      </c>
      <c r="R33" s="21">
        <v>29.714975</v>
      </c>
      <c r="S33" s="20">
        <v>0.327973186969757</v>
      </c>
      <c r="T33" s="20">
        <v>0.345193475484848</v>
      </c>
      <c r="U33" s="20">
        <v>31.384241104126</v>
      </c>
      <c r="V33" s="19">
        <v>0</v>
      </c>
      <c r="W33" s="21">
        <v>0</v>
      </c>
      <c r="X33" s="24">
        <v>5695.880859375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42.702225</v>
      </c>
      <c r="Q34" s="20">
        <v>44.880417</v>
      </c>
      <c r="R34" s="21">
        <v>42.478882</v>
      </c>
      <c r="S34" s="20">
        <v>0.328323274850845</v>
      </c>
      <c r="T34" s="20">
        <v>0.345070660114288</v>
      </c>
      <c r="U34" s="20">
        <v>44.8804168701172</v>
      </c>
      <c r="V34" s="19">
        <v>0</v>
      </c>
      <c r="W34" s="21">
        <v>0</v>
      </c>
      <c r="X34" s="24">
        <v>5680.609375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58.426533</v>
      </c>
      <c r="Q35" s="20">
        <v>61.477856</v>
      </c>
      <c r="R35" s="21">
        <v>57.935795</v>
      </c>
      <c r="S35" s="20">
        <v>0.328533917665482</v>
      </c>
      <c r="T35" s="20">
        <v>0.345691591501236</v>
      </c>
      <c r="U35" s="20">
        <v>61.477855682373</v>
      </c>
      <c r="V35" s="19">
        <v>0</v>
      </c>
      <c r="W35" s="21">
        <v>0</v>
      </c>
      <c r="X35" s="24">
        <v>5670.86279296875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77.037216</v>
      </c>
      <c r="Q36" s="20">
        <v>80.95488</v>
      </c>
      <c r="R36" s="21">
        <v>75.925034</v>
      </c>
      <c r="S36" s="20">
        <v>0.329335510730743</v>
      </c>
      <c r="T36" s="20">
        <v>0.346083581447601</v>
      </c>
      <c r="U36" s="20">
        <v>80.9548797607422</v>
      </c>
      <c r="V36" s="19">
        <v>0</v>
      </c>
      <c r="W36" s="21">
        <v>0</v>
      </c>
      <c r="X36" s="24">
        <v>5635.7177734375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98.60083</v>
      </c>
      <c r="Q37" s="20">
        <v>103.58829</v>
      </c>
      <c r="R37" s="21">
        <v>97.129692</v>
      </c>
      <c r="S37" s="20">
        <v>0.329417407512665</v>
      </c>
      <c r="T37" s="20">
        <v>0.346080124378204</v>
      </c>
      <c r="U37" s="20">
        <v>103.588287353516</v>
      </c>
      <c r="V37" s="19">
        <v>0</v>
      </c>
      <c r="W37" s="21">
        <v>0</v>
      </c>
      <c r="X37" s="24">
        <v>5632.169921875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123.18017</v>
      </c>
      <c r="Q38" s="20">
        <v>129.45531</v>
      </c>
      <c r="R38" s="21">
        <v>121.0508</v>
      </c>
      <c r="S38" s="20">
        <v>0.329635262489319</v>
      </c>
      <c r="T38" s="20">
        <v>0.346427798271179</v>
      </c>
      <c r="U38" s="20">
        <v>129.455307006836</v>
      </c>
      <c r="V38" s="19">
        <v>0</v>
      </c>
      <c r="W38" s="21">
        <v>0</v>
      </c>
      <c r="X38" s="24">
        <v>5622.57373046875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150.92799</v>
      </c>
      <c r="Q39" s="20">
        <v>158.66292</v>
      </c>
      <c r="R39" s="21">
        <v>147.72893</v>
      </c>
      <c r="S39" s="20">
        <v>0.330027222633362</v>
      </c>
      <c r="T39" s="20">
        <v>0.346940815448761</v>
      </c>
      <c r="U39" s="20">
        <v>158.66291809082</v>
      </c>
      <c r="V39" s="19">
        <v>0</v>
      </c>
      <c r="W39" s="21">
        <v>0</v>
      </c>
      <c r="X39" s="24">
        <v>5605.49072265625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181.96417</v>
      </c>
      <c r="Q40" s="20">
        <v>191.29488</v>
      </c>
      <c r="R40" s="21">
        <v>177.90631</v>
      </c>
      <c r="S40" s="20">
        <v>0.330144435167313</v>
      </c>
      <c r="T40" s="20">
        <v>0.347073495388031</v>
      </c>
      <c r="U40" s="20">
        <v>191.294876098633</v>
      </c>
      <c r="V40" s="19">
        <v>0</v>
      </c>
      <c r="W40" s="21">
        <v>0</v>
      </c>
      <c r="X40" s="24">
        <v>5600.41943359375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216.08635</v>
      </c>
      <c r="Q41" s="20">
        <v>227.00078</v>
      </c>
      <c r="R41" s="21">
        <v>210.78848</v>
      </c>
      <c r="S41" s="20">
        <v>0.330470114946365</v>
      </c>
      <c r="T41" s="20">
        <v>0.347162038087845</v>
      </c>
      <c r="U41" s="20">
        <v>227.000778198242</v>
      </c>
      <c r="V41" s="19">
        <v>0</v>
      </c>
      <c r="W41" s="21">
        <v>0</v>
      </c>
      <c r="X41" s="24">
        <v>5586.45849609375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254.08548</v>
      </c>
      <c r="Q42" s="20">
        <v>266.98206</v>
      </c>
      <c r="R42" s="21">
        <v>247.31644</v>
      </c>
      <c r="S42" s="20">
        <v>0.33067512512207</v>
      </c>
      <c r="T42" s="20">
        <v>0.34745916724205</v>
      </c>
      <c r="U42" s="20">
        <v>266.982055664063</v>
      </c>
      <c r="V42" s="19">
        <v>0</v>
      </c>
      <c r="W42" s="21">
        <v>0</v>
      </c>
      <c r="X42" s="24">
        <v>5577.65087890625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295.79657</v>
      </c>
      <c r="Q43" s="20">
        <v>310.9263</v>
      </c>
      <c r="R43" s="21">
        <v>288.15988</v>
      </c>
      <c r="S43" s="20">
        <v>0.330542266368866</v>
      </c>
      <c r="T43" s="20">
        <v>0.347449213266373</v>
      </c>
      <c r="U43" s="20">
        <v>310.926300048828</v>
      </c>
      <c r="V43" s="19">
        <v>0</v>
      </c>
      <c r="W43" s="21">
        <v>0</v>
      </c>
      <c r="X43" s="24">
        <v>5583.31640625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338.06085</v>
      </c>
      <c r="Q44" s="20">
        <v>355.36487</v>
      </c>
      <c r="R44" s="21">
        <v>328.56219</v>
      </c>
      <c r="S44" s="20">
        <v>0.330787509679794</v>
      </c>
      <c r="T44" s="20">
        <v>0.347719252109528</v>
      </c>
      <c r="U44" s="20">
        <v>355.364868164063</v>
      </c>
      <c r="V44" s="19">
        <v>0</v>
      </c>
      <c r="W44" s="21">
        <v>0</v>
      </c>
      <c r="X44" s="24">
        <v>5572.82958984375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