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<sst xmlns="http://schemas.openxmlformats.org/spreadsheetml/2006/main" count="759" uniqueCount="385">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</sst>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b/>
      <sz val="9"/>
      <color theme="1"/>
      <name val="Microsoft YaHei Light"/>
      <charset val="134"/>
    </font>
    <font>
      <b/>
      <sz val="9"/>
      <color rgb="FF000000"/>
      <name val="Cambria"/>
      <charset val="134"/>
    </font>
    <font>
      <sz val="9"/>
      <name val="ＭＳ Ｐゴシック"/>
      <charset val="128"/>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0.0254392996430397</c:v>
                </c:pt>
                <c:pt idx="1">
                  <c:v>2.79531764984131</c:v>
                </c:pt>
                <c:pt idx="2">
                  <c:v>6.88504266738892</c:v>
                </c:pt>
                <c:pt idx="3">
                  <c:v>13.1196937561035</c:v>
                </c:pt>
                <c:pt idx="4">
                  <c:v>21.8220233917236</c:v>
                </c:pt>
                <c:pt idx="5">
                  <c:v>33.1761512756348</c:v>
                </c:pt>
                <c:pt idx="6">
                  <c:v>47.2912635803223</c:v>
                </c:pt>
                <c:pt idx="7">
                  <c:v>64.1571884155273</c:v>
                </c:pt>
                <c:pt idx="8">
                  <c:v>84.1949844360352</c:v>
                </c:pt>
                <c:pt idx="9">
                  <c:v>107.427627563477</c:v>
                </c:pt>
                <c:pt idx="10">
                  <c:v>133.8251953125</c:v>
                </c:pt>
                <c:pt idx="11">
                  <c:v>164.069259643555</c:v>
                </c:pt>
                <c:pt idx="12">
                  <c:v>198.186874389648</c:v>
                </c:pt>
                <c:pt idx="13">
                  <c:v>236.603790283203</c:v>
                </c:pt>
                <c:pt idx="14">
                  <c:v>280.040832519531</c:v>
                </c:pt>
                <c:pt idx="15">
                  <c:v>326.690673828125</c:v>
                </c:pt>
                <c:pt idx="16">
                  <c:v>373.390625</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0.1453877389431</c:v>
                </c:pt>
                <c:pt idx="1">
                  <c:v>0.306301474571228</c:v>
                </c:pt>
                <c:pt idx="2">
                  <c:v>0.632466077804565</c:v>
                </c:pt>
                <c:pt idx="3">
                  <c:v>0.1453877389431</c:v>
                </c:pt>
              </c:numCache>
            </c:numRef>
          </c:xVal>
          <c:yVal>
            <c:numRef>
              <c:f>sRGB_DeltaE!$F$434:$F$437</c:f>
              <c:numCache>
                <c:formatCode>0.00</c:formatCode>
                <c:ptCount val="4"/>
                <c:pt idx="0">
                  <c:v>0.060251496732235</c:v>
                </c:pt>
                <c:pt idx="1">
                  <c:v>0.596920013427734</c:v>
                </c:pt>
                <c:pt idx="2">
                  <c:v>0.336416304111481</c:v>
                </c:pt>
                <c:pt idx="3">
                  <c:v>0.060251496732235</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2.47916841921737</c:v>
                </c:pt>
                <c:pt idx="1">
                  <c:v>2.23794394467332</c:v>
                </c:pt>
                <c:pt idx="2">
                  <c:v>1.77582628379169</c:v>
                </c:pt>
                <c:pt idx="3">
                  <c:v>1.32396579522082</c:v>
                </c:pt>
                <c:pt idx="4">
                  <c:v>0.883298834161328</c:v>
                </c:pt>
                <c:pt idx="5">
                  <c:v>0.685969536197321</c:v>
                </c:pt>
                <c:pt idx="6">
                  <c:v>0.377543089484346</c:v>
                </c:pt>
                <c:pt idx="7">
                  <c:v>0</c:v>
                </c:pt>
                <c:pt idx="8">
                  <c:v>3.34655082446071</c:v>
                </c:pt>
                <c:pt idx="9">
                  <c:v>2.8462088089095</c:v>
                </c:pt>
                <c:pt idx="10">
                  <c:v>3.36901325264699</c:v>
                </c:pt>
                <c:pt idx="11">
                  <c:v>2.26175579135122</c:v>
                </c:pt>
                <c:pt idx="12">
                  <c:v>1.50150665772079</c:v>
                </c:pt>
                <c:pt idx="13">
                  <c:v>1.02880822254955</c:v>
                </c:pt>
                <c:pt idx="14">
                  <c:v>0.94408681476932</c:v>
                </c:pt>
                <c:pt idx="15">
                  <c:v>0.850626878264204</c:v>
                </c:pt>
                <c:pt idx="16">
                  <c:v>2.77432741237439</c:v>
                </c:pt>
                <c:pt idx="17">
                  <c:v>3.22628502919875</c:v>
                </c:pt>
                <c:pt idx="18">
                  <c:v>3.95863452314148</c:v>
                </c:pt>
                <c:pt idx="19">
                  <c:v>3.09073324805193</c:v>
                </c:pt>
                <c:pt idx="20">
                  <c:v>1.95687510567245</c:v>
                </c:pt>
                <c:pt idx="21">
                  <c:v>1.88904624054484</c:v>
                </c:pt>
                <c:pt idx="22">
                  <c:v>1.8927392410779</c:v>
                </c:pt>
                <c:pt idx="23">
                  <c:v>1.91920620267211</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0.234060527634481</v>
      </c>
      <c r="F10" s="102">
        <f>C10/$C$16</f>
        <v>0.155611669471276</v>
      </c>
      <c r="G10" s="102">
        <f>D10/$C$16</f>
        <v>0.0924078250699777</v>
      </c>
      <c r="H10" s="102">
        <f>IF((E10/Reference!L$18)&lt;=0.008856,(7.787*(E10/Reference!L$18))+16/116,(E10/Reference!L$18)^(1/3))</f>
        <v>0.626794753828515</v>
      </c>
      <c r="I10" s="102">
        <f>IF((F10/Reference!M$18)&lt;=0.008856,(7.787*(F10/Reference!M$18))+16/116,(F10/Reference!M$18)^(1/3))</f>
        <v>0.537874209328311</v>
      </c>
      <c r="J10" s="102">
        <f>IF((G10/Reference!N$18)&lt;=0.008856,(7.787*(G10/Reference!N$18))+16/116,(G10/Reference!N$18)^(1/3))</f>
        <v>0.439433966365693</v>
      </c>
      <c r="K10" s="102">
        <f t="shared" ref="K10:K16" si="0">100*IF(F10&lt;=0.008856,9.033*F10,(1.16*(F10^(1/3)))-0.16)</f>
        <v>46.3934082820841</v>
      </c>
      <c r="L10" s="102">
        <f t="shared" ref="L10:L16" si="1">500*(H10-I10)</f>
        <v>44.460272250102</v>
      </c>
      <c r="M10" s="102">
        <f t="shared" ref="M10:M16" si="2">200*(I10-J10)</f>
        <v>19.6880485925236</v>
      </c>
      <c r="N10" s="103" t="str">
        <f>A10</f>
        <v>1-(192,80,80)</v>
      </c>
      <c r="O10" s="120">
        <f>K10-Reference!B12</f>
        <v>-2.51893390940634</v>
      </c>
      <c r="P10" s="120">
        <f>L10-Reference!C12</f>
        <v>-0.544778540754464</v>
      </c>
      <c r="Q10" s="120">
        <f>M10-Reference!D12</f>
        <v>-3.22342766045099</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4.12702042405708</v>
      </c>
      <c r="V10" s="120">
        <f t="shared" ref="V10:V16" si="7">(AC10)^2</f>
        <v>8.99336228752198</v>
      </c>
      <c r="W10" s="102">
        <f t="shared" ref="W10:W16" si="8">SQRT((L10*L10)+(M10*M10))</f>
        <v>48.6244286952017</v>
      </c>
      <c r="X10" s="102">
        <f>W10-Reference!E12</f>
        <v>-1.87696079833781</v>
      </c>
      <c r="Y10" s="102">
        <f t="shared" ref="Y10:Y16" si="9">IF(((U10*U10)-(O10*O10)-(X10*X10))&lt;0,0,SQRT((U10*U10)-(O10*O10)-(X10*X10)))</f>
        <v>2.6766187069006</v>
      </c>
      <c r="Z10" s="102">
        <f t="shared" ref="Z10:Z16" si="10">O10</f>
        <v>-2.51893390940634</v>
      </c>
      <c r="AA10" s="102">
        <f>X10/(1+0.045*ABS(Reference!E12))</f>
        <v>-0.5735446711047</v>
      </c>
      <c r="AB10" s="102">
        <f>Y10/(1+0.015*ABS(Reference!E12))</f>
        <v>1.52295133139975</v>
      </c>
      <c r="AC10" s="102">
        <f t="shared" ref="AC10:AC16" si="11">SQRT(Z10*Z10+AA10*AA10+AB10*AB10)</f>
        <v>2.99889351053384</v>
      </c>
      <c r="AD10" s="103" t="str">
        <f>A10</f>
        <v>1-(192,80,80)</v>
      </c>
    </row>
    <row r="11" spans="1:107">
      <c r="A11" s="103" t="s">
        <v>41</v>
      </c>
      <c r="B11" s="31">
        <f>sRGB_Data!B1032</f>
        <v>148</v>
      </c>
      <c r="C11" s="31">
        <f>sRGB_Data!C1032</f>
        <v>177.13</v>
      </c>
      <c r="D11" s="31">
        <f>sRGB_Data!D1032</f>
        <v>52.76</v>
      </c>
      <c r="E11" s="102">
        <f t="shared" ref="E11:E16" si="12">B11/$C$16</f>
        <v>0.396531113666474</v>
      </c>
      <c r="F11" s="102">
        <f t="shared" ref="F11:F16" si="13">C11/$C$16</f>
        <v>0.47457808218745</v>
      </c>
      <c r="G11" s="102">
        <f t="shared" ref="G11:G16" si="14">D11/$C$16</f>
        <v>0.141357983493535</v>
      </c>
      <c r="H11" s="102">
        <f>IF((E11/Reference!L$18)&lt;=0.008856,(7.787*(E11/Reference!L$18))+16/116,(E11/Reference!L$18)^(1/3))</f>
        <v>0.74720834952242</v>
      </c>
      <c r="I11" s="102">
        <f>IF((F11/Reference!M$18)&lt;=0.008856,(7.787*(F11/Reference!M$18))+16/116,(F11/Reference!M$18)^(1/3))</f>
        <v>0.780014289781736</v>
      </c>
      <c r="J11" s="102">
        <f>IF((G11/Reference!N$18)&lt;=0.008856,(7.787*(G11/Reference!N$18))+16/116,(G11/Reference!N$18)^(1/3))</f>
        <v>0.506326689456114</v>
      </c>
      <c r="K11" s="102">
        <f t="shared" si="0"/>
        <v>74.4816576146813</v>
      </c>
      <c r="L11" s="102">
        <f t="shared" si="1"/>
        <v>-16.402970129658</v>
      </c>
      <c r="M11" s="102">
        <f t="shared" si="2"/>
        <v>54.7375200651243</v>
      </c>
      <c r="N11" s="103" t="str">
        <f t="shared" ref="N11:N16" si="15">A11</f>
        <v>2-(192,192,80)</v>
      </c>
      <c r="O11" s="120">
        <f>K11-Reference!B13</f>
        <v>-1.27036317986058</v>
      </c>
      <c r="P11" s="120">
        <f>L11-Reference!C13</f>
        <v>-1.86240586004088</v>
      </c>
      <c r="Q11" s="120">
        <f>M11-Reference!D13</f>
        <v>-0.338746233913703</v>
      </c>
      <c r="R11" s="120" t="str">
        <f t="shared" si="3"/>
        <v>about the same</v>
      </c>
      <c r="S11" s="120" t="str">
        <f t="shared" si="4"/>
        <v>about the same</v>
      </c>
      <c r="T11" s="120" t="str">
        <f t="shared" si="5"/>
        <v>about the same</v>
      </c>
      <c r="U11" s="120">
        <f t="shared" si="6"/>
        <v>2.27972086169575</v>
      </c>
      <c r="V11" s="120">
        <f t="shared" si="7"/>
        <v>2.64899093601664</v>
      </c>
      <c r="W11" s="102">
        <f t="shared" si="8"/>
        <v>57.1423969741762</v>
      </c>
      <c r="X11" s="102">
        <f>W11-Reference!E13</f>
        <v>0.179048066993623</v>
      </c>
      <c r="Y11" s="102">
        <f t="shared" si="9"/>
        <v>1.8844750962035</v>
      </c>
      <c r="Z11" s="102">
        <f t="shared" si="10"/>
        <v>-1.27036317986058</v>
      </c>
      <c r="AA11" s="102">
        <f>X11/(1+0.045*ABS(Reference!E13))</f>
        <v>0.05024710785617</v>
      </c>
      <c r="AB11" s="102">
        <f>Y11/(1+0.015*ABS(Reference!E13))</f>
        <v>1.01619070819568</v>
      </c>
      <c r="AC11" s="102">
        <f t="shared" si="11"/>
        <v>1.62757209856173</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0.251609708678504</v>
      </c>
      <c r="F12" s="102">
        <f t="shared" si="13"/>
        <v>0.402077190729242</v>
      </c>
      <c r="G12" s="102">
        <f t="shared" si="14"/>
        <v>0.169999318663093</v>
      </c>
      <c r="H12" s="102">
        <f>IF((E12/Reference!L$18)&lt;=0.008856,(7.787*(E12/Reference!L$18))+16/116,(E12/Reference!L$18)^(1/3))</f>
        <v>0.642083866894848</v>
      </c>
      <c r="I12" s="102">
        <f>IF((F12/Reference!M$18)&lt;=0.008856,(7.787*(F12/Reference!M$18))+16/116,(F12/Reference!M$18)^(1/3))</f>
        <v>0.738079504369929</v>
      </c>
      <c r="J12" s="102">
        <f>IF((G12/Reference!N$18)&lt;=0.008856,(7.787*(G12/Reference!N$18))+16/116,(G12/Reference!N$18)^(1/3))</f>
        <v>0.538443039298461</v>
      </c>
      <c r="K12" s="102">
        <f t="shared" si="0"/>
        <v>69.6172225069118</v>
      </c>
      <c r="L12" s="102">
        <f t="shared" si="1"/>
        <v>-47.9978187375407</v>
      </c>
      <c r="M12" s="102">
        <f t="shared" si="2"/>
        <v>39.9272930142937</v>
      </c>
      <c r="N12" s="103" t="str">
        <f t="shared" si="15"/>
        <v>3-(96,192,96)</v>
      </c>
      <c r="O12" s="120">
        <f>K12-Reference!B14</f>
        <v>-0.580132495894901</v>
      </c>
      <c r="P12" s="120">
        <f>L12-Reference!C14</f>
        <v>-0.131168078307091</v>
      </c>
      <c r="Q12" s="120">
        <f>M12-Reference!D14</f>
        <v>0.307959491509394</v>
      </c>
      <c r="R12" s="120" t="str">
        <f t="shared" si="3"/>
        <v>about the same</v>
      </c>
      <c r="S12" s="120" t="str">
        <f t="shared" si="4"/>
        <v>about the same</v>
      </c>
      <c r="T12" s="120" t="str">
        <f t="shared" si="5"/>
        <v>about the same</v>
      </c>
      <c r="U12" s="120">
        <f t="shared" si="6"/>
        <v>0.669774459031357</v>
      </c>
      <c r="V12" s="120">
        <f t="shared" si="7"/>
        <v>0.348989858000427</v>
      </c>
      <c r="W12" s="102">
        <f t="shared" si="8"/>
        <v>62.4337995881323</v>
      </c>
      <c r="X12" s="102">
        <f>W12-Reference!E14</f>
        <v>0.297595696015435</v>
      </c>
      <c r="Y12" s="102">
        <f t="shared" si="9"/>
        <v>0.153234835760633</v>
      </c>
      <c r="Z12" s="102">
        <f t="shared" si="10"/>
        <v>-0.580132495894901</v>
      </c>
      <c r="AA12" s="102">
        <f>X12/(1+0.045*ABS(Reference!E14))</f>
        <v>0.0783945124849571</v>
      </c>
      <c r="AB12" s="102">
        <f>Y12/(1+0.015*ABS(Reference!E14))</f>
        <v>0.0793123295549015</v>
      </c>
      <c r="AC12" s="102">
        <f t="shared" si="11"/>
        <v>0.590753635621844</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0.325637780777184</v>
      </c>
      <c r="F13" s="102">
        <f t="shared" si="13"/>
        <v>0.428682285044837</v>
      </c>
      <c r="G13" s="102">
        <f t="shared" si="14"/>
        <v>0.548123886715455</v>
      </c>
      <c r="H13" s="102">
        <f>IF((E13/Reference!L$18)&lt;=0.008856,(7.787*(E13/Reference!L$18))+16/116,(E13/Reference!L$18)^(1/3))</f>
        <v>0.69972526463766</v>
      </c>
      <c r="I13" s="102">
        <f>IF((F13/Reference!M$18)&lt;=0.008856,(7.787*(F13/Reference!M$18))+16/116,(F13/Reference!M$18)^(1/3))</f>
        <v>0.754012442156223</v>
      </c>
      <c r="J13" s="102">
        <f>IF((G13/Reference!N$18)&lt;=0.008856,(7.787*(G13/Reference!N$18))+16/116,(G13/Reference!N$18)^(1/3))</f>
        <v>0.795457442611368</v>
      </c>
      <c r="K13" s="102">
        <f t="shared" si="0"/>
        <v>71.4654432901218</v>
      </c>
      <c r="L13" s="102">
        <f t="shared" si="1"/>
        <v>-27.1435887592815</v>
      </c>
      <c r="M13" s="102">
        <f t="shared" si="2"/>
        <v>-8.28900009102911</v>
      </c>
      <c r="N13" s="103" t="str">
        <f t="shared" si="15"/>
        <v>4-(96,192,192)</v>
      </c>
      <c r="O13" s="120">
        <f>K13-Reference!B15</f>
        <v>-0.757600269346142</v>
      </c>
      <c r="P13" s="120">
        <f>L13-Reference!C15</f>
        <v>1.04435144114817</v>
      </c>
      <c r="Q13" s="120">
        <f>M13-Reference!D15</f>
        <v>0.415483626787537</v>
      </c>
      <c r="R13" s="120" t="str">
        <f t="shared" si="3"/>
        <v>about the same</v>
      </c>
      <c r="S13" s="120" t="str">
        <f t="shared" si="4"/>
        <v>about the same</v>
      </c>
      <c r="T13" s="120" t="str">
        <f t="shared" si="5"/>
        <v>about the same</v>
      </c>
      <c r="U13" s="120">
        <f t="shared" si="6"/>
        <v>1.35545370443632</v>
      </c>
      <c r="V13" s="120">
        <f t="shared" si="7"/>
        <v>0.809573484737399</v>
      </c>
      <c r="W13" s="102">
        <f t="shared" si="8"/>
        <v>28.3810136049098</v>
      </c>
      <c r="X13" s="102">
        <f>W13-Reference!E15</f>
        <v>-1.12030856099889</v>
      </c>
      <c r="Y13" s="102">
        <f t="shared" si="9"/>
        <v>0.0905831381073382</v>
      </c>
      <c r="Z13" s="102">
        <f t="shared" si="10"/>
        <v>-0.757600269346142</v>
      </c>
      <c r="AA13" s="102">
        <f>X13/(1+0.045*ABS(Reference!E15))</f>
        <v>-0.481323275395804</v>
      </c>
      <c r="AB13" s="102">
        <f>Y13/(1+0.015*ABS(Reference!E15))</f>
        <v>0.0627950729461129</v>
      </c>
      <c r="AC13" s="102">
        <f t="shared" si="11"/>
        <v>0.899763015875513</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0.25209197624918</v>
      </c>
      <c r="F14" s="102">
        <f t="shared" si="13"/>
        <v>0.227496330144732</v>
      </c>
      <c r="G14" s="102">
        <f t="shared" si="14"/>
        <v>0.515034972838556</v>
      </c>
      <c r="H14" s="102">
        <f>IF((E14/Reference!L$18)&lt;=0.008856,(7.787*(E14/Reference!L$18))+16/116,(E14/Reference!L$18)^(1/3))</f>
        <v>0.642493838614344</v>
      </c>
      <c r="I14" s="102">
        <f>IF((F14/Reference!M$18)&lt;=0.008856,(7.787*(F14/Reference!M$18))+16/116,(F14/Reference!M$18)^(1/3))</f>
        <v>0.610461292340529</v>
      </c>
      <c r="J14" s="102">
        <f>IF((G14/Reference!N$18)&lt;=0.008856,(7.787*(G14/Reference!N$18))+16/116,(G14/Reference!N$18)^(1/3))</f>
        <v>0.779117477690621</v>
      </c>
      <c r="K14" s="102">
        <f t="shared" si="0"/>
        <v>54.8135099115013</v>
      </c>
      <c r="L14" s="102">
        <f t="shared" si="1"/>
        <v>16.0162731369076</v>
      </c>
      <c r="M14" s="102">
        <f t="shared" si="2"/>
        <v>-33.7312370700184</v>
      </c>
      <c r="N14" s="103" t="str">
        <f t="shared" si="15"/>
        <v>5-(128,128,192)</v>
      </c>
      <c r="O14" s="120">
        <f>K14-Reference!B16</f>
        <v>-1.10700149092334</v>
      </c>
      <c r="P14" s="120">
        <f>L14-Reference!C16</f>
        <v>0.883318728797821</v>
      </c>
      <c r="Q14" s="120">
        <f>M14-Reference!D16</f>
        <v>-0.322854072900249</v>
      </c>
      <c r="R14" s="120" t="str">
        <f t="shared" si="3"/>
        <v>about the same</v>
      </c>
      <c r="S14" s="120" t="str">
        <f t="shared" si="4"/>
        <v>about the same</v>
      </c>
      <c r="T14" s="120" t="str">
        <f t="shared" si="5"/>
        <v>about the same</v>
      </c>
      <c r="U14" s="120">
        <f t="shared" si="6"/>
        <v>1.45256291772156</v>
      </c>
      <c r="V14" s="120">
        <f t="shared" si="7"/>
        <v>1.47260336875062</v>
      </c>
      <c r="W14" s="102">
        <f t="shared" si="8"/>
        <v>37.3405591745733</v>
      </c>
      <c r="X14" s="102">
        <f>W14-Reference!E16</f>
        <v>0.664594789160596</v>
      </c>
      <c r="Y14" s="102">
        <f t="shared" si="9"/>
        <v>0.665432562513935</v>
      </c>
      <c r="Z14" s="102">
        <f t="shared" si="10"/>
        <v>-1.10700149092334</v>
      </c>
      <c r="AA14" s="102">
        <f>X14/(1+0.045*ABS(Reference!E16))</f>
        <v>0.250750896472307</v>
      </c>
      <c r="AB14" s="102">
        <f>Y14/(1+0.015*ABS(Reference!E16))</f>
        <v>0.429272705587552</v>
      </c>
      <c r="AC14" s="102">
        <f t="shared" si="11"/>
        <v>1.21350870155538</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0.364513905502188</v>
      </c>
      <c r="F15" s="102">
        <f t="shared" si="13"/>
        <v>0.284323525555988</v>
      </c>
      <c r="G15" s="102">
        <f t="shared" si="14"/>
        <v>0.52157237768549</v>
      </c>
      <c r="H15" s="102">
        <f>IF((E15/Reference!L$18)&lt;=0.008856,(7.787*(E15/Reference!L$18))+16/116,(E15/Reference!L$18)^(1/3))</f>
        <v>0.726530737953201</v>
      </c>
      <c r="I15" s="102">
        <f>IF((F15/Reference!M$18)&lt;=0.008856,(7.787*(F15/Reference!M$18))+16/116,(F15/Reference!M$18)^(1/3))</f>
        <v>0.657563348814218</v>
      </c>
      <c r="J15" s="102">
        <f>IF((G15/Reference!N$18)&lt;=0.008856,(7.787*(G15/Reference!N$18))+16/116,(G15/Reference!N$18)^(1/3))</f>
        <v>0.782400106972471</v>
      </c>
      <c r="K15" s="102">
        <f t="shared" si="0"/>
        <v>60.2773484624492</v>
      </c>
      <c r="L15" s="102">
        <f t="shared" si="1"/>
        <v>34.4836945694915</v>
      </c>
      <c r="M15" s="102">
        <f t="shared" si="2"/>
        <v>-24.9673516316508</v>
      </c>
      <c r="N15" s="103" t="str">
        <f t="shared" si="15"/>
        <v>6-(192,128,192)</v>
      </c>
      <c r="O15" s="120">
        <f>K15-Reference!B17</f>
        <v>-1.76371650655501</v>
      </c>
      <c r="P15" s="120">
        <f>L15-Reference!C17</f>
        <v>-0.584563746105275</v>
      </c>
      <c r="Q15" s="120">
        <f>M15-Reference!D17</f>
        <v>-1.52019100838125</v>
      </c>
      <c r="R15" s="120" t="str">
        <f t="shared" si="3"/>
        <v>about the same</v>
      </c>
      <c r="S15" s="120" t="str">
        <f t="shared" si="4"/>
        <v>about the same</v>
      </c>
      <c r="T15" s="120" t="str">
        <f t="shared" si="5"/>
        <v>about the same</v>
      </c>
      <c r="U15" s="120">
        <f t="shared" si="6"/>
        <v>2.40070643576395</v>
      </c>
      <c r="V15" s="120">
        <f t="shared" si="7"/>
        <v>4.0670489826793</v>
      </c>
      <c r="W15" s="102">
        <f t="shared" si="8"/>
        <v>42.5733935534915</v>
      </c>
      <c r="X15" s="102">
        <f>W15-Reference!E17</f>
        <v>0.388655998508149</v>
      </c>
      <c r="Y15" s="102">
        <f t="shared" si="9"/>
        <v>1.58165798769755</v>
      </c>
      <c r="Z15" s="102">
        <f t="shared" si="10"/>
        <v>-1.76371650655501</v>
      </c>
      <c r="AA15" s="102">
        <f>X15/(1+0.045*ABS(Reference!E17))</f>
        <v>0.134097308687196</v>
      </c>
      <c r="AB15" s="102">
        <f>Y15/(1+0.015*ABS(Reference!E17))</f>
        <v>0.968695503751079</v>
      </c>
      <c r="AC15" s="102">
        <f t="shared" si="11"/>
        <v>2.01669258507074</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356.3192</v>
      </c>
      <c r="C16" s="31">
        <f t="shared" ref="C16:D16" si="17">C35</f>
        <v>373.23679</v>
      </c>
      <c r="D16" s="31">
        <f t="shared" si="17"/>
        <v>345.57215</v>
      </c>
      <c r="E16" s="102">
        <f t="shared" si="12"/>
        <v>0.954673305383427</v>
      </c>
      <c r="F16" s="102">
        <f t="shared" si="13"/>
        <v>1</v>
      </c>
      <c r="G16" s="102">
        <f t="shared" si="14"/>
        <v>0.925879118186608</v>
      </c>
      <c r="H16" s="102">
        <f>IF((E16/Reference!L$18)&lt;=0.008856,(7.787*(E16/Reference!L$18))+16/116,(E16/Reference!L$18)^(1/3))</f>
        <v>1.00146141062888</v>
      </c>
      <c r="I16" s="102">
        <f>IF((F16/Reference!M$18)&lt;=0.008856,(7.787*(F16/Reference!M$18))+16/116,(F16/Reference!M$18)^(1/3))</f>
        <v>1</v>
      </c>
      <c r="J16" s="102">
        <f>IF((G16/Reference!N$18)&lt;=0.008856,(7.787*(G16/Reference!N$18))+16/116,(G16/Reference!N$18)^(1/3))</f>
        <v>0.947346387126005</v>
      </c>
      <c r="K16" s="102">
        <f t="shared" si="0"/>
        <v>100</v>
      </c>
      <c r="L16" s="102">
        <f t="shared" si="1"/>
        <v>0.730705314440305</v>
      </c>
      <c r="M16" s="102">
        <f t="shared" si="2"/>
        <v>10.5307225747991</v>
      </c>
      <c r="N16" s="103" t="str">
        <f t="shared" si="15"/>
        <v>7-(255, 255, 255)</v>
      </c>
      <c r="O16" s="120">
        <f>K16-Reference!B18</f>
        <v>0</v>
      </c>
      <c r="P16" s="120">
        <f>L16-Reference!C18</f>
        <v>0.730705314440305</v>
      </c>
      <c r="Q16" s="120">
        <f>M16-Reference!D18</f>
        <v>10.5307225747991</v>
      </c>
      <c r="R16" s="120" t="str">
        <f t="shared" si="3"/>
        <v>about the same</v>
      </c>
      <c r="S16" s="120" t="str">
        <f t="shared" si="4"/>
        <v>about the same</v>
      </c>
      <c r="T16" s="120" t="str">
        <f t="shared" si="5"/>
        <v>yellower</v>
      </c>
      <c r="U16" s="120">
        <f t="shared" si="6"/>
        <v>10.5560432077523</v>
      </c>
      <c r="V16" s="120">
        <f t="shared" si="7"/>
        <v>111.430048203934</v>
      </c>
      <c r="W16" s="102">
        <f t="shared" si="8"/>
        <v>10.5560432077523</v>
      </c>
      <c r="X16" s="102">
        <f>W16-Reference!E18</f>
        <v>10.5560432077523</v>
      </c>
      <c r="Y16" s="102">
        <f t="shared" si="9"/>
        <v>0</v>
      </c>
      <c r="Z16" s="102">
        <f t="shared" si="10"/>
        <v>0</v>
      </c>
      <c r="AA16" s="102">
        <f>X16/(1+0.045*ABS(Reference!E18))</f>
        <v>10.5560432077523</v>
      </c>
      <c r="AB16" s="102">
        <f>Y16/(1+0.015*ABS(Reference!E18))</f>
        <v>0</v>
      </c>
      <c r="AC16" s="102">
        <f t="shared" si="11"/>
        <v>10.5560432077523</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2.84331810785305</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10.5560432077523</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6.4535719</v>
      </c>
      <c r="C28" s="31">
        <f>Test_Data!Q4</f>
        <v>6.8006514</v>
      </c>
      <c r="D28" s="31">
        <f>Test_Data!R4</f>
        <v>6.6441643</v>
      </c>
      <c r="E28" s="117">
        <f>B28/$C$16</f>
        <v>0.0172908246799572</v>
      </c>
      <c r="F28" s="117">
        <f>C28/$C$16</f>
        <v>0.0182207423871586</v>
      </c>
      <c r="G28" s="117">
        <f>D28/$C$16</f>
        <v>0.0178014720896083</v>
      </c>
      <c r="H28" s="117">
        <f>IF((E28/E$16)&lt;=0.008856,(7.787*(E28/E$16))+16/116,(E28/E$16)^(1/3))</f>
        <v>0.262615472276978</v>
      </c>
      <c r="I28" s="117">
        <f>IF((F28/F$16)&lt;=0.008856,(7.787*(F28/F$16))+16/116,(F28/F$16)^(1/3))</f>
        <v>0.26314110210987</v>
      </c>
      <c r="J28" s="117">
        <f>IF((G28/G$16)&lt;=0.008856,(7.787*(G28/G$16))+16/116,(G28/G$16)^(1/3))</f>
        <v>0.267896604712891</v>
      </c>
      <c r="K28" s="117">
        <f>100*IF(F28&lt;=0.008856,9.033*F28,(1.16*(F28^(1/3)))-0.16)</f>
        <v>14.5243678447449</v>
      </c>
      <c r="L28" s="117">
        <f>500*(H28-I28)</f>
        <v>-0.262814916446058</v>
      </c>
      <c r="M28" s="117">
        <f>200*(I28-J28)</f>
        <v>-0.95110052060422</v>
      </c>
      <c r="N28" s="123" t="str">
        <f>A28</f>
        <v>1-Gray1 (32, 32, 32)</v>
      </c>
      <c r="O28" s="124">
        <f>K28-[1]Reference!B35</f>
        <v>2.27433774322209</v>
      </c>
      <c r="P28" s="124">
        <f>L28-[1]Reference!C35</f>
        <v>-0.262814916446058</v>
      </c>
      <c r="Q28" s="124">
        <f>M28-[1]Reference!D35</f>
        <v>-0.95110052060422</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2.47916841921737</v>
      </c>
      <c r="V28" s="124">
        <f>(AC28)^2</f>
        <v>6.14627605084474</v>
      </c>
      <c r="W28" s="117">
        <f t="shared" ref="W28:W59" si="19">SQRT((L28*L28)+(M28*M28))</f>
        <v>0.986744080600521</v>
      </c>
      <c r="X28" s="117">
        <f>W28-[1]Reference!E35</f>
        <v>0.986744080600521</v>
      </c>
      <c r="Y28" s="117">
        <f t="shared" ref="Y28:Y59" si="20">IF(((U28*U28)-(O28*O28)-(X28*X28))&lt;0,0,SQRT((U28*U28)-(O28*O28)-(X28*X28)))</f>
        <v>0</v>
      </c>
      <c r="Z28" s="117">
        <f t="shared" ref="Z28:Z59" si="21">O28</f>
        <v>2.27433774322209</v>
      </c>
      <c r="AA28" s="117">
        <f>X28/(1+0.045*ABS([1]Reference!E35))</f>
        <v>0.986744080600521</v>
      </c>
      <c r="AB28" s="117">
        <f>Y28/(1+0.015*ABS([1]Reference!E35))</f>
        <v>0</v>
      </c>
      <c r="AC28" s="117">
        <f>SQRT(Z28*Z28+AA28*AA28+AB28*AB28)</f>
        <v>2.47916841921737</v>
      </c>
      <c r="AD28" s="123" t="str">
        <f t="shared" ref="AD28:AD59" si="22">A28</f>
        <v>1-Gray1 (32, 32, 32)</v>
      </c>
    </row>
    <row r="29" s="31" customFormat="1" spans="1:30">
      <c r="A29" s="3" t="s">
        <v>51</v>
      </c>
      <c r="B29" s="31">
        <f>Test_Data!P5</f>
        <v>20.87278</v>
      </c>
      <c r="C29" s="31">
        <f>Test_Data!Q5</f>
        <v>21.989455</v>
      </c>
      <c r="D29" s="31">
        <f>Test_Data!R5</f>
        <v>21.020157</v>
      </c>
      <c r="E29" s="117">
        <f t="shared" ref="E29:G59" si="23">B29/$C$16</f>
        <v>0.0559236939102386</v>
      </c>
      <c r="F29" s="117">
        <f t="shared" si="23"/>
        <v>0.0589155613518164</v>
      </c>
      <c r="G29" s="117">
        <f t="shared" si="23"/>
        <v>0.0563185558422577</v>
      </c>
      <c r="H29" s="117">
        <f t="shared" ref="H29:J59" si="24">IF((E29/E$16)&lt;=0.008856,(7.787*(E29/E$16))+16/116,(E29/E$16)^(1/3))</f>
        <v>0.38837120601544</v>
      </c>
      <c r="I29" s="117">
        <f t="shared" si="24"/>
        <v>0.389113835770042</v>
      </c>
      <c r="J29" s="117">
        <f t="shared" si="24"/>
        <v>0.393277475559425</v>
      </c>
      <c r="K29" s="117">
        <f t="shared" ref="K29:K59" si="25">100*IF(F29&lt;=0.008856,9.033*F29,(1.16*(F29^(1/3)))-0.16)</f>
        <v>29.1372049493248</v>
      </c>
      <c r="L29" s="117">
        <f t="shared" ref="L29:L59" si="26">500*(H29-I29)</f>
        <v>-0.371314877300855</v>
      </c>
      <c r="M29" s="117">
        <f t="shared" ref="M29:M59" si="27">200*(I29-J29)</f>
        <v>-0.832727957876711</v>
      </c>
      <c r="N29" s="123" t="str">
        <f t="shared" ref="N29:N59" si="28">A29</f>
        <v>2-Gray2 (64, 64, 64)</v>
      </c>
      <c r="O29" s="124">
        <f>K29-[1]Reference!B36</f>
        <v>2.04379120987578</v>
      </c>
      <c r="P29" s="124">
        <f>L29-[1]Reference!C36</f>
        <v>-0.371314877300855</v>
      </c>
      <c r="Q29" s="124">
        <f>M29-[1]Reference!D36</f>
        <v>-0.832727957876711</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2.23794394467332</v>
      </c>
      <c r="V29" s="124">
        <f t="shared" ref="V29:V59" si="32">(AC29)^2</f>
        <v>5.00839309949996</v>
      </c>
      <c r="W29" s="117">
        <f t="shared" si="19"/>
        <v>0.911762353869947</v>
      </c>
      <c r="X29" s="117">
        <f>W29-[1]Reference!E36</f>
        <v>0.911762353869947</v>
      </c>
      <c r="Y29" s="117">
        <f t="shared" si="20"/>
        <v>0</v>
      </c>
      <c r="Z29" s="117">
        <f t="shared" si="21"/>
        <v>2.04379120987578</v>
      </c>
      <c r="AA29" s="117">
        <f>X29/(1+0.045*ABS([1]Reference!E36))</f>
        <v>0.911762353869947</v>
      </c>
      <c r="AB29" s="117">
        <f>Y29/(1+0.015*ABS([1]Reference!E36))</f>
        <v>0</v>
      </c>
      <c r="AC29" s="117">
        <f t="shared" ref="AC29:AC59" si="33">SQRT(Z29*Z29+AA29*AA29+AB29*AB29)</f>
        <v>2.23794394467332</v>
      </c>
      <c r="AD29" s="123" t="str">
        <f t="shared" si="22"/>
        <v>2-Gray2 (64, 64, 64)</v>
      </c>
    </row>
    <row r="30" s="31" customFormat="1" spans="1:30">
      <c r="A30" s="3" t="s">
        <v>52</v>
      </c>
      <c r="B30" s="31">
        <f>Test_Data!P6</f>
        <v>45.35948</v>
      </c>
      <c r="C30" s="31">
        <f>Test_Data!Q6</f>
        <v>47.663042</v>
      </c>
      <c r="D30" s="31">
        <f>Test_Data!R6</f>
        <v>44.786199</v>
      </c>
      <c r="E30" s="117">
        <f t="shared" si="23"/>
        <v>0.121530034592785</v>
      </c>
      <c r="F30" s="117">
        <f t="shared" si="23"/>
        <v>0.127701885979675</v>
      </c>
      <c r="G30" s="117">
        <f t="shared" si="23"/>
        <v>0.119994063286205</v>
      </c>
      <c r="H30" s="117">
        <f t="shared" si="24"/>
        <v>0.503048217178459</v>
      </c>
      <c r="I30" s="117">
        <f t="shared" si="24"/>
        <v>0.503576865686876</v>
      </c>
      <c r="J30" s="117">
        <f t="shared" si="24"/>
        <v>0.50605978132838</v>
      </c>
      <c r="K30" s="117">
        <f t="shared" si="25"/>
        <v>42.4149164196776</v>
      </c>
      <c r="L30" s="117">
        <f t="shared" si="26"/>
        <v>-0.264324254208359</v>
      </c>
      <c r="M30" s="117">
        <f t="shared" si="27"/>
        <v>-0.496583128300965</v>
      </c>
      <c r="N30" s="123" t="str">
        <f t="shared" si="28"/>
        <v>3-Grey3 (96, 96, 96)</v>
      </c>
      <c r="O30" s="124">
        <f>K30-[1]Reference!B37</f>
        <v>1.68436839068222</v>
      </c>
      <c r="P30" s="124">
        <f>L30-[1]Reference!C37</f>
        <v>-0.264324254208359</v>
      </c>
      <c r="Q30" s="124">
        <f>M30-[1]Reference!D37</f>
        <v>-0.496583128300965</v>
      </c>
      <c r="R30" s="124" t="str">
        <f t="shared" si="29"/>
        <v>about the same</v>
      </c>
      <c r="S30" s="124" t="str">
        <f t="shared" si="30"/>
        <v>about the same</v>
      </c>
      <c r="T30" s="124" t="str">
        <f t="shared" si="31"/>
        <v>about the same</v>
      </c>
      <c r="U30" s="124">
        <f t="shared" si="18"/>
        <v>1.77582628379169</v>
      </c>
      <c r="V30" s="124">
        <f t="shared" si="32"/>
        <v>3.1535589902054</v>
      </c>
      <c r="W30" s="117">
        <f t="shared" si="19"/>
        <v>0.56254965529807</v>
      </c>
      <c r="X30" s="117">
        <f>W30-[1]Reference!E37</f>
        <v>0.56254965529807</v>
      </c>
      <c r="Y30" s="117">
        <f t="shared" si="20"/>
        <v>0</v>
      </c>
      <c r="Z30" s="117">
        <f t="shared" si="21"/>
        <v>1.68436839068222</v>
      </c>
      <c r="AA30" s="117">
        <f>X30/(1+0.045*ABS([1]Reference!E37))</f>
        <v>0.56254965529807</v>
      </c>
      <c r="AB30" s="117">
        <f>Y30/(1+0.015*ABS([1]Reference!E37))</f>
        <v>0</v>
      </c>
      <c r="AC30" s="117">
        <f t="shared" si="33"/>
        <v>1.77582628379169</v>
      </c>
      <c r="AD30" s="123" t="str">
        <f t="shared" si="22"/>
        <v>3-Grey3 (96, 96, 96)</v>
      </c>
    </row>
    <row r="31" s="31" customFormat="1" spans="1:30">
      <c r="A31" s="3" t="s">
        <v>53</v>
      </c>
      <c r="B31" s="31">
        <f>Test_Data!P7</f>
        <v>81.033328</v>
      </c>
      <c r="C31" s="31">
        <f>Test_Data!Q7</f>
        <v>84.965265</v>
      </c>
      <c r="D31" s="31">
        <f>Test_Data!R7</f>
        <v>79.525018</v>
      </c>
      <c r="E31" s="117">
        <f t="shared" si="23"/>
        <v>0.217109701323924</v>
      </c>
      <c r="F31" s="117">
        <f t="shared" si="23"/>
        <v>0.227644399685251</v>
      </c>
      <c r="G31" s="117">
        <f t="shared" si="23"/>
        <v>0.213068540215449</v>
      </c>
      <c r="H31" s="117">
        <f t="shared" si="24"/>
        <v>0.610391040520846</v>
      </c>
      <c r="I31" s="117">
        <f t="shared" si="24"/>
        <v>0.610593706373104</v>
      </c>
      <c r="J31" s="117">
        <f t="shared" si="24"/>
        <v>0.612804125476287</v>
      </c>
      <c r="K31" s="117">
        <f t="shared" si="25"/>
        <v>54.82886993928</v>
      </c>
      <c r="L31" s="117">
        <f t="shared" si="26"/>
        <v>-0.101332926128961</v>
      </c>
      <c r="M31" s="117">
        <f t="shared" si="27"/>
        <v>-0.442083820636685</v>
      </c>
      <c r="N31" s="123" t="str">
        <f t="shared" si="28"/>
        <v>4-Gray4 (128, 128, 128)</v>
      </c>
      <c r="O31" s="124">
        <f>K31-[1]Reference!B38</f>
        <v>1.24385648711101</v>
      </c>
      <c r="P31" s="124">
        <f>L31-[1]Reference!C38</f>
        <v>-0.101332926128961</v>
      </c>
      <c r="Q31" s="124">
        <f>M31-[1]Reference!D38</f>
        <v>-0.442083820636663</v>
      </c>
      <c r="R31" s="124" t="str">
        <f t="shared" si="29"/>
        <v>about the same</v>
      </c>
      <c r="S31" s="124" t="str">
        <f t="shared" si="30"/>
        <v>about the same</v>
      </c>
      <c r="T31" s="124" t="str">
        <f t="shared" si="31"/>
        <v>about the same</v>
      </c>
      <c r="U31" s="124">
        <f t="shared" si="18"/>
        <v>1.32396579522082</v>
      </c>
      <c r="V31" s="124">
        <f t="shared" si="32"/>
        <v>1.75288542691471</v>
      </c>
      <c r="W31" s="117">
        <f t="shared" si="19"/>
        <v>0.453548747530611</v>
      </c>
      <c r="X31" s="117">
        <f>W31-[1]Reference!E38</f>
        <v>0.453548747530589</v>
      </c>
      <c r="Y31" s="117">
        <f t="shared" si="20"/>
        <v>2.04042552972274e-8</v>
      </c>
      <c r="Z31" s="117">
        <f t="shared" si="21"/>
        <v>1.24385648711101</v>
      </c>
      <c r="AA31" s="117">
        <f>X31/(1+0.045*ABS([1]Reference!E38))</f>
        <v>0.453548747530589</v>
      </c>
      <c r="AB31" s="117">
        <f>Y31/(1+0.015*ABS([1]Reference!E38))</f>
        <v>2.04042552972274e-8</v>
      </c>
      <c r="AC31" s="117">
        <f t="shared" si="33"/>
        <v>1.32396579522082</v>
      </c>
      <c r="AD31" s="123" t="str">
        <f t="shared" si="22"/>
        <v>4-Gray4 (128, 128, 128)</v>
      </c>
    </row>
    <row r="32" s="31" customFormat="1" spans="1:30">
      <c r="A32" s="3" t="s">
        <v>54</v>
      </c>
      <c r="B32" s="31">
        <f>Test_Data!P8</f>
        <v>128.70486</v>
      </c>
      <c r="C32" s="31">
        <f>Test_Data!Q8</f>
        <v>134.74529</v>
      </c>
      <c r="D32" s="31">
        <f>Test_Data!R8</f>
        <v>126.05981</v>
      </c>
      <c r="E32" s="117">
        <f t="shared" si="23"/>
        <v>0.344834334257349</v>
      </c>
      <c r="F32" s="117">
        <f t="shared" si="23"/>
        <v>0.361018242601433</v>
      </c>
      <c r="G32" s="117">
        <f t="shared" si="23"/>
        <v>0.337747546269488</v>
      </c>
      <c r="H32" s="117">
        <f t="shared" si="24"/>
        <v>0.71217256710867</v>
      </c>
      <c r="I32" s="117">
        <f t="shared" si="24"/>
        <v>0.712048729596187</v>
      </c>
      <c r="J32" s="117">
        <f t="shared" si="24"/>
        <v>0.714517117841094</v>
      </c>
      <c r="K32" s="117">
        <f t="shared" si="25"/>
        <v>66.5976526331577</v>
      </c>
      <c r="L32" s="117">
        <f t="shared" si="26"/>
        <v>0.061918756241397</v>
      </c>
      <c r="M32" s="117">
        <f t="shared" si="27"/>
        <v>-0.493677648981405</v>
      </c>
      <c r="N32" s="123" t="str">
        <f t="shared" si="28"/>
        <v>5-Gray5 (160, 160, 160)</v>
      </c>
      <c r="O32" s="124">
        <f>K32-[1]Reference!B39</f>
        <v>0.729839213082215</v>
      </c>
      <c r="P32" s="124">
        <f>L32-[1]Reference!C39</f>
        <v>0.0619187562414525</v>
      </c>
      <c r="Q32" s="124">
        <f>M32-[1]Reference!D39</f>
        <v>-0.493677648981405</v>
      </c>
      <c r="R32" s="124" t="str">
        <f t="shared" si="29"/>
        <v>about the same</v>
      </c>
      <c r="S32" s="124" t="str">
        <f t="shared" si="30"/>
        <v>about the same</v>
      </c>
      <c r="T32" s="124" t="str">
        <f t="shared" si="31"/>
        <v>about the same</v>
      </c>
      <c r="U32" s="124">
        <f t="shared" si="18"/>
        <v>0.883298834161329</v>
      </c>
      <c r="V32" s="124">
        <f t="shared" si="32"/>
        <v>0.780216830430762</v>
      </c>
      <c r="W32" s="117">
        <f t="shared" si="19"/>
        <v>0.497545529050648</v>
      </c>
      <c r="X32" s="117">
        <f>W32-[1]Reference!E39</f>
        <v>0.497545529050593</v>
      </c>
      <c r="Y32" s="117">
        <f t="shared" si="20"/>
        <v>2.49455407899368e-7</v>
      </c>
      <c r="Z32" s="117">
        <f t="shared" si="21"/>
        <v>0.729839213082215</v>
      </c>
      <c r="AA32" s="117">
        <f>X32/(1+0.045*ABS([1]Reference!E39))</f>
        <v>0.497545529050591</v>
      </c>
      <c r="AB32" s="117">
        <f>Y32/(1+0.015*ABS([1]Reference!E39))</f>
        <v>2.49455407899368e-7</v>
      </c>
      <c r="AC32" s="117">
        <f t="shared" si="33"/>
        <v>0.883298834161328</v>
      </c>
      <c r="AD32" s="123" t="str">
        <f t="shared" si="22"/>
        <v>5-Gray5 (160, 160, 160)</v>
      </c>
    </row>
    <row r="33" s="31" customFormat="1" spans="1:30">
      <c r="A33" s="3" t="s">
        <v>55</v>
      </c>
      <c r="B33" s="31">
        <f>Test_Data!P9</f>
        <v>190.32993</v>
      </c>
      <c r="C33" s="31">
        <f>Test_Data!Q9</f>
        <v>199.19663</v>
      </c>
      <c r="D33" s="31">
        <f>Test_Data!R9</f>
        <v>186.32585</v>
      </c>
      <c r="E33" s="117">
        <f t="shared" si="23"/>
        <v>0.509944183155149</v>
      </c>
      <c r="F33" s="117">
        <f t="shared" si="23"/>
        <v>0.533700415760193</v>
      </c>
      <c r="G33" s="117">
        <f t="shared" si="23"/>
        <v>0.49921619463076</v>
      </c>
      <c r="H33" s="117">
        <f t="shared" si="24"/>
        <v>0.811376866291547</v>
      </c>
      <c r="I33" s="117">
        <f t="shared" si="24"/>
        <v>0.811146279195736</v>
      </c>
      <c r="J33" s="117">
        <f t="shared" si="24"/>
        <v>0.813913262726329</v>
      </c>
      <c r="K33" s="117">
        <f t="shared" si="25"/>
        <v>78.0929683867053</v>
      </c>
      <c r="L33" s="117">
        <f t="shared" si="26"/>
        <v>0.115293547905793</v>
      </c>
      <c r="M33" s="117">
        <f t="shared" si="27"/>
        <v>-0.553396706118603</v>
      </c>
      <c r="N33" s="123" t="str">
        <f t="shared" si="28"/>
        <v>6-Gray6 (192, 192, 192)</v>
      </c>
      <c r="O33" s="124">
        <f>K33-[1]Reference!B40</f>
        <v>0.388604796752617</v>
      </c>
      <c r="P33" s="124">
        <f>L33-[1]Reference!C40</f>
        <v>0.115293547905793</v>
      </c>
      <c r="Q33" s="124">
        <f>M33-[1]Reference!D40</f>
        <v>-0.553396706118603</v>
      </c>
      <c r="R33" s="124" t="str">
        <f t="shared" si="29"/>
        <v>about the same</v>
      </c>
      <c r="S33" s="124" t="str">
        <f t="shared" si="30"/>
        <v>about the same</v>
      </c>
      <c r="T33" s="124" t="str">
        <f t="shared" si="31"/>
        <v>about the same</v>
      </c>
      <c r="U33" s="124">
        <f t="shared" si="18"/>
        <v>0.685969536197321</v>
      </c>
      <c r="V33" s="124">
        <f t="shared" si="32"/>
        <v>0.470554204590767</v>
      </c>
      <c r="W33" s="117">
        <f t="shared" si="19"/>
        <v>0.565279149210038</v>
      </c>
      <c r="X33" s="117">
        <f>W33-[1]Reference!E40</f>
        <v>0.565279149210038</v>
      </c>
      <c r="Y33" s="117">
        <f t="shared" si="20"/>
        <v>0</v>
      </c>
      <c r="Z33" s="117">
        <f t="shared" si="21"/>
        <v>0.388604796752617</v>
      </c>
      <c r="AA33" s="117">
        <f>X33/(1+0.045*ABS([1]Reference!E40))</f>
        <v>0.565279149210038</v>
      </c>
      <c r="AB33" s="117">
        <f>Y33/(1+0.015*ABS([1]Reference!E40))</f>
        <v>0</v>
      </c>
      <c r="AC33" s="117">
        <f t="shared" si="33"/>
        <v>0.685969536197321</v>
      </c>
      <c r="AD33" s="123" t="str">
        <f t="shared" si="22"/>
        <v>6-Gray6 (192, 192, 192)</v>
      </c>
    </row>
    <row r="34" s="31" customFormat="1" spans="1:30">
      <c r="A34" s="3" t="s">
        <v>56</v>
      </c>
      <c r="B34" s="31">
        <f>Test_Data!P10</f>
        <v>266.59199</v>
      </c>
      <c r="C34" s="31">
        <f>Test_Data!Q10</f>
        <v>279.2213</v>
      </c>
      <c r="D34" s="31">
        <f>Test_Data!R10</f>
        <v>260.04553</v>
      </c>
      <c r="E34" s="117">
        <f t="shared" si="23"/>
        <v>0.714270396549065</v>
      </c>
      <c r="F34" s="117">
        <f t="shared" si="23"/>
        <v>0.748107655732437</v>
      </c>
      <c r="G34" s="117">
        <f t="shared" si="23"/>
        <v>0.696730700100598</v>
      </c>
      <c r="H34" s="117">
        <f t="shared" si="24"/>
        <v>0.907826015145203</v>
      </c>
      <c r="I34" s="117">
        <f t="shared" si="24"/>
        <v>0.907795515567273</v>
      </c>
      <c r="J34" s="117">
        <f t="shared" si="24"/>
        <v>0.909571588030973</v>
      </c>
      <c r="K34" s="117">
        <f t="shared" si="25"/>
        <v>89.3042798058037</v>
      </c>
      <c r="L34" s="117">
        <f t="shared" si="26"/>
        <v>0.0152497889647218</v>
      </c>
      <c r="M34" s="117">
        <f t="shared" si="27"/>
        <v>-0.355214492739853</v>
      </c>
      <c r="N34" s="123" t="str">
        <f t="shared" si="28"/>
        <v>7-Gray7 (224, 224, 224)</v>
      </c>
      <c r="O34" s="124">
        <f>K34-[1]Reference!B41</f>
        <v>0.126999576776797</v>
      </c>
      <c r="P34" s="124">
        <f>L34-[1]Reference!C41</f>
        <v>0.0152497889647218</v>
      </c>
      <c r="Q34" s="124">
        <f>M34-[1]Reference!D41</f>
        <v>-0.355214492739853</v>
      </c>
      <c r="R34" s="124" t="str">
        <f t="shared" si="29"/>
        <v>about the same</v>
      </c>
      <c r="S34" s="124" t="str">
        <f t="shared" si="30"/>
        <v>about the same</v>
      </c>
      <c r="T34" s="124" t="str">
        <f t="shared" si="31"/>
        <v>about the same</v>
      </c>
      <c r="U34" s="124">
        <f t="shared" si="18"/>
        <v>0.377543089484346</v>
      </c>
      <c r="V34" s="124">
        <f t="shared" si="32"/>
        <v>0.142538784417385</v>
      </c>
      <c r="W34" s="117">
        <f t="shared" si="19"/>
        <v>0.355541688014077</v>
      </c>
      <c r="X34" s="117">
        <f>W34-[1]Reference!E41</f>
        <v>0.355541688014077</v>
      </c>
      <c r="Y34" s="117">
        <f t="shared" si="20"/>
        <v>0</v>
      </c>
      <c r="Z34" s="117">
        <f t="shared" si="21"/>
        <v>0.126999576776797</v>
      </c>
      <c r="AA34" s="117">
        <f>X34/(1+0.045*ABS([1]Reference!E41))</f>
        <v>0.355541688014077</v>
      </c>
      <c r="AB34" s="117">
        <f>Y34/(1+0.015*ABS([1]Reference!E41))</f>
        <v>0</v>
      </c>
      <c r="AC34" s="117">
        <f t="shared" si="33"/>
        <v>0.377543089484346</v>
      </c>
      <c r="AD34" s="123" t="str">
        <f t="shared" si="22"/>
        <v>7-Gray7 (224, 224, 224)</v>
      </c>
    </row>
    <row r="35" s="31" customFormat="1" spans="1:30">
      <c r="A35" s="3" t="s">
        <v>57</v>
      </c>
      <c r="B35" s="31">
        <f>Test_Data!P11</f>
        <v>356.3192</v>
      </c>
      <c r="C35" s="31">
        <f>Test_Data!Q11</f>
        <v>373.23679</v>
      </c>
      <c r="D35" s="31">
        <f>Test_Data!R11</f>
        <v>345.57215</v>
      </c>
      <c r="E35" s="117">
        <f t="shared" si="23"/>
        <v>0.954673305383427</v>
      </c>
      <c r="F35" s="117">
        <f t="shared" si="23"/>
        <v>1</v>
      </c>
      <c r="G35" s="117">
        <f t="shared" si="23"/>
        <v>0.925879118186608</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39.135513</v>
      </c>
      <c r="C36" s="31">
        <f>Test_Data!Q12</f>
        <v>21.123342</v>
      </c>
      <c r="D36" s="31">
        <f>Test_Data!R12</f>
        <v>1.794217</v>
      </c>
      <c r="E36" s="117">
        <f t="shared" si="23"/>
        <v>0.104854382120262</v>
      </c>
      <c r="F36" s="117">
        <f t="shared" si="23"/>
        <v>0.0565950157271474</v>
      </c>
      <c r="G36" s="117">
        <f t="shared" si="23"/>
        <v>0.00480718152141433</v>
      </c>
      <c r="H36" s="117">
        <f t="shared" si="24"/>
        <v>0.478899005837936</v>
      </c>
      <c r="I36" s="117">
        <f t="shared" si="24"/>
        <v>0.38393649423423</v>
      </c>
      <c r="J36" s="117">
        <f t="shared" si="24"/>
        <v>0.17836128263499</v>
      </c>
      <c r="K36" s="117">
        <f t="shared" si="25"/>
        <v>28.5366333311707</v>
      </c>
      <c r="L36" s="117">
        <f t="shared" si="26"/>
        <v>47.4812558018528</v>
      </c>
      <c r="M36" s="117">
        <f t="shared" si="27"/>
        <v>41.1150423198481</v>
      </c>
      <c r="N36" s="123" t="str">
        <f t="shared" si="28"/>
        <v>9-Red1 (128, 0, 0)</v>
      </c>
      <c r="O36" s="124">
        <f>K36-[1]Reference!B43</f>
        <v>3.00584875875452</v>
      </c>
      <c r="P36" s="124">
        <f>L36-[1]Reference!C43</f>
        <v>-0.571591294372169</v>
      </c>
      <c r="Q36" s="124">
        <f>M36-[1]Reference!D43</f>
        <v>3.05447950361088</v>
      </c>
      <c r="R36" s="124" t="str">
        <f t="shared" si="29"/>
        <v>lighter</v>
      </c>
      <c r="S36" s="124" t="str">
        <f t="shared" si="30"/>
        <v>about the same</v>
      </c>
      <c r="T36" s="124" t="str">
        <f t="shared" si="31"/>
        <v>yellower</v>
      </c>
      <c r="U36" s="124">
        <f t="shared" si="18"/>
        <v>4.32338853288565</v>
      </c>
      <c r="V36" s="124">
        <f t="shared" si="32"/>
        <v>11.1994024206987</v>
      </c>
      <c r="W36" s="117">
        <f t="shared" si="19"/>
        <v>62.808569140555</v>
      </c>
      <c r="X36" s="117">
        <f>W36-[1]Reference!E43</f>
        <v>1.50862985884027</v>
      </c>
      <c r="Y36" s="117">
        <f t="shared" si="20"/>
        <v>2.71672552805701</v>
      </c>
      <c r="Z36" s="117">
        <f t="shared" si="21"/>
        <v>3.00584875875452</v>
      </c>
      <c r="AA36" s="117">
        <f>X36/(1+0.045*ABS([1]Reference!E43))</f>
        <v>0.401391766814462</v>
      </c>
      <c r="AB36" s="117">
        <f>Y36/(1+0.015*ABS([1]Reference!E43))</f>
        <v>1.41533045954863</v>
      </c>
      <c r="AC36" s="117">
        <f t="shared" si="33"/>
        <v>3.34655082446071</v>
      </c>
      <c r="AD36" s="123" t="str">
        <f t="shared" si="22"/>
        <v>9-Red1 (128, 0, 0)</v>
      </c>
    </row>
    <row r="37" s="31" customFormat="1" spans="1:30">
      <c r="A37" s="3" t="s">
        <v>59</v>
      </c>
      <c r="B37" s="31">
        <f>Test_Data!P13</f>
        <v>102.76481</v>
      </c>
      <c r="C37" s="31">
        <f>Test_Data!Q13</f>
        <v>65.056749</v>
      </c>
      <c r="D37" s="31">
        <f>Test_Data!R13</f>
        <v>24.240957</v>
      </c>
      <c r="E37" s="117">
        <f t="shared" si="23"/>
        <v>0.275334084831241</v>
      </c>
      <c r="F37" s="117">
        <f t="shared" si="23"/>
        <v>0.174304223868178</v>
      </c>
      <c r="G37" s="117">
        <f t="shared" si="23"/>
        <v>0.0649479302402103</v>
      </c>
      <c r="H37" s="117">
        <f t="shared" si="24"/>
        <v>0.660696084427667</v>
      </c>
      <c r="I37" s="117">
        <f t="shared" si="24"/>
        <v>0.558602193996353</v>
      </c>
      <c r="J37" s="117">
        <f t="shared" si="24"/>
        <v>0.412417427285022</v>
      </c>
      <c r="K37" s="117">
        <f t="shared" si="25"/>
        <v>48.797854503577</v>
      </c>
      <c r="L37" s="117">
        <f t="shared" si="26"/>
        <v>51.0469452156571</v>
      </c>
      <c r="M37" s="117">
        <f t="shared" si="27"/>
        <v>29.2369533422662</v>
      </c>
      <c r="N37" s="123" t="str">
        <f t="shared" si="28"/>
        <v>10-Red2 (192, 64, 64)</v>
      </c>
      <c r="O37" s="124">
        <f>K37-[1]Reference!B44</f>
        <v>2.8320385580904</v>
      </c>
      <c r="P37" s="124">
        <f>L37-[1]Reference!C44</f>
        <v>-0.0519209299083556</v>
      </c>
      <c r="Q37" s="124">
        <f>M37-[1]Reference!D44</f>
        <v>0.567165669148828</v>
      </c>
      <c r="R37" s="124" t="str">
        <f t="shared" si="29"/>
        <v>about the same</v>
      </c>
      <c r="S37" s="124" t="str">
        <f t="shared" si="30"/>
        <v>about the same</v>
      </c>
      <c r="T37" s="124" t="str">
        <f t="shared" si="31"/>
        <v>about the same</v>
      </c>
      <c r="U37" s="124">
        <f t="shared" si="18"/>
        <v>2.88873935718235</v>
      </c>
      <c r="V37" s="124">
        <f t="shared" si="32"/>
        <v>8.10090458391402</v>
      </c>
      <c r="W37" s="117">
        <f t="shared" si="19"/>
        <v>58.8267800970625</v>
      </c>
      <c r="X37" s="117">
        <f>W37-[1]Reference!E44</f>
        <v>0.234537892278695</v>
      </c>
      <c r="Y37" s="117">
        <f t="shared" si="20"/>
        <v>0.519003522443784</v>
      </c>
      <c r="Z37" s="117">
        <f t="shared" si="21"/>
        <v>2.8320385580904</v>
      </c>
      <c r="AA37" s="117">
        <f>X37/(1+0.045*ABS([1]Reference!E44))</f>
        <v>0.0644928256185669</v>
      </c>
      <c r="AB37" s="117">
        <f>Y37/(1+0.015*ABS([1]Reference!E44))</f>
        <v>0.276229732011276</v>
      </c>
      <c r="AC37" s="117">
        <f t="shared" si="33"/>
        <v>2.8462088089095</v>
      </c>
      <c r="AD37" s="123" t="str">
        <f t="shared" si="22"/>
        <v>10-Red2 (192, 64, 64)</v>
      </c>
    </row>
    <row r="38" s="31" customFormat="1" spans="1:30">
      <c r="A38" s="3" t="s">
        <v>60</v>
      </c>
      <c r="B38" s="31">
        <f>Test_Data!P14</f>
        <v>171.99081</v>
      </c>
      <c r="C38" s="31">
        <f>Test_Data!Q14</f>
        <v>91.483981</v>
      </c>
      <c r="D38" s="31">
        <f>Test_Data!R14</f>
        <v>8.4620237</v>
      </c>
      <c r="E38" s="117">
        <f t="shared" si="23"/>
        <v>0.460808833984453</v>
      </c>
      <c r="F38" s="117">
        <f t="shared" si="23"/>
        <v>0.24510976262549</v>
      </c>
      <c r="G38" s="117">
        <f t="shared" si="23"/>
        <v>0.0226719978488723</v>
      </c>
      <c r="H38" s="117">
        <f t="shared" si="24"/>
        <v>0.784432067136528</v>
      </c>
      <c r="I38" s="117">
        <f t="shared" si="24"/>
        <v>0.625825905567668</v>
      </c>
      <c r="J38" s="117">
        <f t="shared" si="24"/>
        <v>0.290387889793538</v>
      </c>
      <c r="K38" s="117">
        <f t="shared" si="25"/>
        <v>56.5958050458495</v>
      </c>
      <c r="L38" s="117">
        <f t="shared" si="26"/>
        <v>79.30308078443</v>
      </c>
      <c r="M38" s="117">
        <f t="shared" si="27"/>
        <v>67.087603154826</v>
      </c>
      <c r="N38" s="123" t="str">
        <f t="shared" si="28"/>
        <v>11-Red3 (255, 0, 0)</v>
      </c>
      <c r="O38" s="124">
        <f>K38-[1]Reference!B45</f>
        <v>3.36292326000706</v>
      </c>
      <c r="P38" s="124">
        <f>L38-[1]Reference!C45</f>
        <v>-0.802246305771803</v>
      </c>
      <c r="Q38" s="124">
        <f>M38-[1]Reference!D45</f>
        <v>-0.135178790610183</v>
      </c>
      <c r="R38" s="124" t="str">
        <f t="shared" si="29"/>
        <v>lighter</v>
      </c>
      <c r="S38" s="124" t="str">
        <f t="shared" si="30"/>
        <v>about the same</v>
      </c>
      <c r="T38" s="124" t="str">
        <f t="shared" si="31"/>
        <v>about the same</v>
      </c>
      <c r="U38" s="124">
        <f t="shared" si="18"/>
        <v>3.45993140007889</v>
      </c>
      <c r="V38" s="124">
        <f t="shared" si="32"/>
        <v>11.350250296511</v>
      </c>
      <c r="W38" s="117">
        <f t="shared" si="19"/>
        <v>103.873601646238</v>
      </c>
      <c r="X38" s="117">
        <f>W38-[1]Reference!E45</f>
        <v>-0.700610474685817</v>
      </c>
      <c r="Y38" s="117">
        <f t="shared" si="20"/>
        <v>0.413542504847868</v>
      </c>
      <c r="Z38" s="117">
        <f t="shared" si="21"/>
        <v>3.36292326000706</v>
      </c>
      <c r="AA38" s="117">
        <f>X38/(1+0.045*ABS([1]Reference!E45))</f>
        <v>-0.122788323980393</v>
      </c>
      <c r="AB38" s="117">
        <f>Y38/(1+0.015*ABS([1]Reference!E45))</f>
        <v>0.160998358092923</v>
      </c>
      <c r="AC38" s="117">
        <f t="shared" si="33"/>
        <v>3.36901325264699</v>
      </c>
      <c r="AD38" s="123" t="str">
        <f t="shared" si="22"/>
        <v>11-Red3 (255, 0, 0)</v>
      </c>
    </row>
    <row r="39" s="31" customFormat="1" spans="1:30">
      <c r="A39" s="3" t="s">
        <v>61</v>
      </c>
      <c r="B39" s="31">
        <f>Test_Data!P15</f>
        <v>213.17852</v>
      </c>
      <c r="C39" s="31">
        <f>Test_Data!Q15</f>
        <v>154.33283</v>
      </c>
      <c r="D39" s="31">
        <f>Test_Data!R15</f>
        <v>84.907105</v>
      </c>
      <c r="E39" s="117">
        <f t="shared" si="23"/>
        <v>0.571161594225478</v>
      </c>
      <c r="F39" s="117">
        <f t="shared" si="23"/>
        <v>0.413498438886477</v>
      </c>
      <c r="G39" s="117">
        <f t="shared" si="23"/>
        <v>0.227488573674637</v>
      </c>
      <c r="H39" s="117">
        <f t="shared" si="24"/>
        <v>0.842625774608363</v>
      </c>
      <c r="I39" s="117">
        <f t="shared" si="24"/>
        <v>0.745002891081661</v>
      </c>
      <c r="J39" s="117">
        <f t="shared" si="24"/>
        <v>0.626327911820533</v>
      </c>
      <c r="K39" s="117">
        <f t="shared" si="25"/>
        <v>70.4203353654727</v>
      </c>
      <c r="L39" s="117">
        <f t="shared" si="26"/>
        <v>48.811441763351</v>
      </c>
      <c r="M39" s="117">
        <f t="shared" si="27"/>
        <v>23.7349958522255</v>
      </c>
      <c r="N39" s="123" t="str">
        <f t="shared" si="28"/>
        <v>12-Red4 (255, 128, 128)</v>
      </c>
      <c r="O39" s="124">
        <f>K39-[1]Reference!B46</f>
        <v>2.21083696172953</v>
      </c>
      <c r="P39" s="124">
        <f>L39-[1]Reference!C46</f>
        <v>0.61864509198417</v>
      </c>
      <c r="Q39" s="124">
        <f>M39-[1]Reference!D46</f>
        <v>1.04164749470241</v>
      </c>
      <c r="R39" s="124" t="str">
        <f t="shared" si="29"/>
        <v>about the same</v>
      </c>
      <c r="S39" s="124" t="str">
        <f t="shared" si="30"/>
        <v>about the same</v>
      </c>
      <c r="T39" s="124" t="str">
        <f t="shared" si="31"/>
        <v>about the same</v>
      </c>
      <c r="U39" s="124">
        <f t="shared" si="18"/>
        <v>2.52102188098504</v>
      </c>
      <c r="V39" s="124">
        <f t="shared" si="32"/>
        <v>5.11553925971079</v>
      </c>
      <c r="W39" s="117">
        <f t="shared" si="19"/>
        <v>54.2762091078787</v>
      </c>
      <c r="X39" s="117">
        <f>W39-[1]Reference!E46</f>
        <v>1.00770330300739</v>
      </c>
      <c r="Y39" s="117">
        <f t="shared" si="20"/>
        <v>0.672521602748874</v>
      </c>
      <c r="Z39" s="117">
        <f t="shared" si="21"/>
        <v>2.21083696172953</v>
      </c>
      <c r="AA39" s="117">
        <f>X39/(1+0.045*ABS([1]Reference!E46))</f>
        <v>0.296637843066775</v>
      </c>
      <c r="AB39" s="117">
        <f>Y39/(1+0.015*ABS([1]Reference!E46))</f>
        <v>0.373825063929695</v>
      </c>
      <c r="AC39" s="117">
        <f t="shared" si="33"/>
        <v>2.26175579135122</v>
      </c>
      <c r="AD39" s="123" t="str">
        <f t="shared" si="22"/>
        <v>12-Red4 (255, 128, 128)</v>
      </c>
    </row>
    <row r="40" s="31" customFormat="1" spans="1:30">
      <c r="A40" s="3" t="s">
        <v>62</v>
      </c>
      <c r="B40" s="31">
        <f>Test_Data!P16</f>
        <v>31.564779</v>
      </c>
      <c r="C40" s="31">
        <f>Test_Data!Q16</f>
        <v>60.872179</v>
      </c>
      <c r="D40" s="31">
        <f>Test_Data!R16</f>
        <v>10.531303</v>
      </c>
      <c r="E40" s="117">
        <f t="shared" si="23"/>
        <v>0.0845703849290955</v>
      </c>
      <c r="F40" s="117">
        <f t="shared" si="23"/>
        <v>0.163092654933615</v>
      </c>
      <c r="G40" s="117">
        <f t="shared" si="23"/>
        <v>0.0282161439658722</v>
      </c>
      <c r="H40" s="117">
        <f t="shared" si="24"/>
        <v>0.445780612004064</v>
      </c>
      <c r="I40" s="117">
        <f t="shared" si="24"/>
        <v>0.546359041147134</v>
      </c>
      <c r="J40" s="117">
        <f t="shared" si="24"/>
        <v>0.312354517250498</v>
      </c>
      <c r="K40" s="117">
        <f t="shared" si="25"/>
        <v>47.3776487730676</v>
      </c>
      <c r="L40" s="117">
        <f t="shared" si="26"/>
        <v>-50.289214571535</v>
      </c>
      <c r="M40" s="117">
        <f t="shared" si="27"/>
        <v>46.8009047793273</v>
      </c>
      <c r="N40" s="123" t="str">
        <f t="shared" si="28"/>
        <v>13-Green1 (0, 128, 0)</v>
      </c>
      <c r="O40" s="124">
        <f>K40-[1]Reference!B47</f>
        <v>1.14883093044102</v>
      </c>
      <c r="P40" s="124">
        <f>L40-[1]Reference!C47</f>
        <v>1.41271082381581</v>
      </c>
      <c r="Q40" s="124">
        <f>M40-[1]Reference!D47</f>
        <v>-3.10003416563352</v>
      </c>
      <c r="R40" s="124" t="str">
        <f t="shared" si="29"/>
        <v>about the same</v>
      </c>
      <c r="S40" s="124" t="str">
        <f t="shared" si="30"/>
        <v>about the same</v>
      </c>
      <c r="T40" s="124" t="str">
        <f t="shared" si="31"/>
        <v>bluer</v>
      </c>
      <c r="U40" s="124">
        <f t="shared" si="18"/>
        <v>3.5952435531629</v>
      </c>
      <c r="V40" s="124">
        <f t="shared" si="32"/>
        <v>2.25452224317985</v>
      </c>
      <c r="W40" s="117">
        <f t="shared" si="19"/>
        <v>68.6973783370628</v>
      </c>
      <c r="X40" s="117">
        <f>W40-[1]Reference!E47</f>
        <v>-3.15798191654056</v>
      </c>
      <c r="Y40" s="117">
        <f t="shared" si="20"/>
        <v>1.27793345469325</v>
      </c>
      <c r="Z40" s="117">
        <f t="shared" si="21"/>
        <v>1.14883093044102</v>
      </c>
      <c r="AA40" s="117">
        <f>X40/(1+0.045*ABS([1]Reference!E47))</f>
        <v>-0.745952160719655</v>
      </c>
      <c r="AB40" s="117">
        <f>Y40/(1+0.015*ABS([1]Reference!E47))</f>
        <v>0.615032609183903</v>
      </c>
      <c r="AC40" s="117">
        <f t="shared" si="33"/>
        <v>1.50150665772079</v>
      </c>
      <c r="AD40" s="123" t="str">
        <f t="shared" si="22"/>
        <v>13-Green1 (0, 128, 0)</v>
      </c>
    </row>
    <row r="41" s="31" customFormat="1" spans="1:30">
      <c r="A41" s="3" t="s">
        <v>63</v>
      </c>
      <c r="B41" s="31">
        <f>Test_Data!P17</f>
        <v>85.521906</v>
      </c>
      <c r="C41" s="31">
        <f>Test_Data!Q17</f>
        <v>148.64802</v>
      </c>
      <c r="D41" s="31">
        <f>Test_Data!R17</f>
        <v>40.410262</v>
      </c>
      <c r="E41" s="117">
        <f t="shared" si="23"/>
        <v>0.229135788034186</v>
      </c>
      <c r="F41" s="117">
        <f t="shared" si="23"/>
        <v>0.398267330506192</v>
      </c>
      <c r="G41" s="117">
        <f t="shared" si="23"/>
        <v>0.108269771583878</v>
      </c>
      <c r="H41" s="117">
        <f t="shared" si="24"/>
        <v>0.621459334392224</v>
      </c>
      <c r="I41" s="117">
        <f t="shared" si="24"/>
        <v>0.735740891745492</v>
      </c>
      <c r="J41" s="117">
        <f t="shared" si="24"/>
        <v>0.48900989125671</v>
      </c>
      <c r="K41" s="117">
        <f t="shared" si="25"/>
        <v>69.3459434424771</v>
      </c>
      <c r="L41" s="117">
        <f t="shared" si="26"/>
        <v>-57.1407786766339</v>
      </c>
      <c r="M41" s="117">
        <f t="shared" si="27"/>
        <v>49.3462000977564</v>
      </c>
      <c r="N41" s="123" t="str">
        <f t="shared" si="28"/>
        <v>14-Green2 (64, 192, 64)</v>
      </c>
      <c r="O41" s="124">
        <f>K41-[1]Reference!B48</f>
        <v>0.479350188698916</v>
      </c>
      <c r="P41" s="124">
        <f>L41-[1]Reference!C48</f>
        <v>2.18693848217338</v>
      </c>
      <c r="Q41" s="124">
        <f>M41-[1]Reference!D48</f>
        <v>-3.11706318948936</v>
      </c>
      <c r="R41" s="124" t="str">
        <f t="shared" si="29"/>
        <v>about the same</v>
      </c>
      <c r="S41" s="124" t="str">
        <f t="shared" si="30"/>
        <v>about the same</v>
      </c>
      <c r="T41" s="124" t="str">
        <f t="shared" si="31"/>
        <v>bluer</v>
      </c>
      <c r="U41" s="124">
        <f t="shared" si="18"/>
        <v>3.83778053769182</v>
      </c>
      <c r="V41" s="124">
        <f t="shared" si="32"/>
        <v>1.05844635878557</v>
      </c>
      <c r="W41" s="117">
        <f t="shared" si="19"/>
        <v>75.4991129210131</v>
      </c>
      <c r="X41" s="117">
        <f>W41-[1]Reference!E48</f>
        <v>-3.69793259220235</v>
      </c>
      <c r="Y41" s="117">
        <f t="shared" si="20"/>
        <v>0.907787087156476</v>
      </c>
      <c r="Z41" s="117">
        <f t="shared" si="21"/>
        <v>0.479350188698916</v>
      </c>
      <c r="AA41" s="117">
        <f>X41/(1+0.045*ABS([1]Reference!E48))</f>
        <v>-0.810262996978878</v>
      </c>
      <c r="AB41" s="117">
        <f>Y41/(1+0.015*ABS([1]Reference!E48))</f>
        <v>0.414901953606745</v>
      </c>
      <c r="AC41" s="117">
        <f t="shared" si="33"/>
        <v>1.02880822254955</v>
      </c>
      <c r="AD41" s="123" t="str">
        <f t="shared" si="22"/>
        <v>14-Green2 (64, 192, 64)</v>
      </c>
    </row>
    <row r="42" s="31" customFormat="1" spans="1:30">
      <c r="A42" s="3" t="s">
        <v>64</v>
      </c>
      <c r="B42" s="31">
        <f>Test_Data!P18</f>
        <v>136.43392</v>
      </c>
      <c r="C42" s="31">
        <f>Test_Data!Q18</f>
        <v>265.88229</v>
      </c>
      <c r="D42" s="31">
        <f>Test_Data!R18</f>
        <v>43.107431</v>
      </c>
      <c r="E42" s="117">
        <f t="shared" si="23"/>
        <v>0.365542528645153</v>
      </c>
      <c r="F42" s="117">
        <f t="shared" si="23"/>
        <v>0.712368922688463</v>
      </c>
      <c r="G42" s="117">
        <f t="shared" si="23"/>
        <v>0.115496200146829</v>
      </c>
      <c r="H42" s="117">
        <f t="shared" si="24"/>
        <v>0.726152289384337</v>
      </c>
      <c r="I42" s="117">
        <f t="shared" si="24"/>
        <v>0.893103219618442</v>
      </c>
      <c r="J42" s="117">
        <f t="shared" si="24"/>
        <v>0.499656032989112</v>
      </c>
      <c r="K42" s="117">
        <f t="shared" si="25"/>
        <v>87.5999734757393</v>
      </c>
      <c r="L42" s="117">
        <f t="shared" si="26"/>
        <v>-83.4754651170527</v>
      </c>
      <c r="M42" s="117">
        <f t="shared" si="27"/>
        <v>78.689437325866</v>
      </c>
      <c r="N42" s="123" t="str">
        <f t="shared" si="28"/>
        <v>15-Green3 (0, 255, 0)</v>
      </c>
      <c r="O42" s="124">
        <f>K42-[1]Reference!B49</f>
        <v>-0.13705999780494</v>
      </c>
      <c r="P42" s="124">
        <f>L42-[1]Reference!C49</f>
        <v>2.71296897706696</v>
      </c>
      <c r="Q42" s="124">
        <f>M42-[1]Reference!D49</f>
        <v>-4.49670621917083</v>
      </c>
      <c r="R42" s="124" t="str">
        <f t="shared" si="29"/>
        <v>about the same</v>
      </c>
      <c r="S42" s="124" t="str">
        <f t="shared" si="30"/>
        <v>about the same</v>
      </c>
      <c r="T42" s="124" t="str">
        <f t="shared" si="31"/>
        <v>bluer</v>
      </c>
      <c r="U42" s="124">
        <f t="shared" si="18"/>
        <v>5.25350863091094</v>
      </c>
      <c r="V42" s="124">
        <f t="shared" si="32"/>
        <v>0.89129991382128</v>
      </c>
      <c r="W42" s="117">
        <f t="shared" si="19"/>
        <v>114.717831321768</v>
      </c>
      <c r="X42" s="117">
        <f>W42-[1]Reference!E49</f>
        <v>-5.06689495621713</v>
      </c>
      <c r="Y42" s="117">
        <f t="shared" si="20"/>
        <v>1.38099348105589</v>
      </c>
      <c r="Z42" s="117">
        <f t="shared" si="21"/>
        <v>-0.13705999780494</v>
      </c>
      <c r="AA42" s="117">
        <f>X42/(1+0.045*ABS([1]Reference!E49))</f>
        <v>-0.792902508524428</v>
      </c>
      <c r="AB42" s="117">
        <f>Y42/(1+0.015*ABS([1]Reference!E49))</f>
        <v>0.493781411961466</v>
      </c>
      <c r="AC42" s="117">
        <f t="shared" si="33"/>
        <v>0.94408681476932</v>
      </c>
      <c r="AD42" s="123" t="str">
        <f t="shared" si="22"/>
        <v>15-Green3 (0, 255, 0)</v>
      </c>
    </row>
    <row r="43" s="31" customFormat="1" spans="1:30">
      <c r="A43" s="3" t="s">
        <v>65</v>
      </c>
      <c r="B43" s="31">
        <f>Test_Data!P19</f>
        <v>185.22974</v>
      </c>
      <c r="C43" s="31">
        <f>Test_Data!Q19</f>
        <v>290.0201</v>
      </c>
      <c r="D43" s="31">
        <f>Test_Data!R19</f>
        <v>110.98276</v>
      </c>
      <c r="E43" s="117">
        <f t="shared" si="23"/>
        <v>0.496279426259132</v>
      </c>
      <c r="F43" s="117">
        <f t="shared" si="23"/>
        <v>0.777040494855826</v>
      </c>
      <c r="G43" s="117">
        <f t="shared" si="23"/>
        <v>0.297352144733642</v>
      </c>
      <c r="H43" s="117">
        <f t="shared" si="24"/>
        <v>0.804063776760572</v>
      </c>
      <c r="I43" s="117">
        <f t="shared" si="24"/>
        <v>0.919350713448328</v>
      </c>
      <c r="J43" s="117">
        <f t="shared" si="24"/>
        <v>0.68481341929106</v>
      </c>
      <c r="K43" s="117">
        <f t="shared" si="25"/>
        <v>90.6446827600061</v>
      </c>
      <c r="L43" s="117">
        <f t="shared" si="26"/>
        <v>-57.6434683438781</v>
      </c>
      <c r="M43" s="117">
        <f t="shared" si="27"/>
        <v>46.9074588314536</v>
      </c>
      <c r="N43" s="123" t="str">
        <f t="shared" si="28"/>
        <v>16-Green4 (128, 255, 128)</v>
      </c>
      <c r="O43" s="124">
        <f>K43-[1]Reference!B50</f>
        <v>0.0166286169424552</v>
      </c>
      <c r="P43" s="124">
        <f>L43-[1]Reference!C50</f>
        <v>2.25421921207764</v>
      </c>
      <c r="Q43" s="124">
        <f>M43-[1]Reference!D50</f>
        <v>-2.79633505449928</v>
      </c>
      <c r="R43" s="124" t="str">
        <f t="shared" si="29"/>
        <v>about the same</v>
      </c>
      <c r="S43" s="124" t="str">
        <f t="shared" si="30"/>
        <v>about the same</v>
      </c>
      <c r="T43" s="124" t="str">
        <f t="shared" si="31"/>
        <v>about the same</v>
      </c>
      <c r="U43" s="124">
        <f t="shared" si="18"/>
        <v>3.59183386364442</v>
      </c>
      <c r="V43" s="124">
        <f t="shared" si="32"/>
        <v>0.723566086025505</v>
      </c>
      <c r="W43" s="117">
        <f t="shared" si="19"/>
        <v>74.3174214887478</v>
      </c>
      <c r="X43" s="117">
        <f>W43-[1]Reference!E50</f>
        <v>-3.51701883947827</v>
      </c>
      <c r="Y43" s="117">
        <f t="shared" si="20"/>
        <v>0.729090169921631</v>
      </c>
      <c r="Z43" s="117">
        <f t="shared" si="21"/>
        <v>0.0166286169424552</v>
      </c>
      <c r="AA43" s="117">
        <f>X43/(1+0.045*ABS([1]Reference!E50))</f>
        <v>-0.781117141212082</v>
      </c>
      <c r="AB43" s="117">
        <f>Y43/(1+0.015*ABS([1]Reference!E50))</f>
        <v>0.336371203923211</v>
      </c>
      <c r="AC43" s="117">
        <f t="shared" si="33"/>
        <v>0.850626878264204</v>
      </c>
      <c r="AD43" s="123" t="str">
        <f t="shared" si="22"/>
        <v>16-Green4 (128, 255, 128)</v>
      </c>
    </row>
    <row r="44" s="31" customFormat="1" spans="1:30">
      <c r="A44" s="3" t="s">
        <v>66</v>
      </c>
      <c r="B44" s="31">
        <f>Test_Data!P20</f>
        <v>12.496247</v>
      </c>
      <c r="C44" s="31">
        <f>Test_Data!Q20</f>
        <v>5.0206066</v>
      </c>
      <c r="D44" s="31">
        <f>Test_Data!R20</f>
        <v>69.786466</v>
      </c>
      <c r="E44" s="117">
        <f t="shared" si="23"/>
        <v>0.0334807482402793</v>
      </c>
      <c r="F44" s="117">
        <f t="shared" si="23"/>
        <v>0.0134515319349949</v>
      </c>
      <c r="G44" s="117">
        <f t="shared" si="23"/>
        <v>0.186976385688024</v>
      </c>
      <c r="H44" s="117">
        <f t="shared" si="24"/>
        <v>0.327325715151189</v>
      </c>
      <c r="I44" s="117">
        <f t="shared" si="24"/>
        <v>0.23782485958509</v>
      </c>
      <c r="J44" s="117">
        <f t="shared" si="24"/>
        <v>0.586692888081092</v>
      </c>
      <c r="K44" s="117">
        <f t="shared" si="25"/>
        <v>11.5876837118704</v>
      </c>
      <c r="L44" s="117">
        <f t="shared" si="26"/>
        <v>44.7504277830496</v>
      </c>
      <c r="M44" s="117">
        <f t="shared" si="27"/>
        <v>-69.7736056992005</v>
      </c>
      <c r="N44" s="123" t="str">
        <f t="shared" si="28"/>
        <v>17-Blue1 (0, 0, 128)</v>
      </c>
      <c r="O44" s="124">
        <f>K44-[1]Reference!B51</f>
        <v>-1.3876278658461</v>
      </c>
      <c r="P44" s="124">
        <f>L44-[1]Reference!C51</f>
        <v>-2.75552371158545</v>
      </c>
      <c r="Q44" s="124">
        <f>M44-[1]Reference!D51</f>
        <v>-5.07529924390001</v>
      </c>
      <c r="R44" s="124" t="str">
        <f t="shared" si="29"/>
        <v>about the same</v>
      </c>
      <c r="S44" s="124" t="str">
        <f t="shared" si="30"/>
        <v>about the same</v>
      </c>
      <c r="T44" s="124" t="str">
        <f t="shared" si="31"/>
        <v>bluer</v>
      </c>
      <c r="U44" s="124">
        <f t="shared" si="18"/>
        <v>5.93945152638813</v>
      </c>
      <c r="V44" s="124">
        <f t="shared" si="32"/>
        <v>7.69689259105196</v>
      </c>
      <c r="W44" s="117">
        <f t="shared" si="19"/>
        <v>82.891234995224</v>
      </c>
      <c r="X44" s="117">
        <f>W44-[1]Reference!E51</f>
        <v>2.62488908615323</v>
      </c>
      <c r="Y44" s="117">
        <f t="shared" si="20"/>
        <v>5.14407723752621</v>
      </c>
      <c r="Z44" s="117">
        <f t="shared" si="21"/>
        <v>-1.3876278658461</v>
      </c>
      <c r="AA44" s="117">
        <f>X44/(1+0.045*ABS([1]Reference!E51))</f>
        <v>0.569145121692579</v>
      </c>
      <c r="AB44" s="117">
        <f>Y44/(1+0.015*ABS([1]Reference!E51))</f>
        <v>2.33397843336927</v>
      </c>
      <c r="AC44" s="117">
        <f t="shared" si="33"/>
        <v>2.77432741237439</v>
      </c>
      <c r="AD44" s="123" t="str">
        <f t="shared" si="22"/>
        <v>17-Blue1 (0, 0, 128)</v>
      </c>
    </row>
    <row r="45" s="31" customFormat="1" spans="1:30">
      <c r="A45" s="3" t="s">
        <v>67</v>
      </c>
      <c r="B45" s="31">
        <f>Test_Data!P21</f>
        <v>47.113485</v>
      </c>
      <c r="C45" s="31">
        <f>Test_Data!Q21</f>
        <v>32.526611</v>
      </c>
      <c r="D45" s="31">
        <f>Test_Data!R21</f>
        <v>166.49615</v>
      </c>
      <c r="E45" s="117">
        <f t="shared" si="23"/>
        <v>0.12622947753891</v>
      </c>
      <c r="F45" s="117">
        <f t="shared" si="23"/>
        <v>0.0871473870515283</v>
      </c>
      <c r="G45" s="117">
        <f t="shared" si="23"/>
        <v>0.4460871877073</v>
      </c>
      <c r="H45" s="117">
        <f t="shared" si="24"/>
        <v>0.509450510660889</v>
      </c>
      <c r="I45" s="117">
        <f t="shared" si="24"/>
        <v>0.443354842857576</v>
      </c>
      <c r="J45" s="117">
        <f t="shared" si="24"/>
        <v>0.783950220907997</v>
      </c>
      <c r="K45" s="117">
        <f t="shared" si="25"/>
        <v>35.4291617714788</v>
      </c>
      <c r="L45" s="117">
        <f t="shared" si="26"/>
        <v>33.0478339016568</v>
      </c>
      <c r="M45" s="117">
        <f t="shared" si="27"/>
        <v>-68.1190756100844</v>
      </c>
      <c r="N45" s="123" t="str">
        <f t="shared" si="28"/>
        <v>18-Blue2 (64, 64, 192)</v>
      </c>
      <c r="O45" s="124">
        <f>K45-[1]Reference!B52</f>
        <v>0.301132203428509</v>
      </c>
      <c r="P45" s="124">
        <f>L45-[1]Reference!C52</f>
        <v>-7.20271908895584</v>
      </c>
      <c r="Q45" s="124">
        <f>M45-[1]Reference!D52</f>
        <v>-1.14749191824166</v>
      </c>
      <c r="R45" s="124" t="str">
        <f t="shared" si="29"/>
        <v>about the same</v>
      </c>
      <c r="S45" s="124" t="str">
        <f t="shared" si="30"/>
        <v>greener</v>
      </c>
      <c r="T45" s="124" t="str">
        <f t="shared" si="31"/>
        <v>about the same</v>
      </c>
      <c r="U45" s="124">
        <f t="shared" si="18"/>
        <v>7.29976578944698</v>
      </c>
      <c r="V45" s="124">
        <f t="shared" si="32"/>
        <v>10.408915089632</v>
      </c>
      <c r="W45" s="117">
        <f t="shared" si="19"/>
        <v>75.7124018081839</v>
      </c>
      <c r="X45" s="117">
        <f>W45-[1]Reference!E52</f>
        <v>-2.42401760199645</v>
      </c>
      <c r="Y45" s="117">
        <f t="shared" si="20"/>
        <v>6.87895621748315</v>
      </c>
      <c r="Z45" s="117">
        <f t="shared" si="21"/>
        <v>0.301132203428509</v>
      </c>
      <c r="AA45" s="117">
        <f>X45/(1+0.045*ABS([1]Reference!E52))</f>
        <v>-0.536745585093207</v>
      </c>
      <c r="AB45" s="117">
        <f>Y45/(1+0.015*ABS([1]Reference!E52))</f>
        <v>3.16703941601193</v>
      </c>
      <c r="AC45" s="117">
        <f t="shared" si="33"/>
        <v>3.22628502919875</v>
      </c>
      <c r="AD45" s="123" t="str">
        <f t="shared" si="22"/>
        <v>18-Blue2 (64, 64, 192)</v>
      </c>
    </row>
    <row r="46" s="31" customFormat="1" spans="1:30">
      <c r="A46" s="3" t="s">
        <v>68</v>
      </c>
      <c r="B46" s="31">
        <f>Test_Data!P22</f>
        <v>55.019265</v>
      </c>
      <c r="C46" s="31">
        <f>Test_Data!Q22</f>
        <v>22.801051</v>
      </c>
      <c r="D46" s="31">
        <f>Test_Data!R22</f>
        <v>300.61096</v>
      </c>
      <c r="E46" s="117">
        <f t="shared" si="23"/>
        <v>0.147411151510546</v>
      </c>
      <c r="F46" s="117">
        <f t="shared" si="23"/>
        <v>0.0610900415256492</v>
      </c>
      <c r="G46" s="117">
        <f t="shared" si="23"/>
        <v>0.805416207764513</v>
      </c>
      <c r="H46" s="117">
        <f t="shared" si="24"/>
        <v>0.536486156516638</v>
      </c>
      <c r="I46" s="117">
        <f t="shared" si="24"/>
        <v>0.393843310635754</v>
      </c>
      <c r="J46" s="117">
        <f t="shared" si="24"/>
        <v>0.954601308154725</v>
      </c>
      <c r="K46" s="117">
        <f t="shared" si="25"/>
        <v>29.6858240337475</v>
      </c>
      <c r="L46" s="117">
        <f t="shared" si="26"/>
        <v>71.3214229404419</v>
      </c>
      <c r="M46" s="117">
        <f t="shared" si="27"/>
        <v>-112.151599503794</v>
      </c>
      <c r="N46" s="123" t="str">
        <f t="shared" si="28"/>
        <v>19-Blue3 (0, 0, 255)</v>
      </c>
      <c r="O46" s="124">
        <f>K46-[1]Reference!B53</f>
        <v>-2.61676263350197</v>
      </c>
      <c r="P46" s="124">
        <f>L46-[1]Reference!C53</f>
        <v>-7.87221517195954</v>
      </c>
      <c r="Q46" s="124">
        <f>M46-[1]Reference!D53</f>
        <v>-4.29786525146685</v>
      </c>
      <c r="R46" s="124" t="str">
        <f t="shared" si="29"/>
        <v>about the same</v>
      </c>
      <c r="S46" s="124" t="str">
        <f t="shared" si="30"/>
        <v>greener</v>
      </c>
      <c r="T46" s="124" t="str">
        <f t="shared" si="31"/>
        <v>bluer</v>
      </c>
      <c r="U46" s="124">
        <f t="shared" si="18"/>
        <v>9.34295799591801</v>
      </c>
      <c r="V46" s="124">
        <f t="shared" si="32"/>
        <v>15.6707872878076</v>
      </c>
      <c r="W46" s="117">
        <f t="shared" si="19"/>
        <v>132.908715446011</v>
      </c>
      <c r="X46" s="117">
        <f>W46-[1]Reference!E53</f>
        <v>-0.897339385784761</v>
      </c>
      <c r="Y46" s="117">
        <f t="shared" si="20"/>
        <v>8.9240237258826</v>
      </c>
      <c r="Z46" s="117">
        <f t="shared" si="21"/>
        <v>-2.61676263350197</v>
      </c>
      <c r="AA46" s="117">
        <f>X46/(1+0.045*ABS([1]Reference!E53))</f>
        <v>-0.127802957362387</v>
      </c>
      <c r="AB46" s="117">
        <f>Y46/(1+0.015*ABS([1]Reference!E53))</f>
        <v>2.96766019143109</v>
      </c>
      <c r="AC46" s="117">
        <f t="shared" si="33"/>
        <v>3.95863452314148</v>
      </c>
      <c r="AD46" s="123" t="str">
        <f t="shared" si="22"/>
        <v>19-Blue3 (0, 0, 255)</v>
      </c>
    </row>
    <row r="47" s="31" customFormat="1" spans="1:30">
      <c r="A47" s="3" t="s">
        <v>69</v>
      </c>
      <c r="B47" s="31">
        <f>Test_Data!P23</f>
        <v>121.35668</v>
      </c>
      <c r="C47" s="31">
        <f>Test_Data!Q23</f>
        <v>100.66472</v>
      </c>
      <c r="D47" s="31">
        <f>Test_Data!R23</f>
        <v>307.46558</v>
      </c>
      <c r="E47" s="117">
        <f t="shared" si="23"/>
        <v>0.325146618049094</v>
      </c>
      <c r="F47" s="117">
        <f t="shared" si="23"/>
        <v>0.269707388706242</v>
      </c>
      <c r="G47" s="117">
        <f t="shared" si="23"/>
        <v>0.823781546293976</v>
      </c>
      <c r="H47" s="117">
        <f t="shared" si="24"/>
        <v>0.698352706669843</v>
      </c>
      <c r="I47" s="117">
        <f t="shared" si="24"/>
        <v>0.646096836715288</v>
      </c>
      <c r="J47" s="117">
        <f t="shared" si="24"/>
        <v>0.961802547890348</v>
      </c>
      <c r="K47" s="117">
        <f t="shared" si="25"/>
        <v>58.9472330589733</v>
      </c>
      <c r="L47" s="117">
        <f t="shared" si="26"/>
        <v>26.1279349772776</v>
      </c>
      <c r="M47" s="117">
        <f t="shared" si="27"/>
        <v>-63.1411422350122</v>
      </c>
      <c r="N47" s="123" t="str">
        <f t="shared" si="28"/>
        <v>20-Blue4 (128, 128, 255)</v>
      </c>
      <c r="O47" s="124">
        <f>K47-[1]Reference!B54</f>
        <v>-0.25552015185356</v>
      </c>
      <c r="P47" s="124">
        <f>L47-[1]Reference!C54</f>
        <v>-6.97522409790385</v>
      </c>
      <c r="Q47" s="124">
        <f>M47-[1]Reference!D54</f>
        <v>0.316297164022309</v>
      </c>
      <c r="R47" s="124" t="str">
        <f t="shared" si="29"/>
        <v>about the same</v>
      </c>
      <c r="S47" s="124" t="str">
        <f t="shared" si="30"/>
        <v>greener</v>
      </c>
      <c r="T47" s="124" t="str">
        <f t="shared" si="31"/>
        <v>about the same</v>
      </c>
      <c r="U47" s="124">
        <f t="shared" si="18"/>
        <v>6.98706559722681</v>
      </c>
      <c r="V47" s="124">
        <f t="shared" si="32"/>
        <v>9.55263201061361</v>
      </c>
      <c r="W47" s="117">
        <f t="shared" si="19"/>
        <v>68.3335410242941</v>
      </c>
      <c r="X47" s="117">
        <f>W47-[1]Reference!E54</f>
        <v>-3.23925936690831</v>
      </c>
      <c r="Y47" s="117">
        <f t="shared" si="20"/>
        <v>6.18554717594523</v>
      </c>
      <c r="Z47" s="117">
        <f t="shared" si="21"/>
        <v>-0.25552015185356</v>
      </c>
      <c r="AA47" s="117">
        <f>X47/(1+0.045*ABS([1]Reference!E54))</f>
        <v>-0.767455878586766</v>
      </c>
      <c r="AB47" s="117">
        <f>Y47/(1+0.015*ABS([1]Reference!E54))</f>
        <v>2.98301071688201</v>
      </c>
      <c r="AC47" s="117">
        <f t="shared" si="33"/>
        <v>3.09073324805193</v>
      </c>
      <c r="AD47" s="123" t="str">
        <f t="shared" si="22"/>
        <v>20-Blue4 (128, 128, 255)</v>
      </c>
    </row>
    <row r="48" s="31" customFormat="1" spans="1:30">
      <c r="A48" s="3" t="s">
        <v>70</v>
      </c>
      <c r="B48" s="31">
        <f>Test_Data!P24</f>
        <v>68.174515</v>
      </c>
      <c r="C48" s="31">
        <f>Test_Data!Q24</f>
        <v>79.2371</v>
      </c>
      <c r="D48" s="31">
        <f>Test_Data!R24</f>
        <v>11.858902</v>
      </c>
      <c r="E48" s="117">
        <f t="shared" si="23"/>
        <v>0.182657542950147</v>
      </c>
      <c r="F48" s="117">
        <f t="shared" si="23"/>
        <v>0.212297131802039</v>
      </c>
      <c r="G48" s="117">
        <f t="shared" si="23"/>
        <v>0.0317731325467674</v>
      </c>
      <c r="H48" s="117">
        <f t="shared" si="24"/>
        <v>0.576227893618857</v>
      </c>
      <c r="I48" s="117">
        <f t="shared" si="24"/>
        <v>0.596551637631268</v>
      </c>
      <c r="J48" s="117">
        <f t="shared" si="24"/>
        <v>0.324963997405286</v>
      </c>
      <c r="K48" s="117">
        <f t="shared" si="25"/>
        <v>53.1999899652271</v>
      </c>
      <c r="L48" s="117">
        <f t="shared" si="26"/>
        <v>-10.1618720062054</v>
      </c>
      <c r="M48" s="117">
        <f t="shared" si="27"/>
        <v>54.3175280451963</v>
      </c>
      <c r="N48" s="123" t="str">
        <f t="shared" si="28"/>
        <v>21-Yellow1 (128, 128, 0)</v>
      </c>
      <c r="O48" s="124">
        <f>K48-[1]Reference!B55</f>
        <v>1.33165860187885</v>
      </c>
      <c r="P48" s="124">
        <f>L48-[1]Reference!C55</f>
        <v>2.7718297873478</v>
      </c>
      <c r="Q48" s="124">
        <f>M48-[1]Reference!D55</f>
        <v>-2.36289645064446</v>
      </c>
      <c r="R48" s="124" t="str">
        <f t="shared" si="29"/>
        <v>about the same</v>
      </c>
      <c r="S48" s="124" t="str">
        <f t="shared" si="30"/>
        <v>about the same</v>
      </c>
      <c r="T48" s="124" t="str">
        <f t="shared" si="31"/>
        <v>about the same</v>
      </c>
      <c r="U48" s="124">
        <f t="shared" si="18"/>
        <v>3.87809678043943</v>
      </c>
      <c r="V48" s="124">
        <f t="shared" si="32"/>
        <v>3.82936017920056</v>
      </c>
      <c r="W48" s="117">
        <f t="shared" si="19"/>
        <v>55.2599085740394</v>
      </c>
      <c r="X48" s="117">
        <f>W48-[1]Reference!E55</f>
        <v>-2.87743882944361</v>
      </c>
      <c r="Y48" s="117">
        <f t="shared" si="20"/>
        <v>2.23308436681352</v>
      </c>
      <c r="Z48" s="117">
        <f t="shared" si="21"/>
        <v>1.33165860187885</v>
      </c>
      <c r="AA48" s="117">
        <f>X48/(1+0.045*ABS([1]Reference!E55))</f>
        <v>-0.79571213978096</v>
      </c>
      <c r="AB48" s="117">
        <f>Y48/(1+0.015*ABS([1]Reference!E55))</f>
        <v>1.19284858127418</v>
      </c>
      <c r="AC48" s="117">
        <f t="shared" si="33"/>
        <v>1.95687510567245</v>
      </c>
      <c r="AD48" s="123" t="str">
        <f t="shared" si="22"/>
        <v>21-Yellow1 (128, 128, 0)</v>
      </c>
    </row>
    <row r="49" s="31" customFormat="1" spans="1:30">
      <c r="A49" s="3" t="s">
        <v>71</v>
      </c>
      <c r="B49" s="31">
        <f>Test_Data!P25</f>
        <v>163.75844</v>
      </c>
      <c r="C49" s="31">
        <f>Test_Data!Q25</f>
        <v>187.85449</v>
      </c>
      <c r="D49" s="31">
        <f>Test_Data!R25</f>
        <v>42.906125</v>
      </c>
      <c r="E49" s="117">
        <f t="shared" si="23"/>
        <v>0.438752139091112</v>
      </c>
      <c r="F49" s="117">
        <f t="shared" si="23"/>
        <v>0.503311825182078</v>
      </c>
      <c r="G49" s="117">
        <f t="shared" si="23"/>
        <v>0.114956848171371</v>
      </c>
      <c r="H49" s="117">
        <f t="shared" si="24"/>
        <v>0.771711234334473</v>
      </c>
      <c r="I49" s="117">
        <f t="shared" si="24"/>
        <v>0.795449069327237</v>
      </c>
      <c r="J49" s="117">
        <f t="shared" si="24"/>
        <v>0.498877043276984</v>
      </c>
      <c r="K49" s="117">
        <f t="shared" si="25"/>
        <v>76.2720920419595</v>
      </c>
      <c r="L49" s="117">
        <f t="shared" si="26"/>
        <v>-11.8689174963822</v>
      </c>
      <c r="M49" s="117">
        <f t="shared" si="27"/>
        <v>59.3144052100506</v>
      </c>
      <c r="N49" s="123" t="str">
        <f t="shared" si="28"/>
        <v>22-Yellow2 (192, 192, 64)</v>
      </c>
      <c r="O49" s="124">
        <f>K49-[1]Reference!B56</f>
        <v>0.64943872712</v>
      </c>
      <c r="P49" s="124">
        <f>L49-[1]Reference!C56</f>
        <v>3.69913259238219</v>
      </c>
      <c r="Q49" s="124">
        <f>M49-[1]Reference!D56</f>
        <v>-2.31087961465734</v>
      </c>
      <c r="R49" s="124" t="str">
        <f t="shared" si="29"/>
        <v>about the same</v>
      </c>
      <c r="S49" s="124" t="str">
        <f t="shared" si="30"/>
        <v>redder</v>
      </c>
      <c r="T49" s="124" t="str">
        <f t="shared" si="31"/>
        <v>about the same</v>
      </c>
      <c r="U49" s="124">
        <f t="shared" si="18"/>
        <v>4.40970715464715</v>
      </c>
      <c r="V49" s="124">
        <f t="shared" si="32"/>
        <v>3.56849569891659</v>
      </c>
      <c r="W49" s="117">
        <f t="shared" si="19"/>
        <v>60.4902460563519</v>
      </c>
      <c r="X49" s="117">
        <f>W49-[1]Reference!E56</f>
        <v>-3.0710622474633</v>
      </c>
      <c r="Y49" s="117">
        <f t="shared" si="20"/>
        <v>3.09714759119883</v>
      </c>
      <c r="Z49" s="117">
        <f t="shared" si="21"/>
        <v>0.64943872712</v>
      </c>
      <c r="AA49" s="117">
        <f>X49/(1+0.045*ABS([1]Reference!E56))</f>
        <v>-0.795558626497568</v>
      </c>
      <c r="AB49" s="117">
        <f>Y49/(1+0.015*ABS([1]Reference!E56))</f>
        <v>1.58550039748927</v>
      </c>
      <c r="AC49" s="117">
        <f t="shared" si="33"/>
        <v>1.88904624054484</v>
      </c>
      <c r="AD49" s="123" t="str">
        <f t="shared" si="22"/>
        <v>22-Yellow2 (192, 192, 64)</v>
      </c>
    </row>
    <row r="50" s="31" customFormat="1" spans="1:30">
      <c r="A50" s="3" t="s">
        <v>72</v>
      </c>
      <c r="B50" s="31">
        <f>Test_Data!P26</f>
        <v>300.43709</v>
      </c>
      <c r="C50" s="31">
        <f>Test_Data!Q26</f>
        <v>349.14927</v>
      </c>
      <c r="D50" s="31">
        <f>Test_Data!R26</f>
        <v>49.079122</v>
      </c>
      <c r="E50" s="117">
        <f t="shared" si="23"/>
        <v>0.804950364083884</v>
      </c>
      <c r="F50" s="117">
        <f t="shared" si="23"/>
        <v>0.935463168033355</v>
      </c>
      <c r="G50" s="117">
        <f t="shared" si="23"/>
        <v>0.131495938543465</v>
      </c>
      <c r="H50" s="117">
        <f t="shared" si="24"/>
        <v>0.944723620712597</v>
      </c>
      <c r="I50" s="117">
        <f t="shared" si="24"/>
        <v>0.978007602797943</v>
      </c>
      <c r="J50" s="117">
        <f t="shared" si="24"/>
        <v>0.521738257349172</v>
      </c>
      <c r="K50" s="117">
        <f t="shared" si="25"/>
        <v>97.4488819245613</v>
      </c>
      <c r="L50" s="117">
        <f t="shared" si="26"/>
        <v>-16.6419910426726</v>
      </c>
      <c r="M50" s="117">
        <f t="shared" si="27"/>
        <v>91.2538690897542</v>
      </c>
      <c r="N50" s="123" t="str">
        <f t="shared" si="28"/>
        <v>23-Yellow3 (255, 255, 0)</v>
      </c>
      <c r="O50" s="124">
        <f>K50-[1]Reference!B57</f>
        <v>0.310634943264034</v>
      </c>
      <c r="P50" s="124">
        <f>L50-[1]Reference!C57</f>
        <v>4.91882117278319</v>
      </c>
      <c r="Q50" s="124">
        <f>M50-[1]Reference!D57</f>
        <v>-3.23385054023444</v>
      </c>
      <c r="R50" s="124" t="str">
        <f t="shared" si="29"/>
        <v>about the same</v>
      </c>
      <c r="S50" s="124" t="str">
        <f t="shared" si="30"/>
        <v>redder</v>
      </c>
      <c r="T50" s="124" t="str">
        <f t="shared" si="31"/>
        <v>bluer</v>
      </c>
      <c r="U50" s="124">
        <f t="shared" si="18"/>
        <v>5.89483546117883</v>
      </c>
      <c r="V50" s="124">
        <f t="shared" si="32"/>
        <v>3.58246183471614</v>
      </c>
      <c r="W50" s="117">
        <f t="shared" si="19"/>
        <v>92.758959080589</v>
      </c>
      <c r="X50" s="117">
        <f>W50-[1]Reference!E57</f>
        <v>-4.15748835876714</v>
      </c>
      <c r="Y50" s="117">
        <f t="shared" si="20"/>
        <v>4.16747904531151</v>
      </c>
      <c r="Z50" s="117">
        <f t="shared" si="21"/>
        <v>0.310634943264034</v>
      </c>
      <c r="AA50" s="117">
        <f>X50/(1+0.045*ABS([1]Reference!E57))</f>
        <v>-0.775471393605969</v>
      </c>
      <c r="AB50" s="117">
        <f>Y50/(1+0.015*ABS([1]Reference!E57))</f>
        <v>1.69841452079235</v>
      </c>
      <c r="AC50" s="117">
        <f t="shared" si="33"/>
        <v>1.8927392410779</v>
      </c>
      <c r="AD50" s="123" t="str">
        <f t="shared" si="22"/>
        <v>23-Yellow3 (255, 255, 0)</v>
      </c>
    </row>
    <row r="51" s="31" customFormat="1" spans="1:30">
      <c r="A51" s="3" t="s">
        <v>73</v>
      </c>
      <c r="B51" s="31">
        <f>Test_Data!P27</f>
        <v>314.72082</v>
      </c>
      <c r="C51" s="31">
        <f>Test_Data!Q27</f>
        <v>356.49001</v>
      </c>
      <c r="D51" s="31">
        <f>Test_Data!R27</f>
        <v>115.13253</v>
      </c>
      <c r="E51" s="117">
        <f t="shared" si="23"/>
        <v>0.843220251679905</v>
      </c>
      <c r="F51" s="117">
        <f t="shared" si="23"/>
        <v>0.955130950515355</v>
      </c>
      <c r="G51" s="117">
        <f t="shared" si="23"/>
        <v>0.308470475271208</v>
      </c>
      <c r="H51" s="117">
        <f t="shared" si="24"/>
        <v>0.959464144921722</v>
      </c>
      <c r="I51" s="117">
        <f t="shared" si="24"/>
        <v>0.984814209254033</v>
      </c>
      <c r="J51" s="117">
        <f t="shared" si="24"/>
        <v>0.693244508065059</v>
      </c>
      <c r="K51" s="117">
        <f t="shared" si="25"/>
        <v>98.2384482734679</v>
      </c>
      <c r="L51" s="117">
        <f t="shared" si="26"/>
        <v>-12.6750321661554</v>
      </c>
      <c r="M51" s="117">
        <f t="shared" si="27"/>
        <v>58.3139402377949</v>
      </c>
      <c r="N51" s="123" t="str">
        <f t="shared" si="28"/>
        <v>24-Yellow4 (255, 255, 128)</v>
      </c>
      <c r="O51" s="124">
        <f>K51-[1]Reference!B58</f>
        <v>0.470219231349049</v>
      </c>
      <c r="P51" s="124">
        <f>L51-[1]Reference!C58</f>
        <v>3.86843133381587</v>
      </c>
      <c r="Q51" s="124">
        <f>M51-[1]Reference!D58</f>
        <v>-1.67170627754238</v>
      </c>
      <c r="R51" s="124" t="str">
        <f t="shared" si="29"/>
        <v>about the same</v>
      </c>
      <c r="S51" s="124" t="str">
        <f t="shared" si="30"/>
        <v>redder</v>
      </c>
      <c r="T51" s="124" t="str">
        <f t="shared" si="31"/>
        <v>about the same</v>
      </c>
      <c r="U51" s="124">
        <f t="shared" si="18"/>
        <v>4.24033831060135</v>
      </c>
      <c r="V51" s="124">
        <f t="shared" si="32"/>
        <v>3.6833524483751</v>
      </c>
      <c r="W51" s="117">
        <f t="shared" si="19"/>
        <v>59.6755566917494</v>
      </c>
      <c r="X51" s="117">
        <f>W51-[1]Reference!E58</f>
        <v>-2.54955055956745</v>
      </c>
      <c r="Y51" s="117">
        <f t="shared" si="20"/>
        <v>3.35546640678049</v>
      </c>
      <c r="Z51" s="117">
        <f t="shared" si="21"/>
        <v>0.470219231349049</v>
      </c>
      <c r="AA51" s="117">
        <f>X51/(1+0.045*ABS([1]Reference!E58))</f>
        <v>-0.670911436213644</v>
      </c>
      <c r="AB51" s="117">
        <f>Y51/(1+0.015*ABS([1]Reference!E58))</f>
        <v>1.73554722425014</v>
      </c>
      <c r="AC51" s="117">
        <f t="shared" si="33"/>
        <v>1.91920620267211</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1.94250500650635</v>
      </c>
      <c r="C62" s="108" t="str">
        <f>IF(B62&lt;=20,"PASS","FAIL")</f>
        <v>PASS</v>
      </c>
    </row>
    <row r="63" spans="1:3">
      <c r="A63" s="31" t="s">
        <v>49</v>
      </c>
      <c r="B63" s="32">
        <f>MAX(AC28:AC51)</f>
        <v>3.95863452314148</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0.1453877389431</v>
      </c>
      <c r="F434" s="155">
        <f>Test_Data!T22</f>
        <v>0.060251496732235</v>
      </c>
      <c r="G434" s="155">
        <v>0.18</v>
      </c>
      <c r="H434" s="155">
        <v>0.15</v>
      </c>
    </row>
    <row r="435" ht="14" spans="1:8">
      <c r="A435" s="153" t="s">
        <v>101</v>
      </c>
      <c r="B435" s="154">
        <v>0</v>
      </c>
      <c r="C435" s="154">
        <v>255</v>
      </c>
      <c r="D435" s="154">
        <v>0</v>
      </c>
      <c r="E435" s="155">
        <f>Test_Data!S18</f>
        <v>0.306301474571228</v>
      </c>
      <c r="F435" s="155">
        <f>Test_Data!T18</f>
        <v>0.596920013427734</v>
      </c>
      <c r="G435" s="155">
        <v>0.13</v>
      </c>
      <c r="H435" s="155">
        <v>0.57</v>
      </c>
    </row>
    <row r="436" ht="14" spans="1:8">
      <c r="A436" s="153" t="s">
        <v>100</v>
      </c>
      <c r="B436" s="154">
        <v>255</v>
      </c>
      <c r="C436" s="154">
        <v>0</v>
      </c>
      <c r="D436" s="154">
        <v>0</v>
      </c>
      <c r="E436" s="155">
        <f>Test_Data!S14</f>
        <v>0.632466077804565</v>
      </c>
      <c r="F436" s="155">
        <f>Test_Data!T14</f>
        <v>0.336416304111481</v>
      </c>
      <c r="G436" s="155">
        <v>0.47</v>
      </c>
      <c r="H436" s="155">
        <v>0.52</v>
      </c>
    </row>
    <row r="437" ht="14" spans="1:8">
      <c r="A437" s="153" t="s">
        <v>102</v>
      </c>
      <c r="B437" s="154">
        <v>0</v>
      </c>
      <c r="C437" s="154">
        <v>0</v>
      </c>
      <c r="D437" s="154">
        <v>255</v>
      </c>
      <c r="E437" s="155">
        <f>Test_Data!S22</f>
        <v>0.1453877389431</v>
      </c>
      <c r="F437" s="155">
        <f>Test_Data!T22</f>
        <v>0.060251496732235</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2.47916841921737</v>
      </c>
    </row>
    <row r="446" spans="1:2">
      <c r="A446" s="3" t="s">
        <v>115</v>
      </c>
      <c r="B446" s="32">
        <f t="shared" ref="B446:B476" si="71">AC29</f>
        <v>2.23794394467332</v>
      </c>
    </row>
    <row r="447" spans="1:2">
      <c r="A447" s="3" t="s">
        <v>116</v>
      </c>
      <c r="B447" s="32">
        <f t="shared" si="71"/>
        <v>1.77582628379169</v>
      </c>
    </row>
    <row r="448" spans="1:2">
      <c r="A448" s="3" t="s">
        <v>117</v>
      </c>
      <c r="B448" s="32">
        <f t="shared" si="71"/>
        <v>1.32396579522082</v>
      </c>
    </row>
    <row r="449" spans="1:2">
      <c r="A449" s="3" t="s">
        <v>118</v>
      </c>
      <c r="B449" s="32">
        <f t="shared" si="71"/>
        <v>0.883298834161328</v>
      </c>
    </row>
    <row r="450" spans="1:2">
      <c r="A450" s="3" t="s">
        <v>119</v>
      </c>
      <c r="B450" s="32">
        <f t="shared" si="71"/>
        <v>0.685969536197321</v>
      </c>
    </row>
    <row r="451" spans="1:2">
      <c r="A451" s="3" t="s">
        <v>120</v>
      </c>
      <c r="B451" s="32">
        <f t="shared" si="71"/>
        <v>0.377543089484346</v>
      </c>
    </row>
    <row r="452" spans="1:2">
      <c r="A452" s="3" t="s">
        <v>121</v>
      </c>
      <c r="B452" s="32">
        <f t="shared" si="71"/>
        <v>0</v>
      </c>
    </row>
    <row r="453" spans="1:2">
      <c r="A453" s="3" t="s">
        <v>122</v>
      </c>
      <c r="B453" s="32">
        <f t="shared" si="71"/>
        <v>3.34655082446071</v>
      </c>
    </row>
    <row r="454" spans="1:2">
      <c r="A454" s="3" t="s">
        <v>123</v>
      </c>
      <c r="B454" s="32">
        <f t="shared" si="71"/>
        <v>2.8462088089095</v>
      </c>
    </row>
    <row r="455" spans="1:2">
      <c r="A455" s="3" t="s">
        <v>124</v>
      </c>
      <c r="B455" s="32">
        <f t="shared" si="71"/>
        <v>3.36901325264699</v>
      </c>
    </row>
    <row r="456" spans="1:2">
      <c r="A456" s="3" t="s">
        <v>125</v>
      </c>
      <c r="B456" s="32">
        <f t="shared" si="71"/>
        <v>2.26175579135122</v>
      </c>
    </row>
    <row r="457" spans="1:2">
      <c r="A457" s="3" t="s">
        <v>126</v>
      </c>
      <c r="B457" s="32">
        <f t="shared" si="71"/>
        <v>1.50150665772079</v>
      </c>
    </row>
    <row r="458" spans="1:2">
      <c r="A458" s="3" t="s">
        <v>127</v>
      </c>
      <c r="B458" s="32">
        <f t="shared" si="71"/>
        <v>1.02880822254955</v>
      </c>
    </row>
    <row r="459" spans="1:2">
      <c r="A459" s="3" t="s">
        <v>128</v>
      </c>
      <c r="B459" s="32">
        <f t="shared" si="71"/>
        <v>0.94408681476932</v>
      </c>
    </row>
    <row r="460" spans="1:2">
      <c r="A460" s="3" t="s">
        <v>129</v>
      </c>
      <c r="B460" s="32">
        <f t="shared" si="71"/>
        <v>0.850626878264204</v>
      </c>
    </row>
    <row r="461" spans="1:2">
      <c r="A461" s="3" t="s">
        <v>130</v>
      </c>
      <c r="B461" s="32">
        <f t="shared" si="71"/>
        <v>2.77432741237439</v>
      </c>
    </row>
    <row r="462" spans="1:2">
      <c r="A462" s="3" t="s">
        <v>131</v>
      </c>
      <c r="B462" s="32">
        <f t="shared" si="71"/>
        <v>3.22628502919875</v>
      </c>
    </row>
    <row r="463" spans="1:2">
      <c r="A463" s="3" t="s">
        <v>132</v>
      </c>
      <c r="B463" s="32">
        <f t="shared" si="71"/>
        <v>3.95863452314148</v>
      </c>
    </row>
    <row r="464" spans="1:2">
      <c r="A464" s="3" t="s">
        <v>133</v>
      </c>
      <c r="B464" s="32">
        <f t="shared" si="71"/>
        <v>3.09073324805193</v>
      </c>
    </row>
    <row r="465" spans="1:2">
      <c r="A465" s="3" t="s">
        <v>134</v>
      </c>
      <c r="B465" s="32">
        <f t="shared" si="71"/>
        <v>1.95687510567245</v>
      </c>
    </row>
    <row r="466" spans="1:2">
      <c r="A466" s="3" t="s">
        <v>135</v>
      </c>
      <c r="B466" s="32">
        <f t="shared" si="71"/>
        <v>1.88904624054484</v>
      </c>
    </row>
    <row r="467" spans="1:2">
      <c r="A467" s="3" t="s">
        <v>136</v>
      </c>
      <c r="B467" s="32">
        <f t="shared" si="71"/>
        <v>1.8927392410779</v>
      </c>
    </row>
    <row r="468" spans="1:2">
      <c r="A468" s="3" t="s">
        <v>137</v>
      </c>
      <c r="B468" s="32">
        <f t="shared" si="71"/>
        <v>1.91920620267211</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0.0254392996430397</v>
      </c>
    </row>
    <row r="480" spans="1:2">
      <c r="A480" s="3">
        <v>16</v>
      </c>
      <c r="B480" s="158">
        <f>Test_Data!U29</f>
        <v>2.79531764984131</v>
      </c>
    </row>
    <row r="481" spans="1:2">
      <c r="A481" s="3">
        <v>32</v>
      </c>
      <c r="B481" s="158">
        <f>Test_Data!U30</f>
        <v>6.88504266738892</v>
      </c>
    </row>
    <row r="482" spans="1:2">
      <c r="A482" s="3">
        <v>48</v>
      </c>
      <c r="B482" s="158">
        <f>Test_Data!U31</f>
        <v>13.1196937561035</v>
      </c>
    </row>
    <row r="483" spans="1:2">
      <c r="A483" s="3">
        <v>64</v>
      </c>
      <c r="B483" s="158">
        <f>Test_Data!U32</f>
        <v>21.8220233917236</v>
      </c>
    </row>
    <row r="484" spans="1:2">
      <c r="A484" s="3">
        <v>80</v>
      </c>
      <c r="B484" s="158">
        <f>Test_Data!U33</f>
        <v>33.1761512756348</v>
      </c>
    </row>
    <row r="485" spans="1:2">
      <c r="A485" s="3">
        <v>96</v>
      </c>
      <c r="B485" s="158">
        <f>Test_Data!U34</f>
        <v>47.2912635803223</v>
      </c>
    </row>
    <row r="486" spans="1:2">
      <c r="A486" s="3">
        <v>112</v>
      </c>
      <c r="B486" s="158">
        <f>Test_Data!U35</f>
        <v>64.1571884155273</v>
      </c>
    </row>
    <row r="487" spans="1:2">
      <c r="A487" s="3">
        <v>128</v>
      </c>
      <c r="B487" s="158">
        <f>Test_Data!U36</f>
        <v>84.1949844360352</v>
      </c>
    </row>
    <row r="488" spans="1:2">
      <c r="A488" s="3">
        <v>144</v>
      </c>
      <c r="B488" s="158">
        <f>Test_Data!U37</f>
        <v>107.427627563477</v>
      </c>
    </row>
    <row r="489" spans="1:2">
      <c r="A489" s="3">
        <v>160</v>
      </c>
      <c r="B489" s="158">
        <f>Test_Data!U38</f>
        <v>133.8251953125</v>
      </c>
    </row>
    <row r="490" spans="1:2">
      <c r="A490" s="3">
        <v>176</v>
      </c>
      <c r="B490" s="158">
        <f>Test_Data!U39</f>
        <v>164.069259643555</v>
      </c>
    </row>
    <row r="491" spans="1:2">
      <c r="A491" s="3">
        <v>192</v>
      </c>
      <c r="B491" s="158">
        <f>Test_Data!U40</f>
        <v>198.186874389648</v>
      </c>
    </row>
    <row r="492" spans="1:2">
      <c r="A492" s="3">
        <v>208</v>
      </c>
      <c r="B492" s="158">
        <f>Test_Data!U41</f>
        <v>236.603790283203</v>
      </c>
    </row>
    <row r="493" spans="1:2">
      <c r="A493" s="3">
        <v>224</v>
      </c>
      <c r="B493" s="158">
        <f>Test_Data!U42</f>
        <v>280.040832519531</v>
      </c>
    </row>
    <row r="494" spans="1:2">
      <c r="A494" s="3">
        <v>240</v>
      </c>
      <c r="B494" s="158">
        <f>Test_Data!U43</f>
        <v>326.690673828125</v>
      </c>
    </row>
    <row r="495" spans="1:2">
      <c r="A495" s="3">
        <v>255</v>
      </c>
      <c r="B495" s="158">
        <f>Test_Data!U44</f>
        <v>373.390625</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32432</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1.94250500650635</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32432</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6.4535719</v>
      </c>
      <c r="Q4" s="20">
        <v>6.8006514</v>
      </c>
      <c r="R4" s="21">
        <v>6.6441643</v>
      </c>
      <c r="S4" s="20">
        <v>0.324326366186142</v>
      </c>
      <c r="T4" s="20">
        <v>0.341768980026245</v>
      </c>
      <c r="U4" s="20">
        <v>6.80065155029297</v>
      </c>
      <c r="V4" s="19">
        <v>0</v>
      </c>
      <c r="W4" s="21">
        <v>0</v>
      </c>
      <c r="X4" s="22">
        <v>5865.46435546875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20.87278</v>
      </c>
      <c r="Q5" s="20">
        <v>21.989455</v>
      </c>
      <c r="R5" s="21">
        <v>21.020157</v>
      </c>
      <c r="S5" s="20">
        <v>0.326737612485886</v>
      </c>
      <c r="T5" s="20">
        <v>0.344217777252197</v>
      </c>
      <c r="U5" s="20">
        <v>21.9894542694092</v>
      </c>
      <c r="V5" s="19">
        <v>0</v>
      </c>
      <c r="W5" s="21">
        <v>0</v>
      </c>
      <c r="X5" s="24">
        <v>5751.755859375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45.35948</v>
      </c>
      <c r="Q6" s="20">
        <v>47.663042</v>
      </c>
      <c r="R6" s="21">
        <v>44.786199</v>
      </c>
      <c r="S6" s="20">
        <v>0.32914811372757</v>
      </c>
      <c r="T6" s="20">
        <v>0.34586375951767</v>
      </c>
      <c r="U6" s="20">
        <v>47.6630401611328</v>
      </c>
      <c r="V6" s="19">
        <v>0</v>
      </c>
      <c r="W6" s="21">
        <v>0</v>
      </c>
      <c r="X6" s="24">
        <v>5643.98095703125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81.033328</v>
      </c>
      <c r="Q7" s="20">
        <v>84.965265</v>
      </c>
      <c r="R7" s="21">
        <v>79.525018</v>
      </c>
      <c r="S7" s="20">
        <v>0.33004292845726</v>
      </c>
      <c r="T7" s="20">
        <v>0.346057415008545</v>
      </c>
      <c r="U7" s="20">
        <v>84.9652633666992</v>
      </c>
      <c r="V7" s="19">
        <v>0</v>
      </c>
      <c r="W7" s="21">
        <v>0</v>
      </c>
      <c r="X7" s="24">
        <v>5605.12939453125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128.70486</v>
      </c>
      <c r="Q8" s="20">
        <v>134.74529</v>
      </c>
      <c r="R8" s="21">
        <v>126.05981</v>
      </c>
      <c r="S8" s="20">
        <v>0.330427646636963</v>
      </c>
      <c r="T8" s="20">
        <v>0.34593540430069</v>
      </c>
      <c r="U8" s="20">
        <v>134.74528503418</v>
      </c>
      <c r="V8" s="19">
        <v>0</v>
      </c>
      <c r="W8" s="21">
        <v>0</v>
      </c>
      <c r="X8" s="24">
        <v>5588.5703125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190.32993</v>
      </c>
      <c r="Q9" s="20">
        <v>199.19663</v>
      </c>
      <c r="R9" s="21">
        <v>186.32585</v>
      </c>
      <c r="S9" s="20">
        <v>0.33051860332489</v>
      </c>
      <c r="T9" s="20">
        <v>0.345916122198105</v>
      </c>
      <c r="U9" s="20">
        <v>199.196624755859</v>
      </c>
      <c r="V9" s="19">
        <v>0</v>
      </c>
      <c r="W9" s="21">
        <v>0</v>
      </c>
      <c r="X9" s="24">
        <v>5584.65576171875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266.59199</v>
      </c>
      <c r="Q10" s="20">
        <v>279.2213</v>
      </c>
      <c r="R10" s="21">
        <v>260.04553</v>
      </c>
      <c r="S10" s="20">
        <v>0.330817252397537</v>
      </c>
      <c r="T10" s="20">
        <v>0.346489101648331</v>
      </c>
      <c r="U10" s="20">
        <v>279.221313476563</v>
      </c>
      <c r="V10" s="19">
        <v>0</v>
      </c>
      <c r="W10" s="21">
        <v>0</v>
      </c>
      <c r="X10" s="24">
        <v>5571.7255859375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356.3192</v>
      </c>
      <c r="Q11" s="20">
        <v>373.23679</v>
      </c>
      <c r="R11" s="21">
        <v>345.57215</v>
      </c>
      <c r="S11" s="20">
        <v>0.331420212984085</v>
      </c>
      <c r="T11" s="20">
        <v>0.347155630588531</v>
      </c>
      <c r="U11" s="20">
        <v>373.236785888672</v>
      </c>
      <c r="V11" s="19">
        <v>0</v>
      </c>
      <c r="W11" s="21">
        <v>0</v>
      </c>
      <c r="X11" s="24">
        <v>5545.916015625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39.135513</v>
      </c>
      <c r="Q12" s="20">
        <v>21.123342</v>
      </c>
      <c r="R12" s="21">
        <v>1.794217</v>
      </c>
      <c r="S12" s="20">
        <v>0.630678117275238</v>
      </c>
      <c r="T12" s="20">
        <v>0.34040766954422</v>
      </c>
      <c r="U12" s="20">
        <v>21.1233425140381</v>
      </c>
      <c r="V12" s="19">
        <v>0</v>
      </c>
      <c r="W12" s="21">
        <v>0</v>
      </c>
      <c r="X12" s="24">
        <v>5545.916015625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102.76481</v>
      </c>
      <c r="Q13" s="20">
        <v>65.056749</v>
      </c>
      <c r="R13" s="21">
        <v>24.240957</v>
      </c>
      <c r="S13" s="20">
        <v>0.535059154033661</v>
      </c>
      <c r="T13" s="20">
        <v>0.338726937770844</v>
      </c>
      <c r="U13" s="20">
        <v>65.0567474365234</v>
      </c>
      <c r="V13" s="19">
        <v>0</v>
      </c>
      <c r="W13" s="21">
        <v>0</v>
      </c>
      <c r="X13" s="24">
        <v>5545.916015625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171.99081</v>
      </c>
      <c r="Q14" s="20">
        <v>91.483981</v>
      </c>
      <c r="R14" s="21">
        <v>8.4620237</v>
      </c>
      <c r="S14" s="20">
        <v>0.632466077804565</v>
      </c>
      <c r="T14" s="20">
        <v>0.336416304111481</v>
      </c>
      <c r="U14" s="20">
        <v>91.4839782714844</v>
      </c>
      <c r="V14" s="19">
        <v>0</v>
      </c>
      <c r="W14" s="21">
        <v>0</v>
      </c>
      <c r="X14" s="24">
        <v>5545.916015625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213.17852</v>
      </c>
      <c r="Q15" s="20">
        <v>154.33283</v>
      </c>
      <c r="R15" s="21">
        <v>84.907105</v>
      </c>
      <c r="S15" s="20">
        <v>0.471197664737701</v>
      </c>
      <c r="T15" s="20">
        <v>0.341128498315811</v>
      </c>
      <c r="U15" s="20">
        <v>154.332824707031</v>
      </c>
      <c r="V15" s="19">
        <v>0</v>
      </c>
      <c r="W15" s="21">
        <v>0</v>
      </c>
      <c r="X15" s="24">
        <v>2012.84326171875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31.564779</v>
      </c>
      <c r="Q16" s="20">
        <v>60.872179</v>
      </c>
      <c r="R16" s="21">
        <v>10.531303</v>
      </c>
      <c r="S16" s="20">
        <v>0.306548625230789</v>
      </c>
      <c r="T16" s="20">
        <v>0.591174185276031</v>
      </c>
      <c r="U16" s="20">
        <v>60.8721771240234</v>
      </c>
      <c r="V16" s="19">
        <v>0</v>
      </c>
      <c r="W16" s="21">
        <v>0</v>
      </c>
      <c r="X16" s="24">
        <v>5964.9931640625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85.521906</v>
      </c>
      <c r="Q17" s="20">
        <v>148.64802</v>
      </c>
      <c r="R17" s="21">
        <v>40.410262</v>
      </c>
      <c r="S17" s="20">
        <v>0.311464220285416</v>
      </c>
      <c r="T17" s="20">
        <v>0.541364669799805</v>
      </c>
      <c r="U17" s="20">
        <v>148.648025512695</v>
      </c>
      <c r="V17" s="19">
        <v>0</v>
      </c>
      <c r="W17" s="21">
        <v>0</v>
      </c>
      <c r="X17" s="24">
        <v>5929.8173828125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136.43392</v>
      </c>
      <c r="Q18" s="20">
        <v>265.88229</v>
      </c>
      <c r="R18" s="21">
        <v>43.107431</v>
      </c>
      <c r="S18" s="20">
        <v>0.306301474571228</v>
      </c>
      <c r="T18" s="20">
        <v>0.596920013427734</v>
      </c>
      <c r="U18" s="20">
        <v>265.882293701172</v>
      </c>
      <c r="V18" s="19">
        <v>0</v>
      </c>
      <c r="W18" s="21">
        <v>0</v>
      </c>
      <c r="X18" s="24">
        <v>5963.0849609375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185.22974</v>
      </c>
      <c r="Q19" s="20">
        <v>290.0201</v>
      </c>
      <c r="R19" s="21">
        <v>110.98276</v>
      </c>
      <c r="S19" s="20">
        <v>0.31596627831459</v>
      </c>
      <c r="T19" s="20">
        <v>0.494718492031097</v>
      </c>
      <c r="U19" s="20">
        <v>290.020111083984</v>
      </c>
      <c r="V19" s="19">
        <v>0</v>
      </c>
      <c r="W19" s="21">
        <v>0</v>
      </c>
      <c r="X19" s="24">
        <v>5888.75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12.496247</v>
      </c>
      <c r="Q20" s="20">
        <v>5.0206066</v>
      </c>
      <c r="R20" s="21">
        <v>69.786466</v>
      </c>
      <c r="S20" s="20">
        <v>0.143135994672775</v>
      </c>
      <c r="T20" s="20">
        <v>0.0575076267123222</v>
      </c>
      <c r="U20" s="20">
        <v>5.02060651779175</v>
      </c>
      <c r="V20" s="19">
        <v>0</v>
      </c>
      <c r="W20" s="21">
        <v>0</v>
      </c>
      <c r="X20" s="24">
        <v>5888.75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47.113485</v>
      </c>
      <c r="Q21" s="20">
        <v>32.526611</v>
      </c>
      <c r="R21" s="21">
        <v>166.49615</v>
      </c>
      <c r="S21" s="20">
        <v>0.191412225365639</v>
      </c>
      <c r="T21" s="20">
        <v>0.132148802280426</v>
      </c>
      <c r="U21" s="20">
        <v>32.526611328125</v>
      </c>
      <c r="V21" s="19">
        <v>0</v>
      </c>
      <c r="W21" s="21">
        <v>0</v>
      </c>
      <c r="X21" s="24">
        <v>5888.75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55.019265</v>
      </c>
      <c r="Q22" s="20">
        <v>22.801051</v>
      </c>
      <c r="R22" s="21">
        <v>300.61096</v>
      </c>
      <c r="S22" s="20">
        <v>0.1453877389431</v>
      </c>
      <c r="T22" s="20">
        <v>0.060251496732235</v>
      </c>
      <c r="U22" s="20">
        <v>22.8010501861572</v>
      </c>
      <c r="V22" s="19">
        <v>0</v>
      </c>
      <c r="W22" s="21">
        <v>0</v>
      </c>
      <c r="X22" s="24">
        <v>5888.75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121.35668</v>
      </c>
      <c r="Q23" s="20">
        <v>100.66472</v>
      </c>
      <c r="R23" s="21">
        <v>307.46558</v>
      </c>
      <c r="S23" s="20">
        <v>0.229196727275848</v>
      </c>
      <c r="T23" s="20">
        <v>0.190117463469505</v>
      </c>
      <c r="U23" s="20">
        <v>100.66471862793</v>
      </c>
      <c r="V23" s="19">
        <v>0</v>
      </c>
      <c r="W23" s="21">
        <v>0</v>
      </c>
      <c r="X23" s="24">
        <v>5888.75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68.174515</v>
      </c>
      <c r="Q24" s="20">
        <v>79.2371</v>
      </c>
      <c r="R24" s="21">
        <v>11.858902</v>
      </c>
      <c r="S24" s="20">
        <v>0.42804229259491</v>
      </c>
      <c r="T24" s="20">
        <v>0.497500121593475</v>
      </c>
      <c r="U24" s="20">
        <v>79.2370986938477</v>
      </c>
      <c r="V24" s="19">
        <v>0</v>
      </c>
      <c r="W24" s="21">
        <v>0</v>
      </c>
      <c r="X24" s="24">
        <v>3760.00366210938</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163.75844</v>
      </c>
      <c r="Q25" s="20">
        <v>187.85449</v>
      </c>
      <c r="R25" s="21">
        <v>42.906125</v>
      </c>
      <c r="S25" s="20">
        <v>0.415083736181259</v>
      </c>
      <c r="T25" s="20">
        <v>0.476160764694214</v>
      </c>
      <c r="U25" s="20">
        <v>187.8544921875</v>
      </c>
      <c r="V25" s="19">
        <v>0</v>
      </c>
      <c r="W25" s="21">
        <v>0</v>
      </c>
      <c r="X25" s="24">
        <v>3865.20336914063</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300.43709</v>
      </c>
      <c r="Q26" s="20">
        <v>349.14927</v>
      </c>
      <c r="R26" s="21">
        <v>49.079122</v>
      </c>
      <c r="S26" s="20">
        <v>0.430015653371811</v>
      </c>
      <c r="T26" s="20">
        <v>0.499737411737442</v>
      </c>
      <c r="U26" s="20">
        <v>349.149261474609</v>
      </c>
      <c r="V26" s="19">
        <v>0</v>
      </c>
      <c r="W26" s="21">
        <v>0</v>
      </c>
      <c r="X26" s="24">
        <v>3740.42456054688</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314.72082</v>
      </c>
      <c r="Q27" s="20">
        <v>356.49001</v>
      </c>
      <c r="R27" s="21">
        <v>115.13253</v>
      </c>
      <c r="S27" s="20">
        <v>0.400233328342438</v>
      </c>
      <c r="T27" s="20">
        <v>0.453351587057114</v>
      </c>
      <c r="U27" s="20">
        <v>356.490020751953</v>
      </c>
      <c r="V27" s="19">
        <v>0</v>
      </c>
      <c r="W27" s="21">
        <v>0</v>
      </c>
      <c r="X27" s="24">
        <v>4019.32641601563</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0.0251731</v>
      </c>
      <c r="Q28" s="20">
        <v>0.0254393</v>
      </c>
      <c r="R28" s="21">
        <v>0.0449165</v>
      </c>
      <c r="S28" s="20">
        <v>0.263512939214706</v>
      </c>
      <c r="T28" s="20">
        <v>0.266299515962601</v>
      </c>
      <c r="U28" s="20">
        <v>0.0254392996430397</v>
      </c>
      <c r="V28" s="19">
        <v>0</v>
      </c>
      <c r="W28" s="21">
        <v>0</v>
      </c>
      <c r="X28" s="24">
        <v>15270.935546875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2.6500594</v>
      </c>
      <c r="Q29" s="20">
        <v>2.7953177</v>
      </c>
      <c r="R29" s="21">
        <v>2.8020894</v>
      </c>
      <c r="S29" s="20">
        <v>0.321318000555038</v>
      </c>
      <c r="T29" s="20">
        <v>0.338930457830429</v>
      </c>
      <c r="U29" s="20">
        <v>2.79531764984131</v>
      </c>
      <c r="V29" s="19">
        <v>0</v>
      </c>
      <c r="W29" s="21">
        <v>0</v>
      </c>
      <c r="X29" s="24">
        <v>6014.10400390625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6.5349414</v>
      </c>
      <c r="Q30" s="20">
        <v>6.8850429</v>
      </c>
      <c r="R30" s="21">
        <v>6.6869068</v>
      </c>
      <c r="S30" s="20">
        <v>0.325010031461716</v>
      </c>
      <c r="T30" s="20">
        <v>0.342422038316727</v>
      </c>
      <c r="U30" s="20">
        <v>6.88504266738892</v>
      </c>
      <c r="V30" s="19">
        <v>0</v>
      </c>
      <c r="W30" s="21">
        <v>0</v>
      </c>
      <c r="X30" s="24">
        <v>5832.73291015625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12.492499</v>
      </c>
      <c r="Q31" s="20">
        <v>13.119694</v>
      </c>
      <c r="R31" s="21">
        <v>12.565637</v>
      </c>
      <c r="S31" s="20">
        <v>0.327218681573868</v>
      </c>
      <c r="T31" s="20">
        <v>0.343646913766861</v>
      </c>
      <c r="U31" s="20">
        <v>13.1196937561035</v>
      </c>
      <c r="V31" s="19">
        <v>0</v>
      </c>
      <c r="W31" s="21">
        <v>0</v>
      </c>
      <c r="X31" s="24">
        <v>5731.02490234375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20.716324</v>
      </c>
      <c r="Q32" s="20">
        <v>21.822023</v>
      </c>
      <c r="R32" s="21">
        <v>20.747966</v>
      </c>
      <c r="S32" s="20">
        <v>0.327342867851257</v>
      </c>
      <c r="T32" s="20">
        <v>0.344814270734787</v>
      </c>
      <c r="U32" s="20">
        <v>21.8220233917236</v>
      </c>
      <c r="V32" s="19">
        <v>0</v>
      </c>
      <c r="W32" s="21">
        <v>0</v>
      </c>
      <c r="X32" s="24">
        <v>5724.0986328125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31.633102</v>
      </c>
      <c r="Q33" s="20">
        <v>33.176153</v>
      </c>
      <c r="R33" s="21">
        <v>31.257701</v>
      </c>
      <c r="S33" s="20">
        <v>0.329281806945801</v>
      </c>
      <c r="T33" s="20">
        <v>0.345344066619873</v>
      </c>
      <c r="U33" s="20">
        <v>33.1761512756348</v>
      </c>
      <c r="V33" s="19">
        <v>0</v>
      </c>
      <c r="W33" s="21">
        <v>0</v>
      </c>
      <c r="X33" s="24">
        <v>5638.474609375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45.033648</v>
      </c>
      <c r="Q34" s="20">
        <v>47.291262</v>
      </c>
      <c r="R34" s="21">
        <v>44.372155</v>
      </c>
      <c r="S34" s="20">
        <v>0.329441219568253</v>
      </c>
      <c r="T34" s="20">
        <v>0.345956683158875</v>
      </c>
      <c r="U34" s="20">
        <v>47.2912635803223</v>
      </c>
      <c r="V34" s="19">
        <v>0</v>
      </c>
      <c r="W34" s="21">
        <v>0</v>
      </c>
      <c r="X34" s="24">
        <v>5631.2041015625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61.14775</v>
      </c>
      <c r="Q35" s="20">
        <v>64.157188</v>
      </c>
      <c r="R35" s="21">
        <v>60.221563</v>
      </c>
      <c r="S35" s="20">
        <v>0.329590380191803</v>
      </c>
      <c r="T35" s="20">
        <v>0.345811456441879</v>
      </c>
      <c r="U35" s="20">
        <v>64.1571884155273</v>
      </c>
      <c r="V35" s="19">
        <v>0</v>
      </c>
      <c r="W35" s="21">
        <v>0</v>
      </c>
      <c r="X35" s="24">
        <v>5624.81103515625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80.376323</v>
      </c>
      <c r="Q36" s="20">
        <v>84.194983</v>
      </c>
      <c r="R36" s="21">
        <v>78.959296</v>
      </c>
      <c r="S36" s="20">
        <v>0.330046087503433</v>
      </c>
      <c r="T36" s="20">
        <v>0.345726490020752</v>
      </c>
      <c r="U36" s="20">
        <v>84.1949844360352</v>
      </c>
      <c r="V36" s="19">
        <v>0</v>
      </c>
      <c r="W36" s="21">
        <v>0</v>
      </c>
      <c r="X36" s="24">
        <v>5605.10986328125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102.53204</v>
      </c>
      <c r="Q37" s="20">
        <v>107.42763</v>
      </c>
      <c r="R37" s="21">
        <v>100.62022</v>
      </c>
      <c r="S37" s="20">
        <v>0.330130964517593</v>
      </c>
      <c r="T37" s="20">
        <v>0.345893710851669</v>
      </c>
      <c r="U37" s="20">
        <v>107.427627563477</v>
      </c>
      <c r="V37" s="19">
        <v>0</v>
      </c>
      <c r="W37" s="21">
        <v>0</v>
      </c>
      <c r="X37" s="24">
        <v>5601.3828125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127.92827</v>
      </c>
      <c r="Q38" s="20">
        <v>133.8252</v>
      </c>
      <c r="R38" s="21">
        <v>125.08091</v>
      </c>
      <c r="S38" s="20">
        <v>0.330705523490906</v>
      </c>
      <c r="T38" s="20">
        <v>0.345949590206146</v>
      </c>
      <c r="U38" s="20">
        <v>133.8251953125</v>
      </c>
      <c r="V38" s="19">
        <v>0</v>
      </c>
      <c r="W38" s="21">
        <v>0</v>
      </c>
      <c r="X38" s="24">
        <v>5576.6005859375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156.7037</v>
      </c>
      <c r="Q39" s="20">
        <v>164.06926</v>
      </c>
      <c r="R39" s="21">
        <v>152.87348</v>
      </c>
      <c r="S39" s="20">
        <v>0.330845296382904</v>
      </c>
      <c r="T39" s="20">
        <v>0.346396058797836</v>
      </c>
      <c r="U39" s="20">
        <v>164.069259643555</v>
      </c>
      <c r="V39" s="19">
        <v>0</v>
      </c>
      <c r="W39" s="21">
        <v>0</v>
      </c>
      <c r="X39" s="24">
        <v>5570.53515625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189.39426</v>
      </c>
      <c r="Q40" s="20">
        <v>198.18688</v>
      </c>
      <c r="R40" s="21">
        <v>184.86501</v>
      </c>
      <c r="S40" s="20">
        <v>0.330850780010223</v>
      </c>
      <c r="T40" s="20">
        <v>0.346210509538651</v>
      </c>
      <c r="U40" s="20">
        <v>198.186874389648</v>
      </c>
      <c r="V40" s="19">
        <v>0</v>
      </c>
      <c r="W40" s="21">
        <v>0</v>
      </c>
      <c r="X40" s="24">
        <v>5570.322265625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225.9988</v>
      </c>
      <c r="Q41" s="20">
        <v>236.60379</v>
      </c>
      <c r="R41" s="21">
        <v>219.98885</v>
      </c>
      <c r="S41" s="20">
        <v>0.331089407205582</v>
      </c>
      <c r="T41" s="20">
        <v>0.346625775098801</v>
      </c>
      <c r="U41" s="20">
        <v>236.603790283203</v>
      </c>
      <c r="V41" s="19">
        <v>0</v>
      </c>
      <c r="W41" s="21">
        <v>0</v>
      </c>
      <c r="X41" s="24">
        <v>5560.068359375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267.44663</v>
      </c>
      <c r="Q42" s="20">
        <v>280.04084</v>
      </c>
      <c r="R42" s="21">
        <v>260.69188</v>
      </c>
      <c r="S42" s="20">
        <v>0.330924838781357</v>
      </c>
      <c r="T42" s="20">
        <v>0.346508294343948</v>
      </c>
      <c r="U42" s="20">
        <v>280.040832519531</v>
      </c>
      <c r="V42" s="19">
        <v>0</v>
      </c>
      <c r="W42" s="21">
        <v>0</v>
      </c>
      <c r="X42" s="24">
        <v>5567.11572265625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311.98209</v>
      </c>
      <c r="Q43" s="20">
        <v>326.69067</v>
      </c>
      <c r="R43" s="21">
        <v>303.1166</v>
      </c>
      <c r="S43" s="20">
        <v>0.331265240907669</v>
      </c>
      <c r="T43" s="20">
        <v>0.346882939338684</v>
      </c>
      <c r="U43" s="20">
        <v>326.690673828125</v>
      </c>
      <c r="V43" s="19">
        <v>0</v>
      </c>
      <c r="W43" s="21">
        <v>0</v>
      </c>
      <c r="X43" s="24">
        <v>5552.54150390625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356.37835</v>
      </c>
      <c r="Q44" s="20">
        <v>373.39061</v>
      </c>
      <c r="R44" s="21">
        <v>345.09268</v>
      </c>
      <c r="S44" s="20">
        <v>0.331557422876358</v>
      </c>
      <c r="T44" s="20">
        <v>0.347384810447693</v>
      </c>
      <c r="U44" s="20">
        <v>373.390625</v>
      </c>
      <c r="V44" s="19">
        <v>0</v>
      </c>
      <c r="W44" s="21">
        <v>0</v>
      </c>
      <c r="X44" s="24">
        <v>5540.07421875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2024-09-07T08:53:27Z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