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<sst xmlns="http://schemas.openxmlformats.org/spreadsheetml/2006/main" count="759" uniqueCount="385">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</sst>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5.53397083282471</c:v>
                </c:pt>
                <c:pt idx="1">
                  <c:v>5.47123050689697</c:v>
                </c:pt>
                <c:pt idx="2">
                  <c:v>5.47480583190918</c:v>
                </c:pt>
                <c:pt idx="3">
                  <c:v>5.47570085525513</c:v>
                </c:pt>
                <c:pt idx="4">
                  <c:v>5.472984790802</c:v>
                </c:pt>
                <c:pt idx="5">
                  <c:v>30.7013492584229</c:v>
                </c:pt>
                <c:pt idx="6">
                  <c:v>43.9310836791992</c:v>
                </c:pt>
                <c:pt idx="7">
                  <c:v>59.9869003295898</c:v>
                </c:pt>
                <c:pt idx="8">
                  <c:v>79.0308303833008</c:v>
                </c:pt>
                <c:pt idx="9">
                  <c:v>101.469398498535</c:v>
                </c:pt>
                <c:pt idx="10">
                  <c:v>126.998207092285</c:v>
                </c:pt>
                <c:pt idx="11">
                  <c:v>155.742630004883</c:v>
                </c:pt>
                <c:pt idx="12">
                  <c:v>187.997161865234</c:v>
                </c:pt>
                <c:pt idx="13">
                  <c:v>223.104156494141</c:v>
                </c:pt>
                <c:pt idx="14">
                  <c:v>262.863525390625</c:v>
                </c:pt>
                <c:pt idx="15">
                  <c:v>305.902954101563</c:v>
                </c:pt>
                <c:pt idx="16">
                  <c:v>349.872467041016</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0.15348969399929</c:v>
                </c:pt>
                <c:pt idx="1">
                  <c:v>0.307422637939453</c:v>
                </c:pt>
                <c:pt idx="2">
                  <c:v>0.634794592857361</c:v>
                </c:pt>
                <c:pt idx="3">
                  <c:v>0.15348969399929</c:v>
                </c:pt>
              </c:numCache>
            </c:numRef>
          </c:xVal>
          <c:yVal>
            <c:numRef>
              <c:f>sRGB_DeltaE!$F$434:$F$437</c:f>
              <c:numCache>
                <c:formatCode>0.00</c:formatCode>
                <c:ptCount val="4"/>
                <c:pt idx="0">
                  <c:v>0.0620404407382011</c:v>
                </c:pt>
                <c:pt idx="1">
                  <c:v>0.598710596561432</c:v>
                </c:pt>
                <c:pt idx="2">
                  <c:v>0.332151621580124</c:v>
                </c:pt>
                <c:pt idx="3">
                  <c:v>0.0620404407382011</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2.20361311737822</c:v>
                </c:pt>
                <c:pt idx="1">
                  <c:v>1.9968577945709</c:v>
                </c:pt>
                <c:pt idx="2">
                  <c:v>1.66550156254591</c:v>
                </c:pt>
                <c:pt idx="3">
                  <c:v>1.42937597669956</c:v>
                </c:pt>
                <c:pt idx="4">
                  <c:v>1.1433596637776</c:v>
                </c:pt>
                <c:pt idx="5">
                  <c:v>0.760365781754621</c:v>
                </c:pt>
                <c:pt idx="6">
                  <c:v>0.426319307048536</c:v>
                </c:pt>
                <c:pt idx="7">
                  <c:v>0</c:v>
                </c:pt>
                <c:pt idx="8">
                  <c:v>2.23933114218839</c:v>
                </c:pt>
                <c:pt idx="9">
                  <c:v>2.08086511512329</c:v>
                </c:pt>
                <c:pt idx="10">
                  <c:v>2.33092335985778</c:v>
                </c:pt>
                <c:pt idx="11">
                  <c:v>1.46251629671298</c:v>
                </c:pt>
                <c:pt idx="12">
                  <c:v>1.41528091398106</c:v>
                </c:pt>
                <c:pt idx="13">
                  <c:v>0.953824350566559</c:v>
                </c:pt>
                <c:pt idx="14">
                  <c:v>0.68494009089668</c:v>
                </c:pt>
                <c:pt idx="15">
                  <c:v>0.669227334515283</c:v>
                </c:pt>
                <c:pt idx="16">
                  <c:v>1.93125772643245</c:v>
                </c:pt>
                <c:pt idx="17">
                  <c:v>2.2542824747867</c:v>
                </c:pt>
                <c:pt idx="18">
                  <c:v>2.6893222782547</c:v>
                </c:pt>
                <c:pt idx="19">
                  <c:v>2.06270232665869</c:v>
                </c:pt>
                <c:pt idx="20">
                  <c:v>1.75474966982356</c:v>
                </c:pt>
                <c:pt idx="21">
                  <c:v>1.49059343016349</c:v>
                </c:pt>
                <c:pt idx="22">
                  <c:v>1.34386500694652</c:v>
                </c:pt>
                <c:pt idx="23">
                  <c:v>1.26090340591519</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0.24761306082934</v>
      </c>
      <c r="F10" s="102">
        <f>C10/$C$16</f>
        <v>0.164621870111814</v>
      </c>
      <c r="G10" s="102">
        <f>D10/$C$16</f>
        <v>0.0977584073718399</v>
      </c>
      <c r="H10" s="102">
        <f>IF((E10/Reference!L$18)&lt;=0.008856,(7.787*(E10/Reference!L$18))+16/116,(E10/Reference!L$18)^(1/3))</f>
        <v>0.638666018327442</v>
      </c>
      <c r="I10" s="102">
        <f>IF((F10/Reference!M$18)&lt;=0.008856,(7.787*(F10/Reference!M$18))+16/116,(F10/Reference!M$18)^(1/3))</f>
        <v>0.548061351079396</v>
      </c>
      <c r="J10" s="102">
        <f>IF((G10/Reference!N$18)&lt;=0.008856,(7.787*(G10/Reference!N$18))+16/116,(G10/Reference!N$18)^(1/3))</f>
        <v>0.447756685745005</v>
      </c>
      <c r="K10" s="102">
        <f t="shared" ref="K10:K16" si="0">100*IF(F10&lt;=0.008856,9.033*F10,(1.16*(F10^(1/3)))-0.16)</f>
        <v>47.57511672521</v>
      </c>
      <c r="L10" s="102">
        <f t="shared" ref="L10:L16" si="1">500*(H10-I10)</f>
        <v>45.3023336240229</v>
      </c>
      <c r="M10" s="102">
        <f t="shared" ref="M10:M16" si="2">200*(I10-J10)</f>
        <v>20.0609330668783</v>
      </c>
      <c r="N10" s="103" t="str">
        <f>A10</f>
        <v>1-(192,80,80)</v>
      </c>
      <c r="O10" s="120">
        <f>K10-Reference!B12</f>
        <v>-1.33722546628049</v>
      </c>
      <c r="P10" s="120">
        <f>L10-Reference!C12</f>
        <v>0.297282833166435</v>
      </c>
      <c r="Q10" s="120">
        <f>M10-Reference!D12</f>
        <v>-2.85054318609637</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3.16261687315505</v>
      </c>
      <c r="V10" s="120">
        <f t="shared" ref="V10:V16" si="7">(AC10)^2</f>
        <v>4.2368241058389</v>
      </c>
      <c r="W10" s="102">
        <f t="shared" ref="W10:W16" si="8">SQRT((L10*L10)+(M10*M10))</f>
        <v>49.5453576765376</v>
      </c>
      <c r="X10" s="102">
        <f>W10-Reference!E12</f>
        <v>-0.956031817001964</v>
      </c>
      <c r="Y10" s="102">
        <f t="shared" ref="Y10:Y16" si="9">IF(((U10*U10)-(O10*O10)-(X10*X10))&lt;0,0,SQRT((U10*U10)-(O10*O10)-(X10*X10)))</f>
        <v>2.70184690602111</v>
      </c>
      <c r="Z10" s="102">
        <f t="shared" ref="Z10:Z16" si="10">O10</f>
        <v>-1.33722546628049</v>
      </c>
      <c r="AA10" s="102">
        <f>X10/(1+0.045*ABS(Reference!E12))</f>
        <v>-0.292135538756912</v>
      </c>
      <c r="AB10" s="102">
        <f>Y10/(1+0.015*ABS(Reference!E12))</f>
        <v>1.53730575526309</v>
      </c>
      <c r="AC10" s="102">
        <f t="shared" ref="AC10:AC16" si="11">SQRT(Z10*Z10+AA10*AA10+AB10*AB10)</f>
        <v>2.05835470845987</v>
      </c>
      <c r="AD10" s="103" t="str">
        <f>A10</f>
        <v>1-(192,80,80)</v>
      </c>
    </row>
    <row r="11" spans="1:107">
      <c r="A11" s="103" t="s">
        <v>41</v>
      </c>
      <c r="B11" s="31">
        <f>sRGB_Data!B1032</f>
        <v>148</v>
      </c>
      <c r="C11" s="31">
        <f>sRGB_Data!C1032</f>
        <v>177.13</v>
      </c>
      <c r="D11" s="31">
        <f>sRGB_Data!D1032</f>
        <v>52.76</v>
      </c>
      <c r="E11" s="102">
        <f t="shared" ref="E11:E16" si="12">B11/$C$16</f>
        <v>0.419490991331757</v>
      </c>
      <c r="F11" s="102">
        <f t="shared" ref="F11:F16" si="13">C11/$C$16</f>
        <v>0.502057022260771</v>
      </c>
      <c r="G11" s="102">
        <f t="shared" ref="G11:G16" si="14">D11/$C$16</f>
        <v>0.149542869612591</v>
      </c>
      <c r="H11" s="102">
        <f>IF((E11/Reference!L$18)&lt;=0.008856,(7.787*(E11/Reference!L$18))+16/116,(E11/Reference!L$18)^(1/3))</f>
        <v>0.761360203696065</v>
      </c>
      <c r="I11" s="102">
        <f>IF((F11/Reference!M$18)&lt;=0.008856,(7.787*(F11/Reference!M$18))+16/116,(F11/Reference!M$18)^(1/3))</f>
        <v>0.7947874765233</v>
      </c>
      <c r="J11" s="102">
        <f>IF((G11/Reference!N$18)&lt;=0.008856,(7.787*(G11/Reference!N$18))+16/116,(G11/Reference!N$18)^(1/3))</f>
        <v>0.515916332663377</v>
      </c>
      <c r="K11" s="102">
        <f t="shared" si="0"/>
        <v>76.1953472767028</v>
      </c>
      <c r="L11" s="102">
        <f t="shared" si="1"/>
        <v>-16.7136364136175</v>
      </c>
      <c r="M11" s="102">
        <f t="shared" si="2"/>
        <v>55.7742287719846</v>
      </c>
      <c r="N11" s="103" t="str">
        <f t="shared" ref="N11:N16" si="15">A11</f>
        <v>2-(192,192,80)</v>
      </c>
      <c r="O11" s="120">
        <f>K11-Reference!B13</f>
        <v>0.443326482160884</v>
      </c>
      <c r="P11" s="120">
        <f>L11-Reference!C13</f>
        <v>-2.17307214400036</v>
      </c>
      <c r="Q11" s="120">
        <f>M11-Reference!D13</f>
        <v>0.697962472946649</v>
      </c>
      <c r="R11" s="120" t="str">
        <f t="shared" si="3"/>
        <v>about the same</v>
      </c>
      <c r="S11" s="120" t="str">
        <f t="shared" si="4"/>
        <v>about the same</v>
      </c>
      <c r="T11" s="120" t="str">
        <f t="shared" si="5"/>
        <v>about the same</v>
      </c>
      <c r="U11" s="120">
        <f t="shared" si="6"/>
        <v>2.32506613378142</v>
      </c>
      <c r="V11" s="120">
        <f t="shared" si="7"/>
        <v>1.37403160301784</v>
      </c>
      <c r="W11" s="102">
        <f t="shared" si="8"/>
        <v>58.2246531743752</v>
      </c>
      <c r="X11" s="102">
        <f>W11-Reference!E13</f>
        <v>1.26130426719266</v>
      </c>
      <c r="Y11" s="102">
        <f t="shared" si="9"/>
        <v>1.90223702577616</v>
      </c>
      <c r="Z11" s="102">
        <f t="shared" si="10"/>
        <v>0.443326482160884</v>
      </c>
      <c r="AA11" s="102">
        <f>X11/(1+0.045*ABS(Reference!E13))</f>
        <v>0.353965795985578</v>
      </c>
      <c r="AB11" s="102">
        <f>Y11/(1+0.015*ABS(Reference!E13))</f>
        <v>1.02576871101871</v>
      </c>
      <c r="AC11" s="102">
        <f t="shared" si="11"/>
        <v>1.17219094136486</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0.26617837159436</v>
      </c>
      <c r="F12" s="102">
        <f t="shared" si="13"/>
        <v>0.425358196413222</v>
      </c>
      <c r="G12" s="102">
        <f t="shared" si="14"/>
        <v>0.17984259054054</v>
      </c>
      <c r="H12" s="102">
        <f>IF((E12/Reference!L$18)&lt;=0.008856,(7.787*(E12/Reference!L$18))+16/116,(E12/Reference!L$18)^(1/3))</f>
        <v>0.654244701630373</v>
      </c>
      <c r="I12" s="102">
        <f>IF((F12/Reference!M$18)&lt;=0.008856,(7.787*(F12/Reference!M$18))+16/116,(F12/Reference!M$18)^(1/3))</f>
        <v>0.752058461539072</v>
      </c>
      <c r="J12" s="102">
        <f>IF((G12/Reference!N$18)&lt;=0.008856,(7.787*(G12/Reference!N$18))+16/116,(G12/Reference!N$18)^(1/3))</f>
        <v>0.54864095448214</v>
      </c>
      <c r="K12" s="102">
        <f t="shared" si="0"/>
        <v>71.2387815385324</v>
      </c>
      <c r="L12" s="102">
        <f t="shared" si="1"/>
        <v>-48.9068799543497</v>
      </c>
      <c r="M12" s="102">
        <f t="shared" si="2"/>
        <v>40.6835014113865</v>
      </c>
      <c r="N12" s="103" t="str">
        <f t="shared" si="15"/>
        <v>3-(96,192,96)</v>
      </c>
      <c r="O12" s="120">
        <f>K12-Reference!B14</f>
        <v>1.04142653572565</v>
      </c>
      <c r="P12" s="120">
        <f>L12-Reference!C14</f>
        <v>-1.04022929511616</v>
      </c>
      <c r="Q12" s="120">
        <f>M12-Reference!D14</f>
        <v>1.06416788860218</v>
      </c>
      <c r="R12" s="120" t="str">
        <f t="shared" si="3"/>
        <v>about the same</v>
      </c>
      <c r="S12" s="120" t="str">
        <f t="shared" si="4"/>
        <v>about the same</v>
      </c>
      <c r="T12" s="120" t="str">
        <f t="shared" si="5"/>
        <v>about the same</v>
      </c>
      <c r="U12" s="120">
        <f t="shared" si="6"/>
        <v>1.81634234407047</v>
      </c>
      <c r="V12" s="120">
        <f t="shared" si="7"/>
        <v>1.24299227225799</v>
      </c>
      <c r="W12" s="102">
        <f t="shared" si="8"/>
        <v>63.6162730278933</v>
      </c>
      <c r="X12" s="102">
        <f>W12-Reference!E14</f>
        <v>1.48006913577635</v>
      </c>
      <c r="Y12" s="102">
        <f t="shared" si="9"/>
        <v>0.154679135219033</v>
      </c>
      <c r="Z12" s="102">
        <f t="shared" si="10"/>
        <v>1.04142653572565</v>
      </c>
      <c r="AA12" s="102">
        <f>X12/(1+0.045*ABS(Reference!E14))</f>
        <v>0.389889033668018</v>
      </c>
      <c r="AB12" s="102">
        <f>Y12/(1+0.015*ABS(Reference!E14))</f>
        <v>0.0800598799017398</v>
      </c>
      <c r="AC12" s="102">
        <f t="shared" si="11"/>
        <v>1.11489563289932</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0.344492804638255</v>
      </c>
      <c r="F13" s="102">
        <f t="shared" si="13"/>
        <v>0.45350377441271</v>
      </c>
      <c r="G13" s="102">
        <f t="shared" si="14"/>
        <v>0.579861263558452</v>
      </c>
      <c r="H13" s="102">
        <f>IF((E13/Reference!L$18)&lt;=0.008856,(7.787*(E13/Reference!L$18))+16/116,(E13/Reference!L$18)^(1/3))</f>
        <v>0.712977806466317</v>
      </c>
      <c r="I13" s="102">
        <f>IF((F13/Reference!M$18)&lt;=0.008856,(7.787*(F13/Reference!M$18))+16/116,(F13/Reference!M$18)^(1/3))</f>
        <v>0.768293163367822</v>
      </c>
      <c r="J13" s="102">
        <f>IF((G13/Reference!N$18)&lt;=0.008856,(7.787*(G13/Reference!N$18))+16/116,(G13/Reference!N$18)^(1/3))</f>
        <v>0.81052311704658</v>
      </c>
      <c r="K13" s="102">
        <f t="shared" si="0"/>
        <v>73.1220069506674</v>
      </c>
      <c r="L13" s="102">
        <f t="shared" si="1"/>
        <v>-27.6576784507528</v>
      </c>
      <c r="M13" s="102">
        <f t="shared" si="2"/>
        <v>-8.44599073575163</v>
      </c>
      <c r="N13" s="103" t="str">
        <f t="shared" si="15"/>
        <v>4-(96,192,192)</v>
      </c>
      <c r="O13" s="120">
        <f>K13-Reference!B15</f>
        <v>0.898963391199388</v>
      </c>
      <c r="P13" s="120">
        <f>L13-Reference!C15</f>
        <v>0.530261749676907</v>
      </c>
      <c r="Q13" s="120">
        <f>M13-Reference!D15</f>
        <v>0.258492982065018</v>
      </c>
      <c r="R13" s="120" t="str">
        <f t="shared" si="3"/>
        <v>about the same</v>
      </c>
      <c r="S13" s="120" t="str">
        <f t="shared" si="4"/>
        <v>about the same</v>
      </c>
      <c r="T13" s="120" t="str">
        <f t="shared" si="5"/>
        <v>about the same</v>
      </c>
      <c r="U13" s="120">
        <f t="shared" si="6"/>
        <v>1.07523547358892</v>
      </c>
      <c r="V13" s="120">
        <f t="shared" si="7"/>
        <v>0.874844980130203</v>
      </c>
      <c r="W13" s="102">
        <f t="shared" si="8"/>
        <v>28.9185396725636</v>
      </c>
      <c r="X13" s="102">
        <f>W13-Reference!E15</f>
        <v>-0.582782493345043</v>
      </c>
      <c r="Y13" s="102">
        <f t="shared" si="9"/>
        <v>0.0914369203211451</v>
      </c>
      <c r="Z13" s="102">
        <f t="shared" si="10"/>
        <v>0.898963391199388</v>
      </c>
      <c r="AA13" s="102">
        <f>X13/(1+0.045*ABS(Reference!E15))</f>
        <v>-0.250383499961888</v>
      </c>
      <c r="AB13" s="102">
        <f>Y13/(1+0.015*ABS(Reference!E15))</f>
        <v>0.0633869415600328</v>
      </c>
      <c r="AC13" s="102">
        <f t="shared" si="11"/>
        <v>0.935331481417258</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0.266688563340575</v>
      </c>
      <c r="F14" s="102">
        <f t="shared" si="13"/>
        <v>0.240668784283645</v>
      </c>
      <c r="G14" s="102">
        <f t="shared" si="14"/>
        <v>0.544856440970971</v>
      </c>
      <c r="H14" s="102">
        <f>IF((E14/Reference!L$18)&lt;=0.008856,(7.787*(E14/Reference!L$18))+16/116,(E14/Reference!L$18)^(1/3))</f>
        <v>0.654662438065016</v>
      </c>
      <c r="I14" s="102">
        <f>IF((F14/Reference!M$18)&lt;=0.008856,(7.787*(F14/Reference!M$18))+16/116,(F14/Reference!M$18)^(1/3))</f>
        <v>0.62202320702387</v>
      </c>
      <c r="J14" s="102">
        <f>IF((G14/Reference!N$18)&lt;=0.008856,(7.787*(G14/Reference!N$18))+16/116,(G14/Reference!N$18)^(1/3))</f>
        <v>0.793873679137598</v>
      </c>
      <c r="K14" s="102">
        <f t="shared" si="0"/>
        <v>56.1546920147689</v>
      </c>
      <c r="L14" s="102">
        <f t="shared" si="1"/>
        <v>16.319615520573</v>
      </c>
      <c r="M14" s="102">
        <f t="shared" si="2"/>
        <v>-34.3700944227456</v>
      </c>
      <c r="N14" s="103" t="str">
        <f t="shared" si="15"/>
        <v>5-(128,128,192)</v>
      </c>
      <c r="O14" s="120">
        <f>K14-Reference!B16</f>
        <v>0.234180612344218</v>
      </c>
      <c r="P14" s="120">
        <f>L14-Reference!C16</f>
        <v>1.18666111246324</v>
      </c>
      <c r="Q14" s="120">
        <f>M14-Reference!D16</f>
        <v>-0.961711425627463</v>
      </c>
      <c r="R14" s="120" t="str">
        <f t="shared" si="3"/>
        <v>about the same</v>
      </c>
      <c r="S14" s="120" t="str">
        <f t="shared" si="4"/>
        <v>about the same</v>
      </c>
      <c r="T14" s="120" t="str">
        <f t="shared" si="5"/>
        <v>about the same</v>
      </c>
      <c r="U14" s="120">
        <f t="shared" si="6"/>
        <v>1.54528121104633</v>
      </c>
      <c r="V14" s="120">
        <f t="shared" si="7"/>
        <v>0.510497833827706</v>
      </c>
      <c r="W14" s="102">
        <f t="shared" si="8"/>
        <v>38.0477757742522</v>
      </c>
      <c r="X14" s="102">
        <f>W14-Reference!E16</f>
        <v>1.37181138883954</v>
      </c>
      <c r="Y14" s="102">
        <f t="shared" si="9"/>
        <v>0.671704529882769</v>
      </c>
      <c r="Z14" s="102">
        <f t="shared" si="10"/>
        <v>0.234180612344218</v>
      </c>
      <c r="AA14" s="102">
        <f>X14/(1+0.045*ABS(Reference!E16))</f>
        <v>0.51758295603987</v>
      </c>
      <c r="AB14" s="102">
        <f>Y14/(1+0.015*ABS(Reference!E16))</f>
        <v>0.433318772091429</v>
      </c>
      <c r="AC14" s="102">
        <f t="shared" si="11"/>
        <v>0.714491311233178</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0.385619928180308</v>
      </c>
      <c r="F15" s="102">
        <f t="shared" si="13"/>
        <v>0.30078637837923</v>
      </c>
      <c r="G15" s="102">
        <f t="shared" si="14"/>
        <v>0.551772373530765</v>
      </c>
      <c r="H15" s="102">
        <f>IF((E15/Reference!L$18)&lt;=0.008856,(7.787*(E15/Reference!L$18))+16/116,(E15/Reference!L$18)^(1/3))</f>
        <v>0.74029096568989</v>
      </c>
      <c r="I15" s="102">
        <f>IF((F15/Reference!M$18)&lt;=0.008856,(7.787*(F15/Reference!M$18))+16/116,(F15/Reference!M$18)^(1/3))</f>
        <v>0.670017359303127</v>
      </c>
      <c r="J15" s="102">
        <f>IF((G15/Reference!N$18)&lt;=0.008856,(7.787*(G15/Reference!N$18))+16/116,(G15/Reference!N$18)^(1/3))</f>
        <v>0.797218480223247</v>
      </c>
      <c r="K15" s="102">
        <f t="shared" si="0"/>
        <v>61.7220136791627</v>
      </c>
      <c r="L15" s="102">
        <f t="shared" si="1"/>
        <v>35.1368031933819</v>
      </c>
      <c r="M15" s="102">
        <f t="shared" si="2"/>
        <v>-25.440224184024</v>
      </c>
      <c r="N15" s="103" t="str">
        <f t="shared" si="15"/>
        <v>6-(192,128,192)</v>
      </c>
      <c r="O15" s="120">
        <f>K15-Reference!B17</f>
        <v>-0.319051289841532</v>
      </c>
      <c r="P15" s="120">
        <f>L15-Reference!C17</f>
        <v>0.0685448777850652</v>
      </c>
      <c r="Q15" s="120">
        <f>M15-Reference!D17</f>
        <v>-1.99306356075448</v>
      </c>
      <c r="R15" s="120" t="str">
        <f t="shared" si="3"/>
        <v>about the same</v>
      </c>
      <c r="S15" s="120" t="str">
        <f t="shared" si="4"/>
        <v>about the same</v>
      </c>
      <c r="T15" s="120" t="str">
        <f t="shared" si="5"/>
        <v>about the same</v>
      </c>
      <c r="U15" s="120">
        <f t="shared" si="6"/>
        <v>2.01960255570928</v>
      </c>
      <c r="V15" s="120">
        <f t="shared" si="7"/>
        <v>1.22793012019014</v>
      </c>
      <c r="W15" s="102">
        <f t="shared" si="8"/>
        <v>43.3797181316782</v>
      </c>
      <c r="X15" s="102">
        <f>W15-Reference!E17</f>
        <v>1.19498057669482</v>
      </c>
      <c r="Y15" s="102">
        <f t="shared" si="9"/>
        <v>1.59656574521691</v>
      </c>
      <c r="Z15" s="102">
        <f t="shared" si="10"/>
        <v>-0.319051289841532</v>
      </c>
      <c r="AA15" s="102">
        <f>X15/(1+0.045*ABS(Reference!E17))</f>
        <v>0.412302086892629</v>
      </c>
      <c r="AB15" s="102">
        <f>Y15/(1+0.015*ABS(Reference!E17))</f>
        <v>0.977825845324502</v>
      </c>
      <c r="AC15" s="102">
        <f t="shared" si="11"/>
        <v>1.10812008383123</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337.08267</v>
      </c>
      <c r="C16" s="31">
        <f t="shared" ref="C16:D16" si="17">C35</f>
        <v>352.80853</v>
      </c>
      <c r="D16" s="31">
        <f t="shared" si="17"/>
        <v>325.86411</v>
      </c>
      <c r="E16" s="102">
        <f t="shared" si="12"/>
        <v>0.955426644588213</v>
      </c>
      <c r="F16" s="102">
        <f t="shared" si="13"/>
        <v>1</v>
      </c>
      <c r="G16" s="102">
        <f t="shared" si="14"/>
        <v>0.923628773941492</v>
      </c>
      <c r="H16" s="102">
        <f>IF((E16/Reference!L$18)&lt;=0.008856,(7.787*(E16/Reference!L$18))+16/116,(E16/Reference!L$18)^(1/3))</f>
        <v>1.00172476137612</v>
      </c>
      <c r="I16" s="102">
        <f>IF((F16/Reference!M$18)&lt;=0.008856,(7.787*(F16/Reference!M$18))+16/116,(F16/Reference!M$18)^(1/3))</f>
        <v>1</v>
      </c>
      <c r="J16" s="102">
        <f>IF((G16/Reference!N$18)&lt;=0.008856,(7.787*(G16/Reference!N$18))+16/116,(G16/Reference!N$18)^(1/3))</f>
        <v>0.946578257702172</v>
      </c>
      <c r="K16" s="102">
        <f t="shared" si="0"/>
        <v>100</v>
      </c>
      <c r="L16" s="102">
        <f t="shared" si="1"/>
        <v>0.862380688062436</v>
      </c>
      <c r="M16" s="102">
        <f t="shared" si="2"/>
        <v>10.6843484595657</v>
      </c>
      <c r="N16" s="103" t="str">
        <f t="shared" si="15"/>
        <v>7-(255, 255, 255)</v>
      </c>
      <c r="O16" s="120">
        <f>K16-Reference!B18</f>
        <v>0</v>
      </c>
      <c r="P16" s="120">
        <f>L16-Reference!C18</f>
        <v>0.862380688062436</v>
      </c>
      <c r="Q16" s="120">
        <f>M16-Reference!D18</f>
        <v>10.6843484595657</v>
      </c>
      <c r="R16" s="120" t="str">
        <f t="shared" si="3"/>
        <v>about the same</v>
      </c>
      <c r="S16" s="120" t="str">
        <f t="shared" si="4"/>
        <v>about the same</v>
      </c>
      <c r="T16" s="120" t="str">
        <f t="shared" si="5"/>
        <v>yellower</v>
      </c>
      <c r="U16" s="120">
        <f t="shared" si="6"/>
        <v>10.7190952256506</v>
      </c>
      <c r="V16" s="120">
        <f t="shared" si="7"/>
        <v>114.899002456566</v>
      </c>
      <c r="W16" s="102">
        <f t="shared" si="8"/>
        <v>10.7190952256506</v>
      </c>
      <c r="X16" s="102">
        <f>W16-Reference!E18</f>
        <v>10.7190952256506</v>
      </c>
      <c r="Y16" s="102">
        <f t="shared" si="9"/>
        <v>0</v>
      </c>
      <c r="Z16" s="102">
        <f t="shared" si="10"/>
        <v>0</v>
      </c>
      <c r="AA16" s="102">
        <f>X16/(1+0.045*ABS(Reference!E18))</f>
        <v>10.7190952256506</v>
      </c>
      <c r="AB16" s="102">
        <f>Y16/(1+0.015*ABS(Reference!E18))</f>
        <v>0</v>
      </c>
      <c r="AC16" s="102">
        <f t="shared" si="11"/>
        <v>10.7190952256506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2.54606848355091</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10.7190952256506</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5.8749008</v>
      </c>
      <c r="C28" s="31">
        <f>Test_Data!Q4</f>
        <v>6.1505685</v>
      </c>
      <c r="D28" s="31">
        <f>Test_Data!R4</f>
        <v>6.0948834</v>
      </c>
      <c r="E28" s="117">
        <f>B28/$C$16</f>
        <v>0.0166518105443766</v>
      </c>
      <c r="F28" s="117">
        <f>C28/$C$16</f>
        <v>0.017433162684587</v>
      </c>
      <c r="G28" s="117">
        <f>D28/$C$16</f>
        <v>0.0172753289156586</v>
      </c>
      <c r="H28" s="117">
        <f>IF((E28/E$16)&lt;=0.008856,(7.787*(E28/E$16))+16/116,(E28/E$16)^(1/3))</f>
        <v>0.259271454564728</v>
      </c>
      <c r="I28" s="117">
        <f>IF((F28/F$16)&lt;=0.008856,(7.787*(F28/F$16))+16/116,(F28/F$16)^(1/3))</f>
        <v>0.259293757344521</v>
      </c>
      <c r="J28" s="117">
        <f>IF((G28/G$16)&lt;=0.008856,(7.787*(G28/G$16))+16/116,(G28/G$16)^(1/3))</f>
        <v>0.26544606413116</v>
      </c>
      <c r="K28" s="117">
        <f>100*IF(F28&lt;=0.008856,9.033*F28,(1.16*(F28^(1/3)))-0.16)</f>
        <v>14.0780758519644</v>
      </c>
      <c r="L28" s="117">
        <f>500*(H28-I28)</f>
        <v>-0.0111513898965465</v>
      </c>
      <c r="M28" s="117">
        <f>200*(I28-J28)</f>
        <v>-1.23046135732786</v>
      </c>
      <c r="N28" s="123" t="str">
        <f>A28</f>
        <v>1-Gray1 (32, 32, 32)</v>
      </c>
      <c r="O28" s="124">
        <f>K28-[1]Reference!B35</f>
        <v>1.8280457504416</v>
      </c>
      <c r="P28" s="124">
        <f>L28-[1]Reference!C35</f>
        <v>-0.0111513898965465</v>
      </c>
      <c r="Q28" s="124">
        <f>M28-[1]Reference!D35</f>
        <v>-1.23046135732786</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2.20361311737822</v>
      </c>
      <c r="V28" s="124">
        <f>(AC28)^2</f>
        <v>4.85591077108135</v>
      </c>
      <c r="W28" s="117">
        <f t="shared" ref="W28:W59" si="19">SQRT((L28*L28)+(M28*M28))</f>
        <v>1.23051188753858</v>
      </c>
      <c r="X28" s="117">
        <f>W28-[1]Reference!E35</f>
        <v>1.23051188753858</v>
      </c>
      <c r="Y28" s="117">
        <f t="shared" ref="Y28:Y59" si="20">IF(((U28*U28)-(O28*O28)-(X28*X28))&lt;0,0,SQRT((U28*U28)-(O28*O28)-(X28*X28)))</f>
        <v>0</v>
      </c>
      <c r="Z28" s="117">
        <f t="shared" ref="Z28:Z59" si="21">O28</f>
        <v>1.8280457504416</v>
      </c>
      <c r="AA28" s="117">
        <f>X28/(1+0.045*ABS([1]Reference!E35))</f>
        <v>1.23051188753858</v>
      </c>
      <c r="AB28" s="117">
        <f>Y28/(1+0.015*ABS([1]Reference!E35))</f>
        <v>0</v>
      </c>
      <c r="AC28" s="117">
        <f>SQRT(Z28*Z28+AA28*AA28+AB28*AB28)</f>
        <v>2.20361311737822</v>
      </c>
      <c r="AD28" s="123" t="str">
        <f t="shared" ref="AD28:AD59" si="22">A28</f>
        <v>1-Gray1 (32, 32, 32)</v>
      </c>
    </row>
    <row r="29" s="31" customFormat="1" spans="1:30">
      <c r="A29" s="3" t="s">
        <v>51</v>
      </c>
      <c r="B29" s="31">
        <f>Test_Data!P5</f>
        <v>19.403341</v>
      </c>
      <c r="C29" s="31">
        <f>Test_Data!Q5</f>
        <v>20.3041</v>
      </c>
      <c r="D29" s="31">
        <f>Test_Data!R5</f>
        <v>19.536331</v>
      </c>
      <c r="E29" s="117">
        <f t="shared" ref="E29:G59" si="23">B29/$C$16</f>
        <v>0.0549968023732306</v>
      </c>
      <c r="F29" s="117">
        <f t="shared" si="23"/>
        <v>0.057549912412832</v>
      </c>
      <c r="G29" s="117">
        <f t="shared" si="23"/>
        <v>0.0553737490417253</v>
      </c>
      <c r="H29" s="117">
        <f t="shared" ref="H29:J59" si="24">IF((E29/E$16)&lt;=0.008856,(7.787*(E29/E$16))+16/116,(E29/E$16)^(1/3))</f>
        <v>0.386112057194388</v>
      </c>
      <c r="I29" s="117">
        <f t="shared" si="24"/>
        <v>0.386083779171477</v>
      </c>
      <c r="J29" s="117">
        <f t="shared" si="24"/>
        <v>0.391383180388814</v>
      </c>
      <c r="K29" s="117">
        <f t="shared" ref="K29:K59" si="25">100*IF(F29&lt;=0.008856,9.033*F29,(1.16*(F29^(1/3)))-0.16)</f>
        <v>28.7857183838914</v>
      </c>
      <c r="L29" s="117">
        <f t="shared" ref="L29:L59" si="26">500*(H29-I29)</f>
        <v>0.0141390114552498</v>
      </c>
      <c r="M29" s="117">
        <f t="shared" ref="M29:M59" si="27">200*(I29-J29)</f>
        <v>-1.05988024346743</v>
      </c>
      <c r="N29" s="123" t="str">
        <f t="shared" ref="N29:N59" si="28">A29</f>
        <v>2-Gray2 (64, 64, 64)</v>
      </c>
      <c r="O29" s="124">
        <f>K29-[1]Reference!B36</f>
        <v>1.69230464444232</v>
      </c>
      <c r="P29" s="124">
        <f>L29-[1]Reference!C36</f>
        <v>0.0141390114552498</v>
      </c>
      <c r="Q29" s="124">
        <f>M29-[1]Reference!D36</f>
        <v>-1.05988024346743</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1.9968577945709</v>
      </c>
      <c r="V29" s="124">
        <f t="shared" ref="V29:V59" si="32">(AC29)^2</f>
        <v>3.98744105173855</v>
      </c>
      <c r="W29" s="117">
        <f t="shared" si="19"/>
        <v>1.0599745478725</v>
      </c>
      <c r="X29" s="117">
        <f>W29-[1]Reference!E36</f>
        <v>1.0599745478725</v>
      </c>
      <c r="Y29" s="117">
        <f t="shared" si="20"/>
        <v>0</v>
      </c>
      <c r="Z29" s="117">
        <f t="shared" si="21"/>
        <v>1.69230464444232</v>
      </c>
      <c r="AA29" s="117">
        <f>X29/(1+0.045*ABS([1]Reference!E36))</f>
        <v>1.0599745478725</v>
      </c>
      <c r="AB29" s="117">
        <f>Y29/(1+0.015*ABS([1]Reference!E36))</f>
        <v>0</v>
      </c>
      <c r="AC29" s="117">
        <f t="shared" ref="AC29:AC59" si="33">SQRT(Z29*Z29+AA29*AA29+AB29*AB29)</f>
        <v>1.9968577945709</v>
      </c>
      <c r="AD29" s="123" t="str">
        <f t="shared" si="22"/>
        <v>2-Gray2 (64, 64, 64)</v>
      </c>
    </row>
    <row r="30" s="31" customFormat="1" spans="1:30">
      <c r="A30" s="3" t="s">
        <v>52</v>
      </c>
      <c r="B30" s="31">
        <f>Test_Data!P6</f>
        <v>42.620708</v>
      </c>
      <c r="C30" s="31">
        <f>Test_Data!Q6</f>
        <v>44.57935</v>
      </c>
      <c r="D30" s="31">
        <f>Test_Data!R6</f>
        <v>42.123516</v>
      </c>
      <c r="E30" s="117">
        <f t="shared" si="23"/>
        <v>0.120804074663388</v>
      </c>
      <c r="F30" s="117">
        <f t="shared" si="23"/>
        <v>0.126355646786658</v>
      </c>
      <c r="G30" s="117">
        <f t="shared" si="23"/>
        <v>0.119394834359589</v>
      </c>
      <c r="H30" s="117">
        <f t="shared" si="24"/>
        <v>0.501912576696574</v>
      </c>
      <c r="I30" s="117">
        <f t="shared" si="24"/>
        <v>0.501801033813874</v>
      </c>
      <c r="J30" s="117">
        <f t="shared" si="24"/>
        <v>0.505625957165838</v>
      </c>
      <c r="K30" s="117">
        <f t="shared" si="25"/>
        <v>42.2089199224094</v>
      </c>
      <c r="L30" s="117">
        <f t="shared" si="26"/>
        <v>0.0557714413501054</v>
      </c>
      <c r="M30" s="117">
        <f t="shared" si="27"/>
        <v>-0.764984670392876</v>
      </c>
      <c r="N30" s="123" t="str">
        <f t="shared" si="28"/>
        <v>3-Grey3 (96, 96, 96)</v>
      </c>
      <c r="O30" s="124">
        <f>K30-[1]Reference!B37</f>
        <v>1.47837189341401</v>
      </c>
      <c r="P30" s="124">
        <f>L30-[1]Reference!C37</f>
        <v>0.0557714413501054</v>
      </c>
      <c r="Q30" s="124">
        <f>M30-[1]Reference!D37</f>
        <v>-0.764984670392876</v>
      </c>
      <c r="R30" s="124" t="str">
        <f t="shared" si="29"/>
        <v>about the same</v>
      </c>
      <c r="S30" s="124" t="str">
        <f t="shared" si="30"/>
        <v>about the same</v>
      </c>
      <c r="T30" s="124" t="str">
        <f t="shared" si="31"/>
        <v>about the same</v>
      </c>
      <c r="U30" s="124">
        <f t="shared" si="18"/>
        <v>1.66550156254591</v>
      </c>
      <c r="V30" s="124">
        <f t="shared" si="32"/>
        <v>2.77389545484288</v>
      </c>
      <c r="W30" s="117">
        <f t="shared" si="19"/>
        <v>0.767014993077949</v>
      </c>
      <c r="X30" s="117">
        <f>W30-[1]Reference!E37</f>
        <v>0.767014993077949</v>
      </c>
      <c r="Y30" s="117">
        <f t="shared" si="20"/>
        <v>0</v>
      </c>
      <c r="Z30" s="117">
        <f t="shared" si="21"/>
        <v>1.47837189341401</v>
      </c>
      <c r="AA30" s="117">
        <f>X30/(1+0.045*ABS([1]Reference!E37))</f>
        <v>0.767014993077949</v>
      </c>
      <c r="AB30" s="117">
        <f>Y30/(1+0.015*ABS([1]Reference!E37))</f>
        <v>0</v>
      </c>
      <c r="AC30" s="117">
        <f t="shared" si="33"/>
        <v>1.66550156254591</v>
      </c>
      <c r="AD30" s="123" t="str">
        <f t="shared" si="22"/>
        <v>3-Grey3 (96, 96, 96)</v>
      </c>
    </row>
    <row r="31" s="31" customFormat="1" spans="1:30">
      <c r="A31" s="3" t="s">
        <v>53</v>
      </c>
      <c r="B31" s="31">
        <f>Test_Data!P7</f>
        <v>76.823975</v>
      </c>
      <c r="C31" s="31">
        <f>Test_Data!Q7</f>
        <v>80.367729</v>
      </c>
      <c r="D31" s="31">
        <f>Test_Data!R7</f>
        <v>75.46579</v>
      </c>
      <c r="E31" s="117">
        <f t="shared" si="23"/>
        <v>0.217749766424298</v>
      </c>
      <c r="F31" s="117">
        <f t="shared" si="23"/>
        <v>0.227794177765487</v>
      </c>
      <c r="G31" s="117">
        <f t="shared" si="23"/>
        <v>0.213900128775231</v>
      </c>
      <c r="H31" s="117">
        <f t="shared" si="24"/>
        <v>0.610829659333308</v>
      </c>
      <c r="I31" s="117">
        <f t="shared" si="24"/>
        <v>0.610727589896975</v>
      </c>
      <c r="J31" s="117">
        <f t="shared" si="24"/>
        <v>0.614098255948704</v>
      </c>
      <c r="K31" s="117">
        <f t="shared" si="25"/>
        <v>54.8444004280491</v>
      </c>
      <c r="L31" s="117">
        <f t="shared" si="26"/>
        <v>0.0510347181665871</v>
      </c>
      <c r="M31" s="117">
        <f t="shared" si="27"/>
        <v>-0.674133210345773</v>
      </c>
      <c r="N31" s="123" t="str">
        <f t="shared" si="28"/>
        <v>4-Gray4 (128, 128, 128)</v>
      </c>
      <c r="O31" s="124">
        <f>K31-[1]Reference!B38</f>
        <v>1.2593869758801</v>
      </c>
      <c r="P31" s="124">
        <f>L31-[1]Reference!C38</f>
        <v>0.0510347181665871</v>
      </c>
      <c r="Q31" s="124">
        <f>M31-[1]Reference!D38</f>
        <v>-0.674133210345751</v>
      </c>
      <c r="R31" s="124" t="str">
        <f t="shared" si="29"/>
        <v>about the same</v>
      </c>
      <c r="S31" s="124" t="str">
        <f t="shared" si="30"/>
        <v>about the same</v>
      </c>
      <c r="T31" s="124" t="str">
        <f t="shared" si="31"/>
        <v>about the same</v>
      </c>
      <c r="U31" s="124">
        <f t="shared" si="18"/>
        <v>1.42937597669956</v>
      </c>
      <c r="V31" s="124">
        <f t="shared" si="32"/>
        <v>2.04311568276583</v>
      </c>
      <c r="W31" s="117">
        <f t="shared" si="19"/>
        <v>0.676062221803172</v>
      </c>
      <c r="X31" s="117">
        <f>W31-[1]Reference!E38</f>
        <v>0.67606222180315</v>
      </c>
      <c r="Y31" s="117">
        <f t="shared" si="20"/>
        <v>0</v>
      </c>
      <c r="Z31" s="117">
        <f t="shared" si="21"/>
        <v>1.2593869758801</v>
      </c>
      <c r="AA31" s="117">
        <f>X31/(1+0.045*ABS([1]Reference!E38))</f>
        <v>0.676062221803149</v>
      </c>
      <c r="AB31" s="117">
        <f>Y31/(1+0.015*ABS([1]Reference!E38))</f>
        <v>0</v>
      </c>
      <c r="AC31" s="117">
        <f t="shared" si="33"/>
        <v>1.42937597669956</v>
      </c>
      <c r="AD31" s="123" t="str">
        <f t="shared" si="22"/>
        <v>4-Gray4 (128, 128, 128)</v>
      </c>
    </row>
    <row r="32" s="31" customFormat="1" spans="1:30">
      <c r="A32" s="3" t="s">
        <v>54</v>
      </c>
      <c r="B32" s="31">
        <f>Test_Data!P8</f>
        <v>122.83467</v>
      </c>
      <c r="C32" s="31">
        <f>Test_Data!Q8</f>
        <v>128.58743</v>
      </c>
      <c r="D32" s="31">
        <f>Test_Data!R8</f>
        <v>120.18922</v>
      </c>
      <c r="E32" s="117">
        <f t="shared" si="23"/>
        <v>0.348162415460873</v>
      </c>
      <c r="F32" s="117">
        <f t="shared" si="23"/>
        <v>0.364468030293939</v>
      </c>
      <c r="G32" s="117">
        <f t="shared" si="23"/>
        <v>0.340664155710748</v>
      </c>
      <c r="H32" s="117">
        <f t="shared" si="24"/>
        <v>0.714268524701717</v>
      </c>
      <c r="I32" s="117">
        <f t="shared" si="24"/>
        <v>0.71430958851787</v>
      </c>
      <c r="J32" s="117">
        <f t="shared" si="24"/>
        <v>0.717149437269593</v>
      </c>
      <c r="K32" s="117">
        <f t="shared" si="25"/>
        <v>66.8599122680729</v>
      </c>
      <c r="L32" s="117">
        <f t="shared" si="26"/>
        <v>-0.0205319080764932</v>
      </c>
      <c r="M32" s="117">
        <f t="shared" si="27"/>
        <v>-0.567969750344566</v>
      </c>
      <c r="N32" s="123" t="str">
        <f t="shared" si="28"/>
        <v>5-Gray5 (160, 160, 160)</v>
      </c>
      <c r="O32" s="124">
        <f>K32-[1]Reference!B39</f>
        <v>0.992098847997468</v>
      </c>
      <c r="P32" s="124">
        <f>L32-[1]Reference!C39</f>
        <v>-0.0205319080764377</v>
      </c>
      <c r="Q32" s="124">
        <f>M32-[1]Reference!D39</f>
        <v>-0.567969750344566</v>
      </c>
      <c r="R32" s="124" t="str">
        <f t="shared" si="29"/>
        <v>about the same</v>
      </c>
      <c r="S32" s="124" t="str">
        <f t="shared" si="30"/>
        <v>about the same</v>
      </c>
      <c r="T32" s="124" t="str">
        <f t="shared" si="31"/>
        <v>about the same</v>
      </c>
      <c r="U32" s="124">
        <f t="shared" si="18"/>
        <v>1.1433596637776</v>
      </c>
      <c r="V32" s="124">
        <f t="shared" si="32"/>
        <v>1.30727132075363</v>
      </c>
      <c r="W32" s="117">
        <f t="shared" si="19"/>
        <v>0.568340739834591</v>
      </c>
      <c r="X32" s="117">
        <f>W32-[1]Reference!E39</f>
        <v>0.568340739834535</v>
      </c>
      <c r="Y32" s="117">
        <f t="shared" si="20"/>
        <v>2.46658107001287e-7</v>
      </c>
      <c r="Z32" s="117">
        <f t="shared" si="21"/>
        <v>0.992098847997468</v>
      </c>
      <c r="AA32" s="117">
        <f>X32/(1+0.045*ABS([1]Reference!E39))</f>
        <v>0.568340739834534</v>
      </c>
      <c r="AB32" s="117">
        <f>Y32/(1+0.015*ABS([1]Reference!E39))</f>
        <v>2.46658107001287e-7</v>
      </c>
      <c r="AC32" s="117">
        <f t="shared" si="33"/>
        <v>1.1433596637776</v>
      </c>
      <c r="AD32" s="123" t="str">
        <f t="shared" si="22"/>
        <v>5-Gray5 (160, 160, 160)</v>
      </c>
    </row>
    <row r="33" s="31" customFormat="1" spans="1:30">
      <c r="A33" s="3" t="s">
        <v>55</v>
      </c>
      <c r="B33" s="31">
        <f>Test_Data!P9</f>
        <v>181.38719</v>
      </c>
      <c r="C33" s="31">
        <f>Test_Data!Q9</f>
        <v>189.85452</v>
      </c>
      <c r="D33" s="31">
        <f>Test_Data!R9</f>
        <v>176.6456</v>
      </c>
      <c r="E33" s="117">
        <f t="shared" si="23"/>
        <v>0.514123595594472</v>
      </c>
      <c r="F33" s="117">
        <f t="shared" si="23"/>
        <v>0.538123383808209</v>
      </c>
      <c r="G33" s="117">
        <f t="shared" si="23"/>
        <v>0.500684039583737</v>
      </c>
      <c r="H33" s="117">
        <f t="shared" si="24"/>
        <v>0.813373581862216</v>
      </c>
      <c r="I33" s="117">
        <f t="shared" si="24"/>
        <v>0.813380871590997</v>
      </c>
      <c r="J33" s="117">
        <f t="shared" si="24"/>
        <v>0.81537131943508</v>
      </c>
      <c r="K33" s="117">
        <f t="shared" si="25"/>
        <v>78.3521811045557</v>
      </c>
      <c r="L33" s="117">
        <f t="shared" si="26"/>
        <v>-0.00364486439058398</v>
      </c>
      <c r="M33" s="117">
        <f t="shared" si="27"/>
        <v>-0.398089568816529</v>
      </c>
      <c r="N33" s="123" t="str">
        <f t="shared" si="28"/>
        <v>6-Gray6 (192, 192, 192)</v>
      </c>
      <c r="O33" s="124">
        <f>K33-[1]Reference!B40</f>
        <v>0.647817514602963</v>
      </c>
      <c r="P33" s="124">
        <f>L33-[1]Reference!C40</f>
        <v>-0.00364486439058398</v>
      </c>
      <c r="Q33" s="124">
        <f>M33-[1]Reference!D40</f>
        <v>-0.398089568816529</v>
      </c>
      <c r="R33" s="124" t="str">
        <f t="shared" si="29"/>
        <v>about the same</v>
      </c>
      <c r="S33" s="124" t="str">
        <f t="shared" si="30"/>
        <v>about the same</v>
      </c>
      <c r="T33" s="124" t="str">
        <f t="shared" si="31"/>
        <v>about the same</v>
      </c>
      <c r="U33" s="124">
        <f t="shared" si="18"/>
        <v>0.760365781754621</v>
      </c>
      <c r="V33" s="124">
        <f t="shared" si="32"/>
        <v>0.578156122063315</v>
      </c>
      <c r="W33" s="117">
        <f t="shared" si="19"/>
        <v>0.398106254455962</v>
      </c>
      <c r="X33" s="117">
        <f>W33-[1]Reference!E40</f>
        <v>0.398106254455962</v>
      </c>
      <c r="Y33" s="117">
        <f t="shared" si="20"/>
        <v>0</v>
      </c>
      <c r="Z33" s="117">
        <f t="shared" si="21"/>
        <v>0.647817514602963</v>
      </c>
      <c r="AA33" s="117">
        <f>X33/(1+0.045*ABS([1]Reference!E40))</f>
        <v>0.398106254455962</v>
      </c>
      <c r="AB33" s="117">
        <f>Y33/(1+0.015*ABS([1]Reference!E40))</f>
        <v>0</v>
      </c>
      <c r="AC33" s="117">
        <f t="shared" si="33"/>
        <v>0.760365781754621</v>
      </c>
      <c r="AD33" s="123" t="str">
        <f t="shared" si="22"/>
        <v>6-Gray6 (192, 192, 192)</v>
      </c>
    </row>
    <row r="34" s="31" customFormat="1" spans="1:30">
      <c r="A34" s="3" t="s">
        <v>56</v>
      </c>
      <c r="B34" s="31">
        <f>Test_Data!P10</f>
        <v>253.29195</v>
      </c>
      <c r="C34" s="31">
        <f>Test_Data!Q10</f>
        <v>265.01456</v>
      </c>
      <c r="D34" s="31">
        <f>Test_Data!R10</f>
        <v>246.09256</v>
      </c>
      <c r="E34" s="117">
        <f t="shared" si="23"/>
        <v>0.717930345958472</v>
      </c>
      <c r="F34" s="117">
        <f t="shared" si="23"/>
        <v>0.751156895214523</v>
      </c>
      <c r="G34" s="117">
        <f t="shared" si="23"/>
        <v>0.69752440509304</v>
      </c>
      <c r="H34" s="117">
        <f t="shared" si="24"/>
        <v>0.90913488093524</v>
      </c>
      <c r="I34" s="117">
        <f t="shared" si="24"/>
        <v>0.909027216001411</v>
      </c>
      <c r="J34" s="117">
        <f t="shared" si="24"/>
        <v>0.910655226407112</v>
      </c>
      <c r="K34" s="117">
        <f t="shared" si="25"/>
        <v>89.4471570561636</v>
      </c>
      <c r="L34" s="117">
        <f t="shared" si="26"/>
        <v>0.0538324669147605</v>
      </c>
      <c r="M34" s="117">
        <f t="shared" si="27"/>
        <v>-0.325602081140186</v>
      </c>
      <c r="N34" s="123" t="str">
        <f t="shared" si="28"/>
        <v>7-Gray7 (224, 224, 224)</v>
      </c>
      <c r="O34" s="124">
        <f>K34-[1]Reference!B41</f>
        <v>0.269876827136741</v>
      </c>
      <c r="P34" s="124">
        <f>L34-[1]Reference!C41</f>
        <v>0.0538324669147605</v>
      </c>
      <c r="Q34" s="124">
        <f>M34-[1]Reference!D41</f>
        <v>-0.325602081140186</v>
      </c>
      <c r="R34" s="124" t="str">
        <f t="shared" si="29"/>
        <v>about the same</v>
      </c>
      <c r="S34" s="124" t="str">
        <f t="shared" si="30"/>
        <v>about the same</v>
      </c>
      <c r="T34" s="124" t="str">
        <f t="shared" si="31"/>
        <v>about the same</v>
      </c>
      <c r="U34" s="124">
        <f t="shared" si="18"/>
        <v>0.426319307048536</v>
      </c>
      <c r="V34" s="124">
        <f t="shared" si="32"/>
        <v>0.181748151562344</v>
      </c>
      <c r="W34" s="117">
        <f t="shared" si="19"/>
        <v>0.330022195824689</v>
      </c>
      <c r="X34" s="117">
        <f>W34-[1]Reference!E41</f>
        <v>0.330022195824689</v>
      </c>
      <c r="Y34" s="117">
        <f t="shared" si="20"/>
        <v>0</v>
      </c>
      <c r="Z34" s="117">
        <f t="shared" si="21"/>
        <v>0.269876827136741</v>
      </c>
      <c r="AA34" s="117">
        <f>X34/(1+0.045*ABS([1]Reference!E41))</f>
        <v>0.330022195824689</v>
      </c>
      <c r="AB34" s="117">
        <f>Y34/(1+0.015*ABS([1]Reference!E41))</f>
        <v>0</v>
      </c>
      <c r="AC34" s="117">
        <f t="shared" si="33"/>
        <v>0.426319307048536</v>
      </c>
      <c r="AD34" s="123" t="str">
        <f t="shared" si="22"/>
        <v>7-Gray7 (224, 224, 224)</v>
      </c>
    </row>
    <row r="35" s="31" customFormat="1" spans="1:30">
      <c r="A35" s="3" t="s">
        <v>57</v>
      </c>
      <c r="B35" s="31">
        <f>Test_Data!P11</f>
        <v>337.08267</v>
      </c>
      <c r="C35" s="31">
        <f>Test_Data!Q11</f>
        <v>352.80853</v>
      </c>
      <c r="D35" s="31">
        <f>Test_Data!R11</f>
        <v>325.86411</v>
      </c>
      <c r="E35" s="117">
        <f t="shared" si="23"/>
        <v>0.955426644588213</v>
      </c>
      <c r="F35" s="117">
        <f t="shared" si="23"/>
        <v>1</v>
      </c>
      <c r="G35" s="117">
        <f t="shared" si="23"/>
        <v>0.923628773941492</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35.568348</v>
      </c>
      <c r="C36" s="31">
        <f>Test_Data!Q12</f>
        <v>18.820156</v>
      </c>
      <c r="D36" s="31">
        <f>Test_Data!R12</f>
        <v>1.6965828</v>
      </c>
      <c r="E36" s="117">
        <f t="shared" si="23"/>
        <v>0.100814875422655</v>
      </c>
      <c r="F36" s="117">
        <f t="shared" si="23"/>
        <v>0.0533438236314751</v>
      </c>
      <c r="G36" s="117">
        <f t="shared" si="23"/>
        <v>0.00480879189627303</v>
      </c>
      <c r="H36" s="117">
        <f t="shared" si="24"/>
        <v>0.472544184840469</v>
      </c>
      <c r="I36" s="117">
        <f t="shared" si="24"/>
        <v>0.376439089305764</v>
      </c>
      <c r="J36" s="117">
        <f t="shared" si="24"/>
        <v>0.178473364423911</v>
      </c>
      <c r="K36" s="117">
        <f t="shared" si="25"/>
        <v>27.6669343594686</v>
      </c>
      <c r="L36" s="117">
        <f t="shared" si="26"/>
        <v>48.0525477673526</v>
      </c>
      <c r="M36" s="117">
        <f t="shared" si="27"/>
        <v>39.5931449763705</v>
      </c>
      <c r="N36" s="123" t="str">
        <f t="shared" si="28"/>
        <v>9-Red1 (128, 0, 0)</v>
      </c>
      <c r="O36" s="124">
        <f>K36-[1]Reference!B43</f>
        <v>2.13614978705242</v>
      </c>
      <c r="P36" s="124">
        <f>L36-[1]Reference!C43</f>
        <v>-0.00029932887229478</v>
      </c>
      <c r="Q36" s="124">
        <f>M36-[1]Reference!D43</f>
        <v>1.53258216013332</v>
      </c>
      <c r="R36" s="124" t="str">
        <f t="shared" si="29"/>
        <v>about the same</v>
      </c>
      <c r="S36" s="124" t="str">
        <f t="shared" si="30"/>
        <v>about the same</v>
      </c>
      <c r="T36" s="124" t="str">
        <f t="shared" si="31"/>
        <v>about the same</v>
      </c>
      <c r="U36" s="124">
        <f t="shared" si="18"/>
        <v>2.62905764103429</v>
      </c>
      <c r="V36" s="124">
        <f t="shared" si="32"/>
        <v>5.01460396437476</v>
      </c>
      <c r="W36" s="117">
        <f t="shared" si="19"/>
        <v>62.2628659479597</v>
      </c>
      <c r="X36" s="117">
        <f>W36-[1]Reference!E43</f>
        <v>0.962926666244996</v>
      </c>
      <c r="Y36" s="117">
        <f t="shared" si="20"/>
        <v>1.19230046657334</v>
      </c>
      <c r="Z36" s="117">
        <f t="shared" si="21"/>
        <v>2.13614978705242</v>
      </c>
      <c r="AA36" s="117">
        <f>X36/(1+0.045*ABS([1]Reference!E43))</f>
        <v>0.256199911205498</v>
      </c>
      <c r="AB36" s="117">
        <f>Y36/(1+0.015*ABS([1]Reference!E43))</f>
        <v>0.62115187929278</v>
      </c>
      <c r="AC36" s="117">
        <f t="shared" si="33"/>
        <v>2.23933114218839</v>
      </c>
      <c r="AD36" s="123" t="str">
        <f t="shared" si="22"/>
        <v>9-Red1 (128, 0, 0)</v>
      </c>
    </row>
    <row r="37" s="31" customFormat="1" spans="1:30">
      <c r="A37" s="3" t="s">
        <v>59</v>
      </c>
      <c r="B37" s="31">
        <f>Test_Data!P13</f>
        <v>94.499733</v>
      </c>
      <c r="C37" s="31">
        <f>Test_Data!Q13</f>
        <v>59.306911</v>
      </c>
      <c r="D37" s="31">
        <f>Test_Data!R13</f>
        <v>22.718567</v>
      </c>
      <c r="E37" s="117">
        <f t="shared" si="23"/>
        <v>0.267849909978084</v>
      </c>
      <c r="F37" s="117">
        <f t="shared" si="23"/>
        <v>0.168099424920367</v>
      </c>
      <c r="G37" s="117">
        <f t="shared" si="23"/>
        <v>0.0643934742734253</v>
      </c>
      <c r="H37" s="117">
        <f t="shared" si="24"/>
        <v>0.654482520317421</v>
      </c>
      <c r="I37" s="117">
        <f t="shared" si="24"/>
        <v>0.55189366532446</v>
      </c>
      <c r="J37" s="117">
        <f t="shared" si="24"/>
        <v>0.411574192223271</v>
      </c>
      <c r="K37" s="117">
        <f t="shared" si="25"/>
        <v>48.0196651776373</v>
      </c>
      <c r="L37" s="117">
        <f t="shared" si="26"/>
        <v>51.2944274964808</v>
      </c>
      <c r="M37" s="117">
        <f t="shared" si="27"/>
        <v>28.0638946202377</v>
      </c>
      <c r="N37" s="123" t="str">
        <f t="shared" si="28"/>
        <v>10-Red2 (192, 64, 64)</v>
      </c>
      <c r="O37" s="124">
        <f>K37-[1]Reference!B44</f>
        <v>2.05384923215075</v>
      </c>
      <c r="P37" s="124">
        <f>L37-[1]Reference!C44</f>
        <v>0.195561350915369</v>
      </c>
      <c r="Q37" s="124">
        <f>M37-[1]Reference!D44</f>
        <v>-0.605893052879747</v>
      </c>
      <c r="R37" s="124" t="str">
        <f t="shared" si="29"/>
        <v>about the same</v>
      </c>
      <c r="S37" s="124" t="str">
        <f t="shared" si="30"/>
        <v>about the same</v>
      </c>
      <c r="T37" s="124" t="str">
        <f t="shared" si="31"/>
        <v>about the same</v>
      </c>
      <c r="U37" s="124">
        <f t="shared" si="18"/>
        <v>2.150266797843</v>
      </c>
      <c r="V37" s="124">
        <f t="shared" si="32"/>
        <v>4.32999962733707</v>
      </c>
      <c r="W37" s="117">
        <f t="shared" si="19"/>
        <v>58.4696542956048</v>
      </c>
      <c r="X37" s="117">
        <f>W37-[1]Reference!E44</f>
        <v>-0.12258790917906</v>
      </c>
      <c r="Y37" s="117">
        <f t="shared" si="20"/>
        <v>0.624758223653672</v>
      </c>
      <c r="Z37" s="117">
        <f t="shared" si="21"/>
        <v>2.05384923215075</v>
      </c>
      <c r="AA37" s="117">
        <f>X37/(1+0.045*ABS([1]Reference!E44))</f>
        <v>-0.0337090121038323</v>
      </c>
      <c r="AB37" s="117">
        <f>Y37/(1+0.015*ABS([1]Reference!E44))</f>
        <v>0.332515655922908</v>
      </c>
      <c r="AC37" s="117">
        <f t="shared" si="33"/>
        <v>2.08086511512329</v>
      </c>
      <c r="AD37" s="123" t="str">
        <f t="shared" si="22"/>
        <v>10-Red2 (192, 64, 64)</v>
      </c>
    </row>
    <row r="38" s="31" customFormat="1" spans="1:30">
      <c r="A38" s="3" t="s">
        <v>60</v>
      </c>
      <c r="B38" s="31">
        <f>Test_Data!P14</f>
        <v>157.26572</v>
      </c>
      <c r="C38" s="31">
        <f>Test_Data!Q14</f>
        <v>82.288139</v>
      </c>
      <c r="D38" s="31">
        <f>Test_Data!R14</f>
        <v>8.1888342</v>
      </c>
      <c r="E38" s="117">
        <f t="shared" si="23"/>
        <v>0.445753735035828</v>
      </c>
      <c r="F38" s="117">
        <f t="shared" si="23"/>
        <v>0.233237385161861</v>
      </c>
      <c r="G38" s="117">
        <f t="shared" si="23"/>
        <v>0.0232104201108743</v>
      </c>
      <c r="H38" s="117">
        <f t="shared" si="24"/>
        <v>0.775590618861232</v>
      </c>
      <c r="I38" s="117">
        <f t="shared" si="24"/>
        <v>0.615553853773837</v>
      </c>
      <c r="J38" s="117">
        <f t="shared" si="24"/>
        <v>0.292906167062932</v>
      </c>
      <c r="K38" s="117">
        <f t="shared" si="25"/>
        <v>55.4042470377651</v>
      </c>
      <c r="L38" s="117">
        <f t="shared" si="26"/>
        <v>80.0183825436975</v>
      </c>
      <c r="M38" s="117">
        <f t="shared" si="27"/>
        <v>64.529537342181</v>
      </c>
      <c r="N38" s="123" t="str">
        <f t="shared" si="28"/>
        <v>11-Red3 (255, 0, 0)</v>
      </c>
      <c r="O38" s="124">
        <f>K38-[1]Reference!B45</f>
        <v>2.17136525192269</v>
      </c>
      <c r="P38" s="124">
        <f>L38-[1]Reference!C45</f>
        <v>-0.086944546504327</v>
      </c>
      <c r="Q38" s="124">
        <f>M38-[1]Reference!D45</f>
        <v>-2.69324460325521</v>
      </c>
      <c r="R38" s="124" t="str">
        <f t="shared" si="29"/>
        <v>about the same</v>
      </c>
      <c r="S38" s="124" t="str">
        <f t="shared" si="30"/>
        <v>about the same</v>
      </c>
      <c r="T38" s="124" t="str">
        <f t="shared" si="31"/>
        <v>about the same</v>
      </c>
      <c r="U38" s="124">
        <f t="shared" si="18"/>
        <v>3.46062897525687</v>
      </c>
      <c r="V38" s="124">
        <f t="shared" si="32"/>
        <v>5.4332037095307</v>
      </c>
      <c r="W38" s="117">
        <f t="shared" si="19"/>
        <v>102.795927616348</v>
      </c>
      <c r="X38" s="117">
        <f>W38-[1]Reference!E45</f>
        <v>-1.77828450457548</v>
      </c>
      <c r="Y38" s="117">
        <f t="shared" si="20"/>
        <v>2.02455675838364</v>
      </c>
      <c r="Z38" s="117">
        <f t="shared" si="21"/>
        <v>2.17136525192269</v>
      </c>
      <c r="AA38" s="117">
        <f>X38/(1+0.045*ABS([1]Reference!E45))</f>
        <v>-0.311660447233601</v>
      </c>
      <c r="AB38" s="117">
        <f>Y38/(1+0.015*ABS([1]Reference!E45))</f>
        <v>0.788190597446823</v>
      </c>
      <c r="AC38" s="117">
        <f t="shared" si="33"/>
        <v>2.33092335985778</v>
      </c>
      <c r="AD38" s="123" t="str">
        <f t="shared" si="22"/>
        <v>11-Red3 (255, 0, 0)</v>
      </c>
    </row>
    <row r="39" s="31" customFormat="1" spans="1:30">
      <c r="A39" s="3" t="s">
        <v>61</v>
      </c>
      <c r="B39" s="31">
        <f>Test_Data!P15</f>
        <v>196.56554</v>
      </c>
      <c r="C39" s="31">
        <f>Test_Data!Q15</f>
        <v>142.05769</v>
      </c>
      <c r="D39" s="31">
        <f>Test_Data!R15</f>
        <v>80.000496</v>
      </c>
      <c r="E39" s="117">
        <f t="shared" si="23"/>
        <v>0.557145089434204</v>
      </c>
      <c r="F39" s="117">
        <f t="shared" si="23"/>
        <v>0.402648116245942</v>
      </c>
      <c r="G39" s="117">
        <f t="shared" si="23"/>
        <v>0.226753293068056</v>
      </c>
      <c r="H39" s="117">
        <f t="shared" si="24"/>
        <v>0.835456135617118</v>
      </c>
      <c r="I39" s="117">
        <f t="shared" si="24"/>
        <v>0.738428682040725</v>
      </c>
      <c r="J39" s="117">
        <f t="shared" si="24"/>
        <v>0.626160089569598</v>
      </c>
      <c r="K39" s="117">
        <f t="shared" si="25"/>
        <v>69.6577271167241</v>
      </c>
      <c r="L39" s="117">
        <f t="shared" si="26"/>
        <v>48.5137267881964</v>
      </c>
      <c r="M39" s="117">
        <f t="shared" si="27"/>
        <v>22.4537184942253</v>
      </c>
      <c r="N39" s="123" t="str">
        <f t="shared" si="28"/>
        <v>12-Red4 (255, 128, 128)</v>
      </c>
      <c r="O39" s="124">
        <f>K39-[1]Reference!B46</f>
        <v>1.44822871298094</v>
      </c>
      <c r="P39" s="124">
        <f>L39-[1]Reference!C46</f>
        <v>0.320930116829594</v>
      </c>
      <c r="Q39" s="124">
        <f>M39-[1]Reference!D46</f>
        <v>-0.239629863297864</v>
      </c>
      <c r="R39" s="124" t="str">
        <f t="shared" si="29"/>
        <v>about the same</v>
      </c>
      <c r="S39" s="124" t="str">
        <f t="shared" si="30"/>
        <v>about the same</v>
      </c>
      <c r="T39" s="124" t="str">
        <f t="shared" si="31"/>
        <v>about the same</v>
      </c>
      <c r="U39" s="124">
        <f t="shared" si="18"/>
        <v>1.50259276464877</v>
      </c>
      <c r="V39" s="124">
        <f t="shared" si="32"/>
        <v>2.13895391815106</v>
      </c>
      <c r="W39" s="117">
        <f t="shared" si="19"/>
        <v>53.4579382421141</v>
      </c>
      <c r="X39" s="117">
        <f>W39-[1]Reference!E46</f>
        <v>0.189432437242793</v>
      </c>
      <c r="Y39" s="117">
        <f t="shared" si="20"/>
        <v>0.352893699281618</v>
      </c>
      <c r="Z39" s="117">
        <f t="shared" si="21"/>
        <v>1.44822871298094</v>
      </c>
      <c r="AA39" s="117">
        <f>X39/(1+0.045*ABS([1]Reference!E46))</f>
        <v>0.0557632682386596</v>
      </c>
      <c r="AB39" s="117">
        <f>Y39/(1+0.015*ABS([1]Reference!E46))</f>
        <v>0.196158025489625</v>
      </c>
      <c r="AC39" s="117">
        <f t="shared" si="33"/>
        <v>1.46251629671298</v>
      </c>
      <c r="AD39" s="123" t="str">
        <f t="shared" si="22"/>
        <v>12-Red4 (255, 128, 128)</v>
      </c>
    </row>
    <row r="40" s="31" customFormat="1" spans="1:30">
      <c r="A40" s="3" t="s">
        <v>62</v>
      </c>
      <c r="B40" s="31">
        <f>Test_Data!P16</f>
        <v>29.859539</v>
      </c>
      <c r="C40" s="31">
        <f>Test_Data!Q16</f>
        <v>57.737343</v>
      </c>
      <c r="D40" s="31">
        <f>Test_Data!R16</f>
        <v>9.6166611</v>
      </c>
      <c r="E40" s="117">
        <f t="shared" si="23"/>
        <v>0.0846338352420221</v>
      </c>
      <c r="F40" s="117">
        <f t="shared" si="23"/>
        <v>0.163650643594133</v>
      </c>
      <c r="G40" s="117">
        <f t="shared" si="23"/>
        <v>0.0272574506631118</v>
      </c>
      <c r="H40" s="117">
        <f t="shared" si="24"/>
        <v>0.445774845037173</v>
      </c>
      <c r="I40" s="117">
        <f t="shared" si="24"/>
        <v>0.546981417701895</v>
      </c>
      <c r="J40" s="117">
        <f t="shared" si="24"/>
        <v>0.309026644952762</v>
      </c>
      <c r="K40" s="117">
        <f t="shared" si="25"/>
        <v>47.4498444534199</v>
      </c>
      <c r="L40" s="117">
        <f t="shared" si="26"/>
        <v>-50.6032863323611</v>
      </c>
      <c r="M40" s="117">
        <f t="shared" si="27"/>
        <v>47.5909545498266</v>
      </c>
      <c r="N40" s="123" t="str">
        <f t="shared" si="28"/>
        <v>13-Green1 (0, 128, 0)</v>
      </c>
      <c r="O40" s="124">
        <f>K40-[1]Reference!B47</f>
        <v>1.2210266107933</v>
      </c>
      <c r="P40" s="124">
        <f>L40-[1]Reference!C47</f>
        <v>1.09863906298965</v>
      </c>
      <c r="Q40" s="124">
        <f>M40-[1]Reference!D47</f>
        <v>-2.30998439513419</v>
      </c>
      <c r="R40" s="124" t="str">
        <f t="shared" si="29"/>
        <v>about the same</v>
      </c>
      <c r="S40" s="124" t="str">
        <f t="shared" si="30"/>
        <v>about the same</v>
      </c>
      <c r="T40" s="124" t="str">
        <f t="shared" si="31"/>
        <v>about the same</v>
      </c>
      <c r="U40" s="124">
        <f t="shared" si="18"/>
        <v>2.8344208721987</v>
      </c>
      <c r="V40" s="124">
        <f t="shared" si="32"/>
        <v>2.00302006547907</v>
      </c>
      <c r="W40" s="117">
        <f t="shared" si="19"/>
        <v>69.4664778335463</v>
      </c>
      <c r="X40" s="117">
        <f>W40-[1]Reference!E47</f>
        <v>-2.388882420057</v>
      </c>
      <c r="Y40" s="117">
        <f t="shared" si="20"/>
        <v>0.914481535971547</v>
      </c>
      <c r="Z40" s="117">
        <f t="shared" si="21"/>
        <v>1.2210266107933</v>
      </c>
      <c r="AA40" s="117">
        <f>X40/(1+0.045*ABS([1]Reference!E47))</f>
        <v>-0.564281889523552</v>
      </c>
      <c r="AB40" s="117">
        <f>Y40/(1+0.015*ABS([1]Reference!E47))</f>
        <v>0.440113656195103</v>
      </c>
      <c r="AC40" s="117">
        <f t="shared" si="33"/>
        <v>1.41528091398106</v>
      </c>
      <c r="AD40" s="123" t="str">
        <f t="shared" si="22"/>
        <v>13-Green1 (0, 128, 0)</v>
      </c>
    </row>
    <row r="41" s="31" customFormat="1" spans="1:30">
      <c r="A41" s="3" t="s">
        <v>63</v>
      </c>
      <c r="B41" s="31">
        <f>Test_Data!P17</f>
        <v>81.18129</v>
      </c>
      <c r="C41" s="31">
        <f>Test_Data!Q17</f>
        <v>141.26988</v>
      </c>
      <c r="D41" s="31">
        <f>Test_Data!R17</f>
        <v>37.617134</v>
      </c>
      <c r="E41" s="117">
        <f t="shared" si="23"/>
        <v>0.23010013391683</v>
      </c>
      <c r="F41" s="117">
        <f t="shared" si="23"/>
        <v>0.400415148692692</v>
      </c>
      <c r="G41" s="117">
        <f t="shared" si="23"/>
        <v>0.106621951572429</v>
      </c>
      <c r="H41" s="117">
        <f t="shared" si="24"/>
        <v>0.622166334418074</v>
      </c>
      <c r="I41" s="117">
        <f t="shared" si="24"/>
        <v>0.737061115069935</v>
      </c>
      <c r="J41" s="117">
        <f t="shared" si="24"/>
        <v>0.486911155249596</v>
      </c>
      <c r="K41" s="117">
        <f t="shared" si="25"/>
        <v>69.4990893481124</v>
      </c>
      <c r="L41" s="117">
        <f t="shared" si="26"/>
        <v>-57.4473903259302</v>
      </c>
      <c r="M41" s="117">
        <f t="shared" si="27"/>
        <v>50.0299919640677</v>
      </c>
      <c r="N41" s="123" t="str">
        <f t="shared" si="28"/>
        <v>14-Green2 (64, 192, 64)</v>
      </c>
      <c r="O41" s="124">
        <f>K41-[1]Reference!B48</f>
        <v>0.632496094334272</v>
      </c>
      <c r="P41" s="124">
        <f>L41-[1]Reference!C48</f>
        <v>1.88032683287715</v>
      </c>
      <c r="Q41" s="124">
        <f>M41-[1]Reference!D48</f>
        <v>-2.43327132317805</v>
      </c>
      <c r="R41" s="124" t="str">
        <f t="shared" si="29"/>
        <v>about the same</v>
      </c>
      <c r="S41" s="124" t="str">
        <f t="shared" si="30"/>
        <v>about the same</v>
      </c>
      <c r="T41" s="124" t="str">
        <f t="shared" si="31"/>
        <v>about the same</v>
      </c>
      <c r="U41" s="124">
        <f t="shared" si="18"/>
        <v>3.13950468067601</v>
      </c>
      <c r="V41" s="124">
        <f t="shared" si="32"/>
        <v>0.909780891733718</v>
      </c>
      <c r="W41" s="117">
        <f t="shared" si="19"/>
        <v>76.1787552483267</v>
      </c>
      <c r="X41" s="117">
        <f>W41-[1]Reference!E48</f>
        <v>-3.01829026488873</v>
      </c>
      <c r="Y41" s="117">
        <f t="shared" si="20"/>
        <v>0.588525451884913</v>
      </c>
      <c r="Z41" s="117">
        <f t="shared" si="21"/>
        <v>0.632496094334272</v>
      </c>
      <c r="AA41" s="117">
        <f>X41/(1+0.045*ABS([1]Reference!E48))</f>
        <v>-0.661344914977048</v>
      </c>
      <c r="AB41" s="117">
        <f>Y41/(1+0.015*ABS([1]Reference!E48))</f>
        <v>0.268984173920347</v>
      </c>
      <c r="AC41" s="117">
        <f t="shared" si="33"/>
        <v>0.953824350566559</v>
      </c>
      <c r="AD41" s="123" t="str">
        <f t="shared" si="22"/>
        <v>14-Green2 (64, 192, 64)</v>
      </c>
    </row>
    <row r="42" s="31" customFormat="1" spans="1:30">
      <c r="A42" s="3" t="s">
        <v>64</v>
      </c>
      <c r="B42" s="31">
        <f>Test_Data!P18</f>
        <v>129.95071</v>
      </c>
      <c r="C42" s="31">
        <f>Test_Data!Q18</f>
        <v>253.08112</v>
      </c>
      <c r="D42" s="31">
        <f>Test_Data!R18</f>
        <v>39.678455</v>
      </c>
      <c r="E42" s="117">
        <f t="shared" si="23"/>
        <v>0.368332109203822</v>
      </c>
      <c r="F42" s="117">
        <f t="shared" si="23"/>
        <v>0.717332769703726</v>
      </c>
      <c r="G42" s="117">
        <f t="shared" si="23"/>
        <v>0.112464556908531</v>
      </c>
      <c r="H42" s="117">
        <f t="shared" si="24"/>
        <v>0.727803395021112</v>
      </c>
      <c r="I42" s="117">
        <f t="shared" si="24"/>
        <v>0.895172826274881</v>
      </c>
      <c r="J42" s="117">
        <f t="shared" si="24"/>
        <v>0.49564729552663</v>
      </c>
      <c r="K42" s="117">
        <f t="shared" si="25"/>
        <v>87.8400478478862</v>
      </c>
      <c r="L42" s="117">
        <f t="shared" si="26"/>
        <v>-83.6847156268843</v>
      </c>
      <c r="M42" s="117">
        <f t="shared" si="27"/>
        <v>79.9051061496503</v>
      </c>
      <c r="N42" s="123" t="str">
        <f t="shared" si="28"/>
        <v>15-Green3 (0, 255, 0)</v>
      </c>
      <c r="O42" s="124">
        <f>K42-[1]Reference!B49</f>
        <v>0.103014374341967</v>
      </c>
      <c r="P42" s="124">
        <f>L42-[1]Reference!C49</f>
        <v>2.50371846723536</v>
      </c>
      <c r="Q42" s="124">
        <f>M42-[1]Reference!D49</f>
        <v>-3.28103739538656</v>
      </c>
      <c r="R42" s="124" t="str">
        <f t="shared" si="29"/>
        <v>about the same</v>
      </c>
      <c r="S42" s="124" t="str">
        <f t="shared" si="30"/>
        <v>about the same</v>
      </c>
      <c r="T42" s="124" t="str">
        <f t="shared" si="31"/>
        <v>bluer</v>
      </c>
      <c r="U42" s="124">
        <f t="shared" si="18"/>
        <v>4.12848937438641</v>
      </c>
      <c r="V42" s="124">
        <f t="shared" si="32"/>
        <v>0.469142928117552</v>
      </c>
      <c r="W42" s="117">
        <f t="shared" si="19"/>
        <v>115.706342169906</v>
      </c>
      <c r="X42" s="117">
        <f>W42-[1]Reference!E49</f>
        <v>-4.07838410807936</v>
      </c>
      <c r="Y42" s="117">
        <f t="shared" si="20"/>
        <v>0.632926235880701</v>
      </c>
      <c r="Z42" s="117">
        <f t="shared" si="21"/>
        <v>0.103014374341967</v>
      </c>
      <c r="AA42" s="117">
        <f>X42/(1+0.045*ABS([1]Reference!E49))</f>
        <v>-0.638213544580086</v>
      </c>
      <c r="AB42" s="117">
        <f>Y42/(1+0.015*ABS([1]Reference!E49))</f>
        <v>0.226306072192082</v>
      </c>
      <c r="AC42" s="117">
        <f t="shared" si="33"/>
        <v>0.68494009089668</v>
      </c>
      <c r="AD42" s="123" t="str">
        <f t="shared" si="22"/>
        <v>15-Green3 (0, 255, 0)</v>
      </c>
    </row>
    <row r="43" s="31" customFormat="1" spans="1:30">
      <c r="A43" s="3" t="s">
        <v>65</v>
      </c>
      <c r="B43" s="31">
        <f>Test_Data!P19</f>
        <v>175.5489</v>
      </c>
      <c r="C43" s="31">
        <f>Test_Data!Q19</f>
        <v>275.17914</v>
      </c>
      <c r="D43" s="31">
        <f>Test_Data!R19</f>
        <v>103.58865</v>
      </c>
      <c r="E43" s="117">
        <f t="shared" si="23"/>
        <v>0.497575554649997</v>
      </c>
      <c r="F43" s="117">
        <f t="shared" si="23"/>
        <v>0.779967366435273</v>
      </c>
      <c r="G43" s="117">
        <f t="shared" si="23"/>
        <v>0.293611523508233</v>
      </c>
      <c r="H43" s="117">
        <f t="shared" si="24"/>
        <v>0.804551586832578</v>
      </c>
      <c r="I43" s="117">
        <f t="shared" si="24"/>
        <v>0.920503570580335</v>
      </c>
      <c r="J43" s="117">
        <f t="shared" si="24"/>
        <v>0.682483067301886</v>
      </c>
      <c r="K43" s="117">
        <f t="shared" si="25"/>
        <v>90.7784141873189</v>
      </c>
      <c r="L43" s="117">
        <f t="shared" si="26"/>
        <v>-57.9759918738785</v>
      </c>
      <c r="M43" s="117">
        <f t="shared" si="27"/>
        <v>47.6041006556898</v>
      </c>
      <c r="N43" s="123" t="str">
        <f t="shared" si="28"/>
        <v>16-Green4 (128, 255, 128)</v>
      </c>
      <c r="O43" s="124">
        <f>K43-[1]Reference!B50</f>
        <v>0.150360044255223</v>
      </c>
      <c r="P43" s="124">
        <f>L43-[1]Reference!C50</f>
        <v>1.92169568207718</v>
      </c>
      <c r="Q43" s="124">
        <f>M43-[1]Reference!D50</f>
        <v>-2.09969323026313</v>
      </c>
      <c r="R43" s="124" t="str">
        <f t="shared" si="29"/>
        <v>about the same</v>
      </c>
      <c r="S43" s="124" t="str">
        <f t="shared" si="30"/>
        <v>about the same</v>
      </c>
      <c r="T43" s="124" t="str">
        <f t="shared" si="31"/>
        <v>about the same</v>
      </c>
      <c r="U43" s="124">
        <f t="shared" si="18"/>
        <v>2.85030421159485</v>
      </c>
      <c r="V43" s="124">
        <f t="shared" si="32"/>
        <v>0.447865225262431</v>
      </c>
      <c r="W43" s="117">
        <f t="shared" si="19"/>
        <v>75.0157718949627</v>
      </c>
      <c r="X43" s="117">
        <f>W43-[1]Reference!E50</f>
        <v>-2.81866843326337</v>
      </c>
      <c r="Y43" s="117">
        <f t="shared" si="20"/>
        <v>0.395896727760582</v>
      </c>
      <c r="Z43" s="117">
        <f t="shared" si="21"/>
        <v>0.150360044255223</v>
      </c>
      <c r="AA43" s="117">
        <f>X43/(1+0.045*ABS([1]Reference!E50))</f>
        <v>-0.626016046289372</v>
      </c>
      <c r="AB43" s="117">
        <f>Y43/(1+0.015*ABS([1]Reference!E50))</f>
        <v>0.182649916896288</v>
      </c>
      <c r="AC43" s="117">
        <f t="shared" si="33"/>
        <v>0.669227334515283</v>
      </c>
      <c r="AD43" s="123" t="str">
        <f t="shared" si="22"/>
        <v>16-Green4 (128, 255, 128)</v>
      </c>
    </row>
    <row r="44" s="31" customFormat="1" spans="1:30">
      <c r="A44" s="3" t="s">
        <v>66</v>
      </c>
      <c r="B44" s="31">
        <f>Test_Data!P20</f>
        <v>12.511688</v>
      </c>
      <c r="C44" s="31">
        <f>Test_Data!Q20</f>
        <v>4.9179606</v>
      </c>
      <c r="D44" s="31">
        <f>Test_Data!R20</f>
        <v>65.330811</v>
      </c>
      <c r="E44" s="117">
        <f t="shared" si="23"/>
        <v>0.0354631108267138</v>
      </c>
      <c r="F44" s="117">
        <f t="shared" si="23"/>
        <v>0.0139394605907062</v>
      </c>
      <c r="G44" s="117">
        <f t="shared" si="23"/>
        <v>0.185173558587146</v>
      </c>
      <c r="H44" s="117">
        <f t="shared" si="24"/>
        <v>0.33357474310849</v>
      </c>
      <c r="I44" s="117">
        <f t="shared" si="24"/>
        <v>0.240666323059294</v>
      </c>
      <c r="J44" s="117">
        <f t="shared" si="24"/>
        <v>0.58527571772469</v>
      </c>
      <c r="K44" s="117">
        <f t="shared" si="25"/>
        <v>11.917293474878</v>
      </c>
      <c r="L44" s="117">
        <f t="shared" si="26"/>
        <v>46.4542100245984</v>
      </c>
      <c r="M44" s="117">
        <f t="shared" si="27"/>
        <v>-68.9218789330793</v>
      </c>
      <c r="N44" s="123" t="str">
        <f t="shared" si="28"/>
        <v>17-Blue1 (0, 0, 128)</v>
      </c>
      <c r="O44" s="124">
        <f>K44-[1]Reference!B51</f>
        <v>-1.05801810283846</v>
      </c>
      <c r="P44" s="124">
        <f>L44-[1]Reference!C51</f>
        <v>-1.05174147003667</v>
      </c>
      <c r="Q44" s="124">
        <f>M44-[1]Reference!D51</f>
        <v>-4.22357247777884</v>
      </c>
      <c r="R44" s="124" t="str">
        <f t="shared" si="29"/>
        <v>about the same</v>
      </c>
      <c r="S44" s="124" t="str">
        <f t="shared" si="30"/>
        <v>about the same</v>
      </c>
      <c r="T44" s="124" t="str">
        <f t="shared" si="31"/>
        <v>bluer</v>
      </c>
      <c r="U44" s="124">
        <f t="shared" si="18"/>
        <v>4.47929982260395</v>
      </c>
      <c r="V44" s="124">
        <f t="shared" si="32"/>
        <v>3.72975640590505</v>
      </c>
      <c r="W44" s="117">
        <f t="shared" si="19"/>
        <v>83.1156966202867</v>
      </c>
      <c r="X44" s="117">
        <f>W44-[1]Reference!E51</f>
        <v>2.84935071121599</v>
      </c>
      <c r="Y44" s="117">
        <f t="shared" si="20"/>
        <v>3.29027736206824</v>
      </c>
      <c r="Z44" s="117">
        <f t="shared" si="21"/>
        <v>-1.05801810283846</v>
      </c>
      <c r="AA44" s="117">
        <f>X44/(1+0.045*ABS([1]Reference!E51))</f>
        <v>0.617814316739931</v>
      </c>
      <c r="AB44" s="117">
        <f>Y44/(1+0.015*ABS([1]Reference!E51))</f>
        <v>1.4928695756838</v>
      </c>
      <c r="AC44" s="117">
        <f t="shared" si="33"/>
        <v>1.93125772643245</v>
      </c>
      <c r="AD44" s="123" t="str">
        <f t="shared" si="22"/>
        <v>17-Blue1 (0, 0, 128)</v>
      </c>
    </row>
    <row r="45" s="31" customFormat="1" spans="1:30">
      <c r="A45" s="3" t="s">
        <v>67</v>
      </c>
      <c r="B45" s="31">
        <f>Test_Data!P21</f>
        <v>45.92638</v>
      </c>
      <c r="C45" s="31">
        <f>Test_Data!Q21</f>
        <v>30.917408</v>
      </c>
      <c r="D45" s="31">
        <f>Test_Data!R21</f>
        <v>156.03671</v>
      </c>
      <c r="E45" s="117">
        <f t="shared" si="23"/>
        <v>0.130173666719453</v>
      </c>
      <c r="F45" s="117">
        <f t="shared" si="23"/>
        <v>0.0876322576441108</v>
      </c>
      <c r="G45" s="117">
        <f t="shared" si="23"/>
        <v>0.442270230824635</v>
      </c>
      <c r="H45" s="117">
        <f t="shared" si="24"/>
        <v>0.51456699893772</v>
      </c>
      <c r="I45" s="117">
        <f t="shared" si="24"/>
        <v>0.444175568441349</v>
      </c>
      <c r="J45" s="117">
        <f t="shared" si="24"/>
        <v>0.782342189788677</v>
      </c>
      <c r="K45" s="117">
        <f t="shared" si="25"/>
        <v>35.5243659391965</v>
      </c>
      <c r="L45" s="117">
        <f t="shared" si="26"/>
        <v>35.1957152481855</v>
      </c>
      <c r="M45" s="117">
        <f t="shared" si="27"/>
        <v>-67.6333242694655</v>
      </c>
      <c r="N45" s="123" t="str">
        <f t="shared" si="28"/>
        <v>18-Blue2 (64, 64, 192)</v>
      </c>
      <c r="O45" s="124">
        <f>K45-[1]Reference!B52</f>
        <v>0.396336371146205</v>
      </c>
      <c r="P45" s="124">
        <f>L45-[1]Reference!C52</f>
        <v>-5.05483774242713</v>
      </c>
      <c r="Q45" s="124">
        <f>M45-[1]Reference!D52</f>
        <v>-0.661740577622794</v>
      </c>
      <c r="R45" s="124" t="str">
        <f t="shared" si="29"/>
        <v>about the same</v>
      </c>
      <c r="S45" s="124" t="str">
        <f t="shared" si="30"/>
        <v>greener</v>
      </c>
      <c r="T45" s="124" t="str">
        <f t="shared" si="31"/>
        <v>about the same</v>
      </c>
      <c r="U45" s="124">
        <f t="shared" si="18"/>
        <v>5.11335190588636</v>
      </c>
      <c r="V45" s="124">
        <f t="shared" si="32"/>
        <v>5.08178947613046</v>
      </c>
      <c r="W45" s="117">
        <f t="shared" si="19"/>
        <v>76.2430647571963</v>
      </c>
      <c r="X45" s="117">
        <f>W45-[1]Reference!E52</f>
        <v>-1.89335465298404</v>
      </c>
      <c r="Y45" s="117">
        <f t="shared" si="20"/>
        <v>4.73333849965983</v>
      </c>
      <c r="Z45" s="117">
        <f t="shared" si="21"/>
        <v>0.396336371146205</v>
      </c>
      <c r="AA45" s="117">
        <f>X45/(1+0.045*ABS([1]Reference!E52))</f>
        <v>-0.419241902438278</v>
      </c>
      <c r="AB45" s="117">
        <f>Y45/(1+0.015*ABS([1]Reference!E52))</f>
        <v>2.17920700812866</v>
      </c>
      <c r="AC45" s="117">
        <f t="shared" si="33"/>
        <v>2.2542824747867</v>
      </c>
      <c r="AD45" s="123" t="str">
        <f t="shared" si="22"/>
        <v>18-Blue2 (64, 64, 192)</v>
      </c>
    </row>
    <row r="46" s="31" customFormat="1" spans="1:30">
      <c r="A46" s="3" t="s">
        <v>68</v>
      </c>
      <c r="B46" s="31">
        <f>Test_Data!P22</f>
        <v>55.908081</v>
      </c>
      <c r="C46" s="31">
        <f>Test_Data!Q22</f>
        <v>22.598013</v>
      </c>
      <c r="D46" s="31">
        <f>Test_Data!R22</f>
        <v>285.74039</v>
      </c>
      <c r="E46" s="117">
        <f t="shared" si="23"/>
        <v>0.158465785960447</v>
      </c>
      <c r="F46" s="117">
        <f t="shared" si="23"/>
        <v>0.0640517761857969</v>
      </c>
      <c r="G46" s="117">
        <f t="shared" si="23"/>
        <v>0.809902158544749</v>
      </c>
      <c r="H46" s="117">
        <f t="shared" si="24"/>
        <v>0.54943044411426</v>
      </c>
      <c r="I46" s="117">
        <f t="shared" si="24"/>
        <v>0.400107837978557</v>
      </c>
      <c r="J46" s="117">
        <f t="shared" si="24"/>
        <v>0.95714639389264</v>
      </c>
      <c r="K46" s="117">
        <f t="shared" si="25"/>
        <v>30.4125092055126</v>
      </c>
      <c r="L46" s="117">
        <f t="shared" si="26"/>
        <v>74.6613030678517</v>
      </c>
      <c r="M46" s="117">
        <f t="shared" si="27"/>
        <v>-111.407711182817</v>
      </c>
      <c r="N46" s="123" t="str">
        <f t="shared" si="28"/>
        <v>19-Blue3 (0, 0, 255)</v>
      </c>
      <c r="O46" s="124">
        <f>K46-[1]Reference!B53</f>
        <v>-1.89007746173688</v>
      </c>
      <c r="P46" s="124">
        <f>L46-[1]Reference!C53</f>
        <v>-4.53233504454981</v>
      </c>
      <c r="Q46" s="124">
        <f>M46-[1]Reference!D53</f>
        <v>-3.55397693048924</v>
      </c>
      <c r="R46" s="124" t="str">
        <f t="shared" si="29"/>
        <v>about the same</v>
      </c>
      <c r="S46" s="124" t="str">
        <f t="shared" si="30"/>
        <v>greener</v>
      </c>
      <c r="T46" s="124" t="str">
        <f t="shared" si="31"/>
        <v>bluer</v>
      </c>
      <c r="U46" s="124">
        <f t="shared" si="18"/>
        <v>6.06178239380711</v>
      </c>
      <c r="V46" s="124">
        <f t="shared" si="32"/>
        <v>7.23245431631706</v>
      </c>
      <c r="W46" s="117">
        <f t="shared" si="19"/>
        <v>134.111849911868</v>
      </c>
      <c r="X46" s="117">
        <f>W46-[1]Reference!E53</f>
        <v>0.305795080072016</v>
      </c>
      <c r="Y46" s="117">
        <f t="shared" si="20"/>
        <v>5.75146088811424</v>
      </c>
      <c r="Z46" s="117">
        <f t="shared" si="21"/>
        <v>-1.89007746173688</v>
      </c>
      <c r="AA46" s="117">
        <f>X46/(1+0.045*ABS([1]Reference!E53))</f>
        <v>0.0435526582240599</v>
      </c>
      <c r="AB46" s="117">
        <f>Y46/(1+0.015*ABS([1]Reference!E53))</f>
        <v>1.91263291588139</v>
      </c>
      <c r="AC46" s="117">
        <f t="shared" si="33"/>
        <v>2.6893222782547</v>
      </c>
      <c r="AD46" s="123" t="str">
        <f t="shared" si="22"/>
        <v>19-Blue3 (0, 0, 255)</v>
      </c>
    </row>
    <row r="47" s="31" customFormat="1" spans="1:30">
      <c r="A47" s="3" t="s">
        <v>69</v>
      </c>
      <c r="B47" s="31">
        <f>Test_Data!P23</f>
        <v>118.99732</v>
      </c>
      <c r="C47" s="31">
        <f>Test_Data!Q23</f>
        <v>96.794685</v>
      </c>
      <c r="D47" s="31">
        <f>Test_Data!R23</f>
        <v>294.56082</v>
      </c>
      <c r="E47" s="117">
        <f t="shared" si="23"/>
        <v>0.337285836031232</v>
      </c>
      <c r="F47" s="117">
        <f t="shared" si="23"/>
        <v>0.274354718691184</v>
      </c>
      <c r="G47" s="117">
        <f t="shared" si="23"/>
        <v>0.834902772900644</v>
      </c>
      <c r="H47" s="117">
        <f t="shared" si="24"/>
        <v>0.706751792139754</v>
      </c>
      <c r="I47" s="117">
        <f t="shared" si="24"/>
        <v>0.649786690314711</v>
      </c>
      <c r="J47" s="117">
        <f t="shared" si="24"/>
        <v>0.966895375585612</v>
      </c>
      <c r="K47" s="117">
        <f t="shared" si="25"/>
        <v>59.3752560765065</v>
      </c>
      <c r="L47" s="117">
        <f t="shared" si="26"/>
        <v>28.4825509125211</v>
      </c>
      <c r="M47" s="117">
        <f t="shared" si="27"/>
        <v>-63.4217370541802</v>
      </c>
      <c r="N47" s="123" t="str">
        <f t="shared" si="28"/>
        <v>20-Blue4 (128, 128, 255)</v>
      </c>
      <c r="O47" s="124">
        <f>K47-[1]Reference!B54</f>
        <v>0.172502865679618</v>
      </c>
      <c r="P47" s="124">
        <f>L47-[1]Reference!C54</f>
        <v>-4.62060816266036</v>
      </c>
      <c r="Q47" s="124">
        <f>M47-[1]Reference!D54</f>
        <v>0.0357023448542861</v>
      </c>
      <c r="R47" s="124" t="str">
        <f t="shared" si="29"/>
        <v>about the same</v>
      </c>
      <c r="S47" s="124" t="str">
        <f t="shared" si="30"/>
        <v>greener</v>
      </c>
      <c r="T47" s="124" t="str">
        <f t="shared" si="31"/>
        <v>about the same</v>
      </c>
      <c r="U47" s="124">
        <f t="shared" si="18"/>
        <v>4.62396493162949</v>
      </c>
      <c r="V47" s="124">
        <f t="shared" si="32"/>
        <v>4.25474088840318</v>
      </c>
      <c r="W47" s="117">
        <f t="shared" si="19"/>
        <v>69.5238983188797</v>
      </c>
      <c r="X47" s="117">
        <f>W47-[1]Reference!E54</f>
        <v>-2.04890207232266</v>
      </c>
      <c r="Y47" s="117">
        <f t="shared" si="20"/>
        <v>4.1416536248585</v>
      </c>
      <c r="Z47" s="117">
        <f t="shared" si="21"/>
        <v>0.172502865679618</v>
      </c>
      <c r="AA47" s="117">
        <f>X47/(1+0.045*ABS([1]Reference!E54))</f>
        <v>-0.48543255168648</v>
      </c>
      <c r="AB47" s="117">
        <f>Y47/(1+0.015*ABS([1]Reference!E54))</f>
        <v>1.99733294357717</v>
      </c>
      <c r="AC47" s="117">
        <f t="shared" si="33"/>
        <v>2.06270232665869</v>
      </c>
      <c r="AD47" s="123" t="str">
        <f t="shared" si="22"/>
        <v>20-Blue4 (128, 128, 255)</v>
      </c>
    </row>
    <row r="48" s="31" customFormat="1" spans="1:30">
      <c r="A48" s="3" t="s">
        <v>70</v>
      </c>
      <c r="B48" s="31">
        <f>Test_Data!P24</f>
        <v>64.163414</v>
      </c>
      <c r="C48" s="31">
        <f>Test_Data!Q24</f>
        <v>75.198021</v>
      </c>
      <c r="D48" s="31">
        <f>Test_Data!R24</f>
        <v>11.216422</v>
      </c>
      <c r="E48" s="117">
        <f t="shared" si="23"/>
        <v>0.181864690176283</v>
      </c>
      <c r="F48" s="117">
        <f t="shared" si="23"/>
        <v>0.213141164699164</v>
      </c>
      <c r="G48" s="117">
        <f t="shared" si="23"/>
        <v>0.031791810702536</v>
      </c>
      <c r="H48" s="117">
        <f t="shared" si="24"/>
        <v>0.5752416802625</v>
      </c>
      <c r="I48" s="117">
        <f t="shared" si="24"/>
        <v>0.597341165344845</v>
      </c>
      <c r="J48" s="117">
        <f t="shared" si="24"/>
        <v>0.325291416198874</v>
      </c>
      <c r="K48" s="117">
        <f t="shared" si="25"/>
        <v>53.291575180002</v>
      </c>
      <c r="L48" s="117">
        <f t="shared" si="26"/>
        <v>-11.0497425411724</v>
      </c>
      <c r="M48" s="117">
        <f t="shared" si="27"/>
        <v>54.4099498291942</v>
      </c>
      <c r="N48" s="123" t="str">
        <f t="shared" si="28"/>
        <v>21-Yellow1 (128, 128, 0)</v>
      </c>
      <c r="O48" s="124">
        <f>K48-[1]Reference!B55</f>
        <v>1.42324381665377</v>
      </c>
      <c r="P48" s="124">
        <f>L48-[1]Reference!C55</f>
        <v>1.88395925238089</v>
      </c>
      <c r="Q48" s="124">
        <f>M48-[1]Reference!D55</f>
        <v>-2.27047466664663</v>
      </c>
      <c r="R48" s="124" t="str">
        <f t="shared" si="29"/>
        <v>about the same</v>
      </c>
      <c r="S48" s="124" t="str">
        <f t="shared" si="30"/>
        <v>about the same</v>
      </c>
      <c r="T48" s="124" t="str">
        <f t="shared" si="31"/>
        <v>about the same</v>
      </c>
      <c r="U48" s="124">
        <f t="shared" si="18"/>
        <v>3.27566491542692</v>
      </c>
      <c r="V48" s="124">
        <f t="shared" si="32"/>
        <v>3.0791464037459</v>
      </c>
      <c r="W48" s="117">
        <f t="shared" si="19"/>
        <v>55.5206218502785</v>
      </c>
      <c r="X48" s="117">
        <f>W48-[1]Reference!E55</f>
        <v>-2.61672555320451</v>
      </c>
      <c r="Y48" s="117">
        <f t="shared" si="20"/>
        <v>1.36275641833829</v>
      </c>
      <c r="Z48" s="117">
        <f t="shared" si="21"/>
        <v>1.42324381665377</v>
      </c>
      <c r="AA48" s="117">
        <f>X48/(1+0.045*ABS([1]Reference!E55))</f>
        <v>-0.723615830805511</v>
      </c>
      <c r="AB48" s="117">
        <f>Y48/(1+0.015*ABS([1]Reference!E55))</f>
        <v>0.727944758556839</v>
      </c>
      <c r="AC48" s="117">
        <f t="shared" si="33"/>
        <v>1.75474966982356</v>
      </c>
      <c r="AD48" s="123" t="str">
        <f t="shared" si="22"/>
        <v>21-Yellow1 (128, 128, 0)</v>
      </c>
    </row>
    <row r="49" s="31" customFormat="1" spans="1:30">
      <c r="A49" s="3" t="s">
        <v>71</v>
      </c>
      <c r="B49" s="31">
        <f>Test_Data!P25</f>
        <v>154.81154</v>
      </c>
      <c r="C49" s="31">
        <f>Test_Data!Q25</f>
        <v>179.16704</v>
      </c>
      <c r="D49" s="31">
        <f>Test_Data!R25</f>
        <v>40.673393</v>
      </c>
      <c r="E49" s="117">
        <f t="shared" si="23"/>
        <v>0.438797610704027</v>
      </c>
      <c r="F49" s="117">
        <f t="shared" si="23"/>
        <v>0.507830805564707</v>
      </c>
      <c r="G49" s="117">
        <f t="shared" si="23"/>
        <v>0.115284607772947</v>
      </c>
      <c r="H49" s="117">
        <f t="shared" si="24"/>
        <v>0.771535005260327</v>
      </c>
      <c r="I49" s="117">
        <f t="shared" si="24"/>
        <v>0.797822623732182</v>
      </c>
      <c r="J49" s="117">
        <f t="shared" si="24"/>
        <v>0.49975593154434</v>
      </c>
      <c r="K49" s="117">
        <f t="shared" si="25"/>
        <v>76.5474243529331</v>
      </c>
      <c r="L49" s="117">
        <f t="shared" si="26"/>
        <v>-13.1438092359273</v>
      </c>
      <c r="M49" s="117">
        <f t="shared" si="27"/>
        <v>59.6133384375682</v>
      </c>
      <c r="N49" s="123" t="str">
        <f t="shared" si="28"/>
        <v>22-Yellow2 (192, 192, 64)</v>
      </c>
      <c r="O49" s="124">
        <f>K49-[1]Reference!B56</f>
        <v>0.924771038093596</v>
      </c>
      <c r="P49" s="124">
        <f>L49-[1]Reference!C56</f>
        <v>2.42424085283704</v>
      </c>
      <c r="Q49" s="124">
        <f>M49-[1]Reference!D56</f>
        <v>-2.01194638713969</v>
      </c>
      <c r="R49" s="124" t="str">
        <f t="shared" si="29"/>
        <v>about the same</v>
      </c>
      <c r="S49" s="124" t="str">
        <f t="shared" si="30"/>
        <v>about the same</v>
      </c>
      <c r="T49" s="124" t="str">
        <f t="shared" si="31"/>
        <v>about the same</v>
      </c>
      <c r="U49" s="124">
        <f t="shared" si="18"/>
        <v>3.28330221730885</v>
      </c>
      <c r="V49" s="124">
        <f t="shared" si="32"/>
        <v>2.22186877404657</v>
      </c>
      <c r="W49" s="117">
        <f t="shared" si="19"/>
        <v>61.0451459241642</v>
      </c>
      <c r="X49" s="117">
        <f>W49-[1]Reference!E56</f>
        <v>-2.51616237965106</v>
      </c>
      <c r="Y49" s="117">
        <f t="shared" si="20"/>
        <v>1.89573174698247</v>
      </c>
      <c r="Z49" s="117">
        <f t="shared" si="21"/>
        <v>0.924771038093596</v>
      </c>
      <c r="AA49" s="117">
        <f>X49/(1+0.045*ABS([1]Reference!E56))</f>
        <v>-0.651811824541657</v>
      </c>
      <c r="AB49" s="117">
        <f>Y49/(1+0.015*ABS([1]Reference!E56))</f>
        <v>0.970468261478723</v>
      </c>
      <c r="AC49" s="117">
        <f t="shared" si="33"/>
        <v>1.49059343016349</v>
      </c>
      <c r="AD49" s="123" t="str">
        <f t="shared" si="22"/>
        <v>22-Yellow2 (192, 192, 64)</v>
      </c>
    </row>
    <row r="50" s="31" customFormat="1" spans="1:30">
      <c r="A50" s="3" t="s">
        <v>72</v>
      </c>
      <c r="B50" s="31">
        <f>Test_Data!P26</f>
        <v>282.405</v>
      </c>
      <c r="C50" s="31">
        <f>Test_Data!Q26</f>
        <v>331.2059</v>
      </c>
      <c r="D50" s="31">
        <f>Test_Data!R26</f>
        <v>46.176411</v>
      </c>
      <c r="E50" s="117">
        <f t="shared" si="23"/>
        <v>0.800448333831384</v>
      </c>
      <c r="F50" s="117">
        <f t="shared" si="23"/>
        <v>0.938769535985992</v>
      </c>
      <c r="G50" s="117">
        <f t="shared" si="23"/>
        <v>0.130882354233329</v>
      </c>
      <c r="H50" s="117">
        <f t="shared" si="24"/>
        <v>0.942711168152542</v>
      </c>
      <c r="I50" s="117">
        <f t="shared" si="24"/>
        <v>0.979158494611902</v>
      </c>
      <c r="J50" s="117">
        <f t="shared" si="24"/>
        <v>0.521348203525767</v>
      </c>
      <c r="K50" s="117">
        <f t="shared" si="25"/>
        <v>97.5823853749807</v>
      </c>
      <c r="L50" s="117">
        <f t="shared" si="26"/>
        <v>-18.22366322968</v>
      </c>
      <c r="M50" s="117">
        <f t="shared" si="27"/>
        <v>91.5620582172271</v>
      </c>
      <c r="N50" s="123" t="str">
        <f t="shared" si="28"/>
        <v>23-Yellow3 (255, 255, 0)</v>
      </c>
      <c r="O50" s="124">
        <f>K50-[1]Reference!B57</f>
        <v>0.444138393683374</v>
      </c>
      <c r="P50" s="124">
        <f>L50-[1]Reference!C57</f>
        <v>3.33714898577575</v>
      </c>
      <c r="Q50" s="124">
        <f>M50-[1]Reference!D57</f>
        <v>-2.9256614127615</v>
      </c>
      <c r="R50" s="124" t="str">
        <f t="shared" si="29"/>
        <v>about the same</v>
      </c>
      <c r="S50" s="124" t="str">
        <f t="shared" si="30"/>
        <v>redder</v>
      </c>
      <c r="T50" s="124" t="str">
        <f t="shared" si="31"/>
        <v>about the same</v>
      </c>
      <c r="U50" s="124">
        <f t="shared" si="18"/>
        <v>4.46019248106283</v>
      </c>
      <c r="V50" s="124">
        <f t="shared" si="32"/>
        <v>1.80597315689537</v>
      </c>
      <c r="W50" s="117">
        <f t="shared" si="19"/>
        <v>93.3579798757647</v>
      </c>
      <c r="X50" s="117">
        <f>W50-[1]Reference!E57</f>
        <v>-3.55846756359148</v>
      </c>
      <c r="Y50" s="117">
        <f t="shared" si="20"/>
        <v>2.6520495195703</v>
      </c>
      <c r="Z50" s="117">
        <f t="shared" si="21"/>
        <v>0.444138393683374</v>
      </c>
      <c r="AA50" s="117">
        <f>X50/(1+0.045*ABS([1]Reference!E57))</f>
        <v>-0.663739633767301</v>
      </c>
      <c r="AB50" s="117">
        <f>Y50/(1+0.015*ABS([1]Reference!E57))</f>
        <v>1.08081633163002</v>
      </c>
      <c r="AC50" s="117">
        <f t="shared" si="33"/>
        <v>1.34386500694652</v>
      </c>
      <c r="AD50" s="123" t="str">
        <f t="shared" si="22"/>
        <v>23-Yellow3 (255, 255, 0)</v>
      </c>
    </row>
    <row r="51" s="31" customFormat="1" spans="1:30">
      <c r="A51" s="3" t="s">
        <v>73</v>
      </c>
      <c r="B51" s="31">
        <f>Test_Data!P27</f>
        <v>294.25214</v>
      </c>
      <c r="C51" s="31">
        <f>Test_Data!Q27</f>
        <v>335.84354</v>
      </c>
      <c r="D51" s="31">
        <f>Test_Data!R27</f>
        <v>107.89502</v>
      </c>
      <c r="E51" s="117">
        <f t="shared" si="23"/>
        <v>0.834027850743858</v>
      </c>
      <c r="F51" s="117">
        <f t="shared" si="23"/>
        <v>0.951914456263288</v>
      </c>
      <c r="G51" s="117">
        <f t="shared" si="23"/>
        <v>0.305817492564593</v>
      </c>
      <c r="H51" s="117">
        <f t="shared" si="24"/>
        <v>0.95571353125641</v>
      </c>
      <c r="I51" s="117">
        <f t="shared" si="24"/>
        <v>0.98370748083605</v>
      </c>
      <c r="J51" s="117">
        <f t="shared" si="24"/>
        <v>0.691812316643869</v>
      </c>
      <c r="K51" s="117">
        <f t="shared" si="25"/>
        <v>98.1100677769819</v>
      </c>
      <c r="L51" s="117">
        <f t="shared" si="26"/>
        <v>-13.9969747898203</v>
      </c>
      <c r="M51" s="117">
        <f t="shared" si="27"/>
        <v>58.3790328384363</v>
      </c>
      <c r="N51" s="123" t="str">
        <f t="shared" si="28"/>
        <v>24-Yellow4 (255, 255, 128)</v>
      </c>
      <c r="O51" s="124">
        <f>K51-[1]Reference!B58</f>
        <v>0.341838734863046</v>
      </c>
      <c r="P51" s="124">
        <f>L51-[1]Reference!C58</f>
        <v>2.54648871015101</v>
      </c>
      <c r="Q51" s="124">
        <f>M51-[1]Reference!D58</f>
        <v>-1.60661367690102</v>
      </c>
      <c r="R51" s="124" t="str">
        <f t="shared" si="29"/>
        <v>about the same</v>
      </c>
      <c r="S51" s="124" t="str">
        <f t="shared" si="30"/>
        <v>about the same</v>
      </c>
      <c r="T51" s="124" t="str">
        <f t="shared" si="31"/>
        <v>about the same</v>
      </c>
      <c r="U51" s="124">
        <f t="shared" si="18"/>
        <v>3.03029140156268</v>
      </c>
      <c r="V51" s="124">
        <f t="shared" si="32"/>
        <v>1.58987739904853</v>
      </c>
      <c r="W51" s="117">
        <f t="shared" si="19"/>
        <v>60.0335471084134</v>
      </c>
      <c r="X51" s="117">
        <f>W51-[1]Reference!E58</f>
        <v>-2.19156014290346</v>
      </c>
      <c r="Y51" s="117">
        <f t="shared" si="20"/>
        <v>2.06467343610774</v>
      </c>
      <c r="Z51" s="117">
        <f t="shared" si="21"/>
        <v>0.341838734863046</v>
      </c>
      <c r="AA51" s="117">
        <f>X51/(1+0.045*ABS([1]Reference!E58))</f>
        <v>-0.576706650317769</v>
      </c>
      <c r="AB51" s="117">
        <f>Y51/(1+0.015*ABS([1]Reference!E58))</f>
        <v>1.06791063197022</v>
      </c>
      <c r="AC51" s="117">
        <f t="shared" si="33"/>
        <v>1.26090340591519</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1.51041575527495</v>
      </c>
      <c r="C62" s="108" t="str">
        <f>IF(B62&lt;=20,"PASS","FAIL")</f>
        <v>PASS</v>
      </c>
    </row>
    <row r="63" spans="1:3">
      <c r="A63" s="31" t="s">
        <v>49</v>
      </c>
      <c r="B63" s="32">
        <f>MAX(AC28:AC51)</f>
        <v>2.6893222782547</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0.15348969399929</v>
      </c>
      <c r="F434" s="155">
        <f>Test_Data!T22</f>
        <v>0.0620404407382011</v>
      </c>
      <c r="G434" s="155">
        <v>0.18</v>
      </c>
      <c r="H434" s="155">
        <v>0.15</v>
      </c>
    </row>
    <row r="435" ht="14" spans="1:8">
      <c r="A435" s="153" t="s">
        <v>101</v>
      </c>
      <c r="B435" s="154">
        <v>0</v>
      </c>
      <c r="C435" s="154">
        <v>255</v>
      </c>
      <c r="D435" s="154">
        <v>0</v>
      </c>
      <c r="E435" s="155">
        <f>Test_Data!S18</f>
        <v>0.307422637939453</v>
      </c>
      <c r="F435" s="155">
        <f>Test_Data!T18</f>
        <v>0.598710596561432</v>
      </c>
      <c r="G435" s="155">
        <v>0.13</v>
      </c>
      <c r="H435" s="155">
        <v>0.57</v>
      </c>
    </row>
    <row r="436" ht="14" spans="1:8">
      <c r="A436" s="153" t="s">
        <v>100</v>
      </c>
      <c r="B436" s="154">
        <v>255</v>
      </c>
      <c r="C436" s="154">
        <v>0</v>
      </c>
      <c r="D436" s="154">
        <v>0</v>
      </c>
      <c r="E436" s="155">
        <f>Test_Data!S14</f>
        <v>0.634794592857361</v>
      </c>
      <c r="F436" s="155">
        <f>Test_Data!T14</f>
        <v>0.332151621580124</v>
      </c>
      <c r="G436" s="155">
        <v>0.47</v>
      </c>
      <c r="H436" s="155">
        <v>0.52</v>
      </c>
    </row>
    <row r="437" ht="14" spans="1:8">
      <c r="A437" s="153" t="s">
        <v>102</v>
      </c>
      <c r="B437" s="154">
        <v>0</v>
      </c>
      <c r="C437" s="154">
        <v>0</v>
      </c>
      <c r="D437" s="154">
        <v>255</v>
      </c>
      <c r="E437" s="155">
        <f>Test_Data!S22</f>
        <v>0.15348969399929</v>
      </c>
      <c r="F437" s="155">
        <f>Test_Data!T22</f>
        <v>0.0620404407382011</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2.20361311737822</v>
      </c>
    </row>
    <row r="446" spans="1:2">
      <c r="A446" s="3" t="s">
        <v>115</v>
      </c>
      <c r="B446" s="32">
        <f t="shared" ref="B446:B476" si="71">AC29</f>
        <v>1.9968577945709</v>
      </c>
    </row>
    <row r="447" spans="1:2">
      <c r="A447" s="3" t="s">
        <v>116</v>
      </c>
      <c r="B447" s="32">
        <f t="shared" si="71"/>
        <v>1.66550156254591</v>
      </c>
    </row>
    <row r="448" spans="1:2">
      <c r="A448" s="3" t="s">
        <v>117</v>
      </c>
      <c r="B448" s="32">
        <f t="shared" si="71"/>
        <v>1.42937597669956</v>
      </c>
    </row>
    <row r="449" spans="1:2">
      <c r="A449" s="3" t="s">
        <v>118</v>
      </c>
      <c r="B449" s="32">
        <f t="shared" si="71"/>
        <v>1.1433596637776</v>
      </c>
    </row>
    <row r="450" spans="1:2">
      <c r="A450" s="3" t="s">
        <v>119</v>
      </c>
      <c r="B450" s="32">
        <f t="shared" si="71"/>
        <v>0.760365781754621</v>
      </c>
    </row>
    <row r="451" spans="1:2">
      <c r="A451" s="3" t="s">
        <v>120</v>
      </c>
      <c r="B451" s="32">
        <f t="shared" si="71"/>
        <v>0.426319307048536</v>
      </c>
    </row>
    <row r="452" spans="1:2">
      <c r="A452" s="3" t="s">
        <v>121</v>
      </c>
      <c r="B452" s="32">
        <f t="shared" si="71"/>
        <v>0</v>
      </c>
    </row>
    <row r="453" spans="1:2">
      <c r="A453" s="3" t="s">
        <v>122</v>
      </c>
      <c r="B453" s="32">
        <f t="shared" si="71"/>
        <v>2.23933114218839</v>
      </c>
    </row>
    <row r="454" spans="1:2">
      <c r="A454" s="3" t="s">
        <v>123</v>
      </c>
      <c r="B454" s="32">
        <f t="shared" si="71"/>
        <v>2.08086511512329</v>
      </c>
    </row>
    <row r="455" spans="1:2">
      <c r="A455" s="3" t="s">
        <v>124</v>
      </c>
      <c r="B455" s="32">
        <f t="shared" si="71"/>
        <v>2.33092335985778</v>
      </c>
    </row>
    <row r="456" spans="1:2">
      <c r="A456" s="3" t="s">
        <v>125</v>
      </c>
      <c r="B456" s="32">
        <f t="shared" si="71"/>
        <v>1.46251629671298</v>
      </c>
    </row>
    <row r="457" spans="1:2">
      <c r="A457" s="3" t="s">
        <v>126</v>
      </c>
      <c r="B457" s="32">
        <f t="shared" si="71"/>
        <v>1.41528091398106</v>
      </c>
    </row>
    <row r="458" spans="1:2">
      <c r="A458" s="3" t="s">
        <v>127</v>
      </c>
      <c r="B458" s="32">
        <f t="shared" si="71"/>
        <v>0.953824350566559</v>
      </c>
    </row>
    <row r="459" spans="1:2">
      <c r="A459" s="3" t="s">
        <v>128</v>
      </c>
      <c r="B459" s="32">
        <f t="shared" si="71"/>
        <v>0.68494009089668</v>
      </c>
    </row>
    <row r="460" spans="1:2">
      <c r="A460" s="3" t="s">
        <v>129</v>
      </c>
      <c r="B460" s="32">
        <f t="shared" si="71"/>
        <v>0.669227334515283</v>
      </c>
    </row>
    <row r="461" spans="1:2">
      <c r="A461" s="3" t="s">
        <v>130</v>
      </c>
      <c r="B461" s="32">
        <f t="shared" si="71"/>
        <v>1.93125772643245</v>
      </c>
    </row>
    <row r="462" spans="1:2">
      <c r="A462" s="3" t="s">
        <v>131</v>
      </c>
      <c r="B462" s="32">
        <f t="shared" si="71"/>
        <v>2.2542824747867</v>
      </c>
    </row>
    <row r="463" spans="1:2">
      <c r="A463" s="3" t="s">
        <v>132</v>
      </c>
      <c r="B463" s="32">
        <f t="shared" si="71"/>
        <v>2.6893222782547</v>
      </c>
    </row>
    <row r="464" spans="1:2">
      <c r="A464" s="3" t="s">
        <v>133</v>
      </c>
      <c r="B464" s="32">
        <f t="shared" si="71"/>
        <v>2.06270232665869</v>
      </c>
    </row>
    <row r="465" spans="1:2">
      <c r="A465" s="3" t="s">
        <v>134</v>
      </c>
      <c r="B465" s="32">
        <f t="shared" si="71"/>
        <v>1.75474966982356</v>
      </c>
    </row>
    <row r="466" spans="1:2">
      <c r="A466" s="3" t="s">
        <v>135</v>
      </c>
      <c r="B466" s="32">
        <f t="shared" si="71"/>
        <v>1.49059343016349</v>
      </c>
    </row>
    <row r="467" spans="1:2">
      <c r="A467" s="3" t="s">
        <v>136</v>
      </c>
      <c r="B467" s="32">
        <f t="shared" si="71"/>
        <v>1.34386500694652</v>
      </c>
    </row>
    <row r="468" spans="1:2">
      <c r="A468" s="3" t="s">
        <v>137</v>
      </c>
      <c r="B468" s="32">
        <f t="shared" si="71"/>
        <v>1.26090340591519</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5.53397083282471</v>
      </c>
    </row>
    <row r="480" spans="1:2">
      <c r="A480" s="3">
        <v>16</v>
      </c>
      <c r="B480" s="158">
        <f>Test_Data!U29</f>
        <v>5.47123050689697</v>
      </c>
    </row>
    <row r="481" spans="1:2">
      <c r="A481" s="3">
        <v>32</v>
      </c>
      <c r="B481" s="158">
        <f>Test_Data!U30</f>
        <v>5.47480583190918</v>
      </c>
    </row>
    <row r="482" spans="1:2">
      <c r="A482" s="3">
        <v>48</v>
      </c>
      <c r="B482" s="158">
        <f>Test_Data!U31</f>
        <v>5.47570085525513</v>
      </c>
    </row>
    <row r="483" spans="1:2">
      <c r="A483" s="3">
        <v>64</v>
      </c>
      <c r="B483" s="158">
        <f>Test_Data!U32</f>
        <v>5.472984790802</v>
      </c>
    </row>
    <row r="484" spans="1:2">
      <c r="A484" s="3">
        <v>80</v>
      </c>
      <c r="B484" s="158">
        <f>Test_Data!U33</f>
        <v>30.7013492584229</v>
      </c>
    </row>
    <row r="485" spans="1:2">
      <c r="A485" s="3">
        <v>96</v>
      </c>
      <c r="B485" s="158">
        <f>Test_Data!U34</f>
        <v>43.9310836791992</v>
      </c>
    </row>
    <row r="486" spans="1:2">
      <c r="A486" s="3">
        <v>112</v>
      </c>
      <c r="B486" s="158">
        <f>Test_Data!U35</f>
        <v>59.9869003295898</v>
      </c>
    </row>
    <row r="487" spans="1:2">
      <c r="A487" s="3">
        <v>128</v>
      </c>
      <c r="B487" s="158">
        <f>Test_Data!U36</f>
        <v>79.0308303833008</v>
      </c>
    </row>
    <row r="488" spans="1:2">
      <c r="A488" s="3">
        <v>144</v>
      </c>
      <c r="B488" s="158">
        <f>Test_Data!U37</f>
        <v>101.469398498535</v>
      </c>
    </row>
    <row r="489" spans="1:2">
      <c r="A489" s="3">
        <v>160</v>
      </c>
      <c r="B489" s="158">
        <f>Test_Data!U38</f>
        <v>126.998207092285</v>
      </c>
    </row>
    <row r="490" spans="1:2">
      <c r="A490" s="3">
        <v>176</v>
      </c>
      <c r="B490" s="158">
        <f>Test_Data!U39</f>
        <v>155.742630004883</v>
      </c>
    </row>
    <row r="491" spans="1:2">
      <c r="A491" s="3">
        <v>192</v>
      </c>
      <c r="B491" s="158">
        <f>Test_Data!U40</f>
        <v>187.997161865234</v>
      </c>
    </row>
    <row r="492" spans="1:2">
      <c r="A492" s="3">
        <v>208</v>
      </c>
      <c r="B492" s="158">
        <f>Test_Data!U41</f>
        <v>223.104156494141</v>
      </c>
    </row>
    <row r="493" spans="1:2">
      <c r="A493" s="3">
        <v>224</v>
      </c>
      <c r="B493" s="158">
        <f>Test_Data!U42</f>
        <v>262.863525390625</v>
      </c>
    </row>
    <row r="494" spans="1:2">
      <c r="A494" s="3">
        <v>240</v>
      </c>
      <c r="B494" s="158">
        <f>Test_Data!U43</f>
        <v>305.902954101563</v>
      </c>
    </row>
    <row r="495" spans="1:2">
      <c r="A495" s="3">
        <v>255</v>
      </c>
      <c r="B495" s="158">
        <f>Test_Data!U44</f>
        <v>349.872467041016</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345</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1.51041575527495</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345</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5.8749008</v>
      </c>
      <c r="Q4" s="20">
        <v>6.1505685</v>
      </c>
      <c r="R4" s="21">
        <v>6.0948834</v>
      </c>
      <c r="S4" s="20">
        <v>0.324215590953827</v>
      </c>
      <c r="T4" s="20">
        <v>0.339428752660751</v>
      </c>
      <c r="U4" s="20">
        <v>6.15056848526001</v>
      </c>
      <c r="V4" s="19">
        <v>0</v>
      </c>
      <c r="W4" s="21">
        <v>0</v>
      </c>
      <c r="X4" s="22">
        <v>5875.912109375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19.403341</v>
      </c>
      <c r="Q5" s="20">
        <v>20.3041</v>
      </c>
      <c r="R5" s="21">
        <v>19.536331</v>
      </c>
      <c r="S5" s="20">
        <v>0.327516973018646</v>
      </c>
      <c r="T5" s="20">
        <v>0.342721253633499</v>
      </c>
      <c r="U5" s="20">
        <v>20.3041000366211</v>
      </c>
      <c r="V5" s="19">
        <v>0</v>
      </c>
      <c r="W5" s="21">
        <v>0</v>
      </c>
      <c r="X5" s="24">
        <v>5718.77734375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42.620708</v>
      </c>
      <c r="Q6" s="20">
        <v>44.57935</v>
      </c>
      <c r="R6" s="21">
        <v>42.123516</v>
      </c>
      <c r="S6" s="20">
        <v>0.329566419124603</v>
      </c>
      <c r="T6" s="20">
        <v>0.344711720943451</v>
      </c>
      <c r="U6" s="20">
        <v>44.5793495178223</v>
      </c>
      <c r="V6" s="19">
        <v>0</v>
      </c>
      <c r="W6" s="21">
        <v>0</v>
      </c>
      <c r="X6" s="24">
        <v>5626.3994140625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76.823975</v>
      </c>
      <c r="Q7" s="20">
        <v>80.367729</v>
      </c>
      <c r="R7" s="21">
        <v>75.46579</v>
      </c>
      <c r="S7" s="20">
        <v>0.330202013254166</v>
      </c>
      <c r="T7" s="20">
        <v>0.34543365240097</v>
      </c>
      <c r="U7" s="20">
        <v>80.3677291870117</v>
      </c>
      <c r="V7" s="19">
        <v>0</v>
      </c>
      <c r="W7" s="21">
        <v>0</v>
      </c>
      <c r="X7" s="24">
        <v>5598.4580078125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122.83467</v>
      </c>
      <c r="Q8" s="20">
        <v>128.58743</v>
      </c>
      <c r="R8" s="21">
        <v>120.18922</v>
      </c>
      <c r="S8" s="20">
        <v>0.330546081066132</v>
      </c>
      <c r="T8" s="20">
        <v>0.346026688814163</v>
      </c>
      <c r="U8" s="20">
        <v>128.587432861328</v>
      </c>
      <c r="V8" s="19">
        <v>0</v>
      </c>
      <c r="W8" s="21">
        <v>0</v>
      </c>
      <c r="X8" s="24">
        <v>5583.4482421875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181.38719</v>
      </c>
      <c r="Q9" s="20">
        <v>189.85452</v>
      </c>
      <c r="R9" s="21">
        <v>176.6456</v>
      </c>
      <c r="S9" s="20">
        <v>0.331066608428955</v>
      </c>
      <c r="T9" s="20">
        <v>0.346521109342575</v>
      </c>
      <c r="U9" s="20">
        <v>189.854522705078</v>
      </c>
      <c r="V9" s="19">
        <v>0</v>
      </c>
      <c r="W9" s="21">
        <v>0</v>
      </c>
      <c r="X9" s="24">
        <v>5561.04931640625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253.29195</v>
      </c>
      <c r="Q10" s="20">
        <v>265.01456</v>
      </c>
      <c r="R10" s="21">
        <v>246.09256</v>
      </c>
      <c r="S10" s="20">
        <v>0.331360876560211</v>
      </c>
      <c r="T10" s="20">
        <v>0.346696615219116</v>
      </c>
      <c r="U10" s="20">
        <v>265.014556884766</v>
      </c>
      <c r="V10" s="19">
        <v>0</v>
      </c>
      <c r="W10" s="21">
        <v>0</v>
      </c>
      <c r="X10" s="24">
        <v>5548.4404296875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337.08267</v>
      </c>
      <c r="Q11" s="20">
        <v>352.80853</v>
      </c>
      <c r="R11" s="21">
        <v>325.86411</v>
      </c>
      <c r="S11" s="20">
        <v>0.331854194402695</v>
      </c>
      <c r="T11" s="20">
        <v>0.347336143255234</v>
      </c>
      <c r="U11" s="20">
        <v>352.808532714844</v>
      </c>
      <c r="V11" s="19">
        <v>0</v>
      </c>
      <c r="W11" s="21">
        <v>0</v>
      </c>
      <c r="X11" s="24">
        <v>5527.42724609375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35.568348</v>
      </c>
      <c r="Q12" s="20">
        <v>18.820156</v>
      </c>
      <c r="R12" s="21">
        <v>1.6965828</v>
      </c>
      <c r="S12" s="20">
        <v>0.634185492992401</v>
      </c>
      <c r="T12" s="20">
        <v>0.335564345121384</v>
      </c>
      <c r="U12" s="20">
        <v>18.8201560974121</v>
      </c>
      <c r="V12" s="19">
        <v>0</v>
      </c>
      <c r="W12" s="21">
        <v>0</v>
      </c>
      <c r="X12" s="24">
        <v>5527.42724609375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94.499733</v>
      </c>
      <c r="Q13" s="20">
        <v>59.306911</v>
      </c>
      <c r="R13" s="21">
        <v>22.718567</v>
      </c>
      <c r="S13" s="20">
        <v>0.535332798957825</v>
      </c>
      <c r="T13" s="20">
        <v>0.335968494415283</v>
      </c>
      <c r="U13" s="20">
        <v>59.3069114685059</v>
      </c>
      <c r="V13" s="19">
        <v>0</v>
      </c>
      <c r="W13" s="21">
        <v>0</v>
      </c>
      <c r="X13" s="24">
        <v>5527.42724609375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157.26572</v>
      </c>
      <c r="Q14" s="20">
        <v>82.288139</v>
      </c>
      <c r="R14" s="21">
        <v>8.1888342</v>
      </c>
      <c r="S14" s="20">
        <v>0.634794592857361</v>
      </c>
      <c r="T14" s="20">
        <v>0.332151621580124</v>
      </c>
      <c r="U14" s="20">
        <v>82.2881393432617</v>
      </c>
      <c r="V14" s="19">
        <v>0</v>
      </c>
      <c r="W14" s="21">
        <v>0</v>
      </c>
      <c r="X14" s="24">
        <v>5527.42724609375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196.56554</v>
      </c>
      <c r="Q15" s="20">
        <v>142.05769</v>
      </c>
      <c r="R15" s="21">
        <v>80.000496</v>
      </c>
      <c r="S15" s="20">
        <v>0.469551831483841</v>
      </c>
      <c r="T15" s="20">
        <v>0.339344561100006</v>
      </c>
      <c r="U15" s="20">
        <v>142.057693481445</v>
      </c>
      <c r="V15" s="19">
        <v>0</v>
      </c>
      <c r="W15" s="21">
        <v>0</v>
      </c>
      <c r="X15" s="24">
        <v>2016.0517578125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29.859539</v>
      </c>
      <c r="Q16" s="20">
        <v>57.737343</v>
      </c>
      <c r="R16" s="21">
        <v>9.6166611</v>
      </c>
      <c r="S16" s="20">
        <v>0.30715411901474</v>
      </c>
      <c r="T16" s="20">
        <v>0.593922853469849</v>
      </c>
      <c r="U16" s="20">
        <v>57.7373428344727</v>
      </c>
      <c r="V16" s="19">
        <v>0</v>
      </c>
      <c r="W16" s="21">
        <v>0</v>
      </c>
      <c r="X16" s="24">
        <v>5951.748046875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81.18129</v>
      </c>
      <c r="Q17" s="20">
        <v>141.26988</v>
      </c>
      <c r="R17" s="21">
        <v>37.617134</v>
      </c>
      <c r="S17" s="20">
        <v>0.312153726816177</v>
      </c>
      <c r="T17" s="20">
        <v>0.543202996253967</v>
      </c>
      <c r="U17" s="20">
        <v>141.269882202148</v>
      </c>
      <c r="V17" s="19">
        <v>0</v>
      </c>
      <c r="W17" s="21">
        <v>0</v>
      </c>
      <c r="X17" s="24">
        <v>5914.3720703125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129.95071</v>
      </c>
      <c r="Q18" s="20">
        <v>253.08112</v>
      </c>
      <c r="R18" s="21">
        <v>39.678455</v>
      </c>
      <c r="S18" s="20">
        <v>0.307422637939453</v>
      </c>
      <c r="T18" s="20">
        <v>0.598710596561432</v>
      </c>
      <c r="U18" s="20">
        <v>253.081115722656</v>
      </c>
      <c r="V18" s="19">
        <v>0</v>
      </c>
      <c r="W18" s="21">
        <v>0</v>
      </c>
      <c r="X18" s="24">
        <v>5942.35205078125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175.5489</v>
      </c>
      <c r="Q19" s="20">
        <v>275.17914</v>
      </c>
      <c r="R19" s="21">
        <v>103.58865</v>
      </c>
      <c r="S19" s="20">
        <v>0.316694229841232</v>
      </c>
      <c r="T19" s="20">
        <v>0.496429473161697</v>
      </c>
      <c r="U19" s="20">
        <v>275.179138183594</v>
      </c>
      <c r="V19" s="19">
        <v>0</v>
      </c>
      <c r="W19" s="21">
        <v>0</v>
      </c>
      <c r="X19" s="24">
        <v>5870.5224609375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12.511688</v>
      </c>
      <c r="Q20" s="20">
        <v>4.9179606</v>
      </c>
      <c r="R20" s="21">
        <v>65.330811</v>
      </c>
      <c r="S20" s="20">
        <v>0.151179537177086</v>
      </c>
      <c r="T20" s="20">
        <v>0.0594240352511406</v>
      </c>
      <c r="U20" s="20">
        <v>4.91796064376831</v>
      </c>
      <c r="V20" s="19">
        <v>0</v>
      </c>
      <c r="W20" s="21">
        <v>0</v>
      </c>
      <c r="X20" s="24">
        <v>5870.5224609375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45.92638</v>
      </c>
      <c r="Q21" s="20">
        <v>30.917408</v>
      </c>
      <c r="R21" s="21">
        <v>156.03671</v>
      </c>
      <c r="S21" s="20">
        <v>0.197210073471069</v>
      </c>
      <c r="T21" s="20">
        <v>0.13276082277298</v>
      </c>
      <c r="U21" s="20">
        <v>30.917407989502</v>
      </c>
      <c r="V21" s="19">
        <v>0</v>
      </c>
      <c r="W21" s="21">
        <v>0</v>
      </c>
      <c r="X21" s="24">
        <v>5870.5224609375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55.908081</v>
      </c>
      <c r="Q22" s="20">
        <v>22.598013</v>
      </c>
      <c r="R22" s="21">
        <v>285.74039</v>
      </c>
      <c r="S22" s="20">
        <v>0.15348969399929</v>
      </c>
      <c r="T22" s="20">
        <v>0.0620404407382011</v>
      </c>
      <c r="U22" s="20">
        <v>22.5980129241943</v>
      </c>
      <c r="V22" s="19">
        <v>0</v>
      </c>
      <c r="W22" s="21">
        <v>0</v>
      </c>
      <c r="X22" s="24">
        <v>5870.5224609375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118.99732</v>
      </c>
      <c r="Q23" s="20">
        <v>96.794685</v>
      </c>
      <c r="R23" s="21">
        <v>294.56082</v>
      </c>
      <c r="S23" s="20">
        <v>0.233166769146919</v>
      </c>
      <c r="T23" s="20">
        <v>0.189662292599678</v>
      </c>
      <c r="U23" s="20">
        <v>96.7946853637695</v>
      </c>
      <c r="V23" s="19">
        <v>0</v>
      </c>
      <c r="W23" s="21">
        <v>0</v>
      </c>
      <c r="X23" s="24">
        <v>5870.5224609375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64.163414</v>
      </c>
      <c r="Q24" s="20">
        <v>75.198021</v>
      </c>
      <c r="R24" s="21">
        <v>11.216422</v>
      </c>
      <c r="S24" s="20">
        <v>0.426114529371262</v>
      </c>
      <c r="T24" s="20">
        <v>0.49939626455307</v>
      </c>
      <c r="U24" s="20">
        <v>75.1980209350586</v>
      </c>
      <c r="V24" s="19">
        <v>0</v>
      </c>
      <c r="W24" s="21">
        <v>0</v>
      </c>
      <c r="X24" s="24">
        <v>3799.79248046875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154.81154</v>
      </c>
      <c r="Q25" s="20">
        <v>179.16704</v>
      </c>
      <c r="R25" s="21">
        <v>40.673393</v>
      </c>
      <c r="S25" s="20">
        <v>0.413214266300201</v>
      </c>
      <c r="T25" s="20">
        <v>0.478222608566284</v>
      </c>
      <c r="U25" s="20">
        <v>179.167037963867</v>
      </c>
      <c r="V25" s="19">
        <v>0</v>
      </c>
      <c r="W25" s="21">
        <v>0</v>
      </c>
      <c r="X25" s="24">
        <v>3908.00903320313</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282.405</v>
      </c>
      <c r="Q26" s="20">
        <v>331.2059</v>
      </c>
      <c r="R26" s="21">
        <v>46.176411</v>
      </c>
      <c r="S26" s="20">
        <v>0.428024291992187</v>
      </c>
      <c r="T26" s="20">
        <v>0.501988887786865</v>
      </c>
      <c r="U26" s="20">
        <v>331.205902099609</v>
      </c>
      <c r="V26" s="19">
        <v>0</v>
      </c>
      <c r="W26" s="21">
        <v>0</v>
      </c>
      <c r="X26" s="24">
        <v>3782.53930664063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294.25214</v>
      </c>
      <c r="Q27" s="20">
        <v>335.84354</v>
      </c>
      <c r="R27" s="21">
        <v>107.89502</v>
      </c>
      <c r="S27" s="20">
        <v>0.398720651865005</v>
      </c>
      <c r="T27" s="20">
        <v>0.455078274011612</v>
      </c>
      <c r="U27" s="20">
        <v>335.843536376953</v>
      </c>
      <c r="V27" s="19">
        <v>0</v>
      </c>
      <c r="W27" s="21">
        <v>0</v>
      </c>
      <c r="X27" s="24">
        <v>4057.59252929688</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5.3050766</v>
      </c>
      <c r="Q28" s="20">
        <v>5.5339708</v>
      </c>
      <c r="R28" s="21">
        <v>5.4415555</v>
      </c>
      <c r="S28" s="20">
        <v>0.325852602720261</v>
      </c>
      <c r="T28" s="20">
        <v>0.339911907911301</v>
      </c>
      <c r="U28" s="20">
        <v>5.53397083282471</v>
      </c>
      <c r="V28" s="19">
        <v>0</v>
      </c>
      <c r="W28" s="21">
        <v>0</v>
      </c>
      <c r="X28" s="24">
        <v>5798.66650390625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5.244751</v>
      </c>
      <c r="Q29" s="20">
        <v>5.4712305</v>
      </c>
      <c r="R29" s="21">
        <v>5.3653336</v>
      </c>
      <c r="S29" s="20">
        <v>0.32613942027092</v>
      </c>
      <c r="T29" s="20">
        <v>0.340222835540771</v>
      </c>
      <c r="U29" s="20">
        <v>5.47123050689697</v>
      </c>
      <c r="V29" s="19">
        <v>0</v>
      </c>
      <c r="W29" s="21">
        <v>0</v>
      </c>
      <c r="X29" s="24">
        <v>5784.8955078125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5.2292643</v>
      </c>
      <c r="Q30" s="20">
        <v>5.4748058</v>
      </c>
      <c r="R30" s="21">
        <v>5.3335075</v>
      </c>
      <c r="S30" s="20">
        <v>0.326063215732574</v>
      </c>
      <c r="T30" s="20">
        <v>0.34137362241745</v>
      </c>
      <c r="U30" s="20">
        <v>5.47480583190918</v>
      </c>
      <c r="V30" s="19">
        <v>0</v>
      </c>
      <c r="W30" s="21">
        <v>0</v>
      </c>
      <c r="X30" s="24">
        <v>5786.498046875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5.2305264</v>
      </c>
      <c r="Q31" s="20">
        <v>5.4757009</v>
      </c>
      <c r="R31" s="21">
        <v>5.3328099</v>
      </c>
      <c r="S31" s="20">
        <v>0.326112240552902</v>
      </c>
      <c r="T31" s="20">
        <v>0.341398358345032</v>
      </c>
      <c r="U31" s="20">
        <v>5.47570085525513</v>
      </c>
      <c r="V31" s="19">
        <v>0</v>
      </c>
      <c r="W31" s="21">
        <v>0</v>
      </c>
      <c r="X31" s="24">
        <v>5784.216796875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5.2287617</v>
      </c>
      <c r="Q32" s="20">
        <v>5.4729848</v>
      </c>
      <c r="R32" s="21">
        <v>5.3312025</v>
      </c>
      <c r="S32" s="20">
        <v>0.326126009225845</v>
      </c>
      <c r="T32" s="20">
        <v>0.341358572244644</v>
      </c>
      <c r="U32" s="20">
        <v>5.472984790802</v>
      </c>
      <c r="V32" s="19">
        <v>0</v>
      </c>
      <c r="W32" s="21">
        <v>0</v>
      </c>
      <c r="X32" s="24">
        <v>5783.65283203125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29.354008</v>
      </c>
      <c r="Q33" s="20">
        <v>30.701349</v>
      </c>
      <c r="R33" s="21">
        <v>28.996012</v>
      </c>
      <c r="S33" s="20">
        <v>0.329630047082901</v>
      </c>
      <c r="T33" s="20">
        <v>0.344760000705719</v>
      </c>
      <c r="U33" s="20">
        <v>30.7013492584229</v>
      </c>
      <c r="V33" s="19">
        <v>0</v>
      </c>
      <c r="W33" s="21">
        <v>0</v>
      </c>
      <c r="X33" s="24">
        <v>5623.5966796875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41.981396</v>
      </c>
      <c r="Q34" s="20">
        <v>43.931084</v>
      </c>
      <c r="R34" s="21">
        <v>41.188816</v>
      </c>
      <c r="S34" s="20">
        <v>0.330298721790314</v>
      </c>
      <c r="T34" s="20">
        <v>0.345638364553452</v>
      </c>
      <c r="U34" s="20">
        <v>43.9310836791992</v>
      </c>
      <c r="V34" s="19">
        <v>0</v>
      </c>
      <c r="W34" s="21">
        <v>0</v>
      </c>
      <c r="X34" s="24">
        <v>5594.21337890625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57.366257</v>
      </c>
      <c r="Q35" s="20">
        <v>59.9869</v>
      </c>
      <c r="R35" s="21">
        <v>56.298859</v>
      </c>
      <c r="S35" s="20">
        <v>0.330351799726486</v>
      </c>
      <c r="T35" s="20">
        <v>0.345443159341812</v>
      </c>
      <c r="U35" s="20">
        <v>59.9869003295898</v>
      </c>
      <c r="V35" s="19">
        <v>0</v>
      </c>
      <c r="W35" s="21">
        <v>0</v>
      </c>
      <c r="X35" s="24">
        <v>5591.9716796875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75.639748</v>
      </c>
      <c r="Q36" s="20">
        <v>79.03083</v>
      </c>
      <c r="R36" s="21">
        <v>73.81311</v>
      </c>
      <c r="S36" s="20">
        <v>0.331050962209702</v>
      </c>
      <c r="T36" s="20">
        <v>0.345892667770386</v>
      </c>
      <c r="U36" s="20">
        <v>79.0308303833008</v>
      </c>
      <c r="V36" s="19">
        <v>0</v>
      </c>
      <c r="W36" s="21">
        <v>0</v>
      </c>
      <c r="X36" s="24">
        <v>5561.7578125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96.938004</v>
      </c>
      <c r="Q37" s="20">
        <v>101.4694</v>
      </c>
      <c r="R37" s="21">
        <v>94.173965</v>
      </c>
      <c r="S37" s="20">
        <v>0.331319808959961</v>
      </c>
      <c r="T37" s="20">
        <v>0.346807450056076</v>
      </c>
      <c r="U37" s="20">
        <v>101.469398498535</v>
      </c>
      <c r="V37" s="19">
        <v>0</v>
      </c>
      <c r="W37" s="21">
        <v>0</v>
      </c>
      <c r="X37" s="24">
        <v>5550.20263671875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121.3952</v>
      </c>
      <c r="Q38" s="20">
        <v>126.99821</v>
      </c>
      <c r="R38" s="21">
        <v>117.95708</v>
      </c>
      <c r="S38" s="20">
        <v>0.331363558769226</v>
      </c>
      <c r="T38" s="20">
        <v>0.346657663583755</v>
      </c>
      <c r="U38" s="20">
        <v>126.998207092285</v>
      </c>
      <c r="V38" s="19">
        <v>0</v>
      </c>
      <c r="W38" s="21">
        <v>0</v>
      </c>
      <c r="X38" s="24">
        <v>5548.32421875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148.92638</v>
      </c>
      <c r="Q39" s="20">
        <v>155.74263</v>
      </c>
      <c r="R39" s="21">
        <v>144.12695</v>
      </c>
      <c r="S39" s="20">
        <v>0.331835389137268</v>
      </c>
      <c r="T39" s="20">
        <v>0.347023248672485</v>
      </c>
      <c r="U39" s="20">
        <v>155.742630004883</v>
      </c>
      <c r="V39" s="19">
        <v>0</v>
      </c>
      <c r="W39" s="21">
        <v>0</v>
      </c>
      <c r="X39" s="24">
        <v>5528.1787109375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179.74223</v>
      </c>
      <c r="Q40" s="20">
        <v>187.99716</v>
      </c>
      <c r="R40" s="21">
        <v>174.0191</v>
      </c>
      <c r="S40" s="20">
        <v>0.331775575876236</v>
      </c>
      <c r="T40" s="20">
        <v>0.347012847661972</v>
      </c>
      <c r="U40" s="20">
        <v>187.997161865234</v>
      </c>
      <c r="V40" s="19">
        <v>0</v>
      </c>
      <c r="W40" s="21">
        <v>0</v>
      </c>
      <c r="X40" s="24">
        <v>5530.728515625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213.58905</v>
      </c>
      <c r="Q41" s="20">
        <v>223.10416</v>
      </c>
      <c r="R41" s="21">
        <v>206.75844</v>
      </c>
      <c r="S41" s="20">
        <v>0.331942647695541</v>
      </c>
      <c r="T41" s="20">
        <v>0.346730262041092</v>
      </c>
      <c r="U41" s="20">
        <v>223.104156494141</v>
      </c>
      <c r="V41" s="19">
        <v>0</v>
      </c>
      <c r="W41" s="21">
        <v>0</v>
      </c>
      <c r="X41" s="24">
        <v>5523.54833984375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251.28549</v>
      </c>
      <c r="Q42" s="20">
        <v>262.86353</v>
      </c>
      <c r="R42" s="21">
        <v>242.71147</v>
      </c>
      <c r="S42" s="20">
        <v>0.332010328769684</v>
      </c>
      <c r="T42" s="20">
        <v>0.347307771444321</v>
      </c>
      <c r="U42" s="20">
        <v>262.863525390625</v>
      </c>
      <c r="V42" s="19">
        <v>0</v>
      </c>
      <c r="W42" s="21">
        <v>0</v>
      </c>
      <c r="X42" s="24">
        <v>5520.7802734375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292.40042</v>
      </c>
      <c r="Q43" s="20">
        <v>305.90295</v>
      </c>
      <c r="R43" s="21">
        <v>281.98117</v>
      </c>
      <c r="S43" s="20">
        <v>0.33216580748558</v>
      </c>
      <c r="T43" s="20">
        <v>0.347504615783691</v>
      </c>
      <c r="U43" s="20">
        <v>305.902954101563</v>
      </c>
      <c r="V43" s="19">
        <v>0</v>
      </c>
      <c r="W43" s="21">
        <v>0</v>
      </c>
      <c r="X43" s="24">
        <v>5514.2216796875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334.4444</v>
      </c>
      <c r="Q44" s="20">
        <v>349.87247</v>
      </c>
      <c r="R44" s="21">
        <v>321.5574</v>
      </c>
      <c r="S44" s="20">
        <v>0.332491248846054</v>
      </c>
      <c r="T44" s="20">
        <v>0.347829222679138</v>
      </c>
      <c r="U44" s="20">
        <v>349.872467041016</v>
      </c>
      <c r="V44" s="19">
        <v>0</v>
      </c>
      <c r="W44" s="21">
        <v>0</v>
      </c>
      <c r="X44" s="24">
        <v>5500.5390625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