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<sst xmlns="http://schemas.openxmlformats.org/spreadsheetml/2006/main" count="759" uniqueCount="385">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</sst>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0.00119820004329085</c:v>
                </c:pt>
                <c:pt idx="1">
                  <c:v>2.59924817085266</c:v>
                </c:pt>
                <c:pt idx="2">
                  <c:v>6.48150730133057</c:v>
                </c:pt>
                <c:pt idx="3">
                  <c:v>12.463680267334</c:v>
                </c:pt>
                <c:pt idx="4">
                  <c:v>20.9257183074951</c:v>
                </c:pt>
                <c:pt idx="5">
                  <c:v>32.1142807006836</c:v>
                </c:pt>
                <c:pt idx="6">
                  <c:v>45.8490333557129</c:v>
                </c:pt>
                <c:pt idx="7">
                  <c:v>62.6845397949219</c:v>
                </c:pt>
                <c:pt idx="8">
                  <c:v>82.487678527832</c:v>
                </c:pt>
                <c:pt idx="9">
                  <c:v>105.628837585449</c:v>
                </c:pt>
                <c:pt idx="10">
                  <c:v>131.841674804687</c:v>
                </c:pt>
                <c:pt idx="11">
                  <c:v>161.640014648437</c:v>
                </c:pt>
                <c:pt idx="12">
                  <c:v>194.789520263672</c:v>
                </c:pt>
                <c:pt idx="13">
                  <c:v>231.316513061523</c:v>
                </c:pt>
                <c:pt idx="14">
                  <c:v>271.891815185547</c:v>
                </c:pt>
                <c:pt idx="15">
                  <c:v>316.566131591797</c:v>
                </c:pt>
                <c:pt idx="16">
                  <c:v>362.124237060547</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0.153670400381088</c:v>
                </c:pt>
                <c:pt idx="1">
                  <c:v>0.306720584630966</c:v>
                </c:pt>
                <c:pt idx="2">
                  <c:v>0.634268581867218</c:v>
                </c:pt>
                <c:pt idx="3">
                  <c:v>0.153670400381088</c:v>
                </c:pt>
              </c:numCache>
            </c:numRef>
          </c:xVal>
          <c:yVal>
            <c:numRef>
              <c:f>sRGB_DeltaE!$F$434:$F$437</c:f>
              <c:numCache>
                <c:formatCode>0.00</c:formatCode>
                <c:ptCount val="4"/>
                <c:pt idx="0">
                  <c:v>0.0621013268828392</c:v>
                </c:pt>
                <c:pt idx="1">
                  <c:v>0.599912345409393</c:v>
                </c:pt>
                <c:pt idx="2">
                  <c:v>0.332668393850327</c:v>
                </c:pt>
                <c:pt idx="3">
                  <c:v>0.0621013268828392</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2.20226185299399</c:v>
                </c:pt>
                <c:pt idx="1">
                  <c:v>2.01121340742343</c:v>
                </c:pt>
                <c:pt idx="2">
                  <c:v>1.7189387919562</c:v>
                </c:pt>
                <c:pt idx="3">
                  <c:v>1.46385594014442</c:v>
                </c:pt>
                <c:pt idx="4">
                  <c:v>1.15300022524818</c:v>
                </c:pt>
                <c:pt idx="5">
                  <c:v>0.731733424516417</c:v>
                </c:pt>
                <c:pt idx="6">
                  <c:v>0.416993456932974</c:v>
                </c:pt>
                <c:pt idx="7">
                  <c:v>0</c:v>
                </c:pt>
                <c:pt idx="8">
                  <c:v>2.16627451489727</c:v>
                </c:pt>
                <c:pt idx="9">
                  <c:v>2.02781894597907</c:v>
                </c:pt>
                <c:pt idx="10">
                  <c:v>2.17081691954126</c:v>
                </c:pt>
                <c:pt idx="11">
                  <c:v>1.39786525114385</c:v>
                </c:pt>
                <c:pt idx="12">
                  <c:v>1.46995508158986</c:v>
                </c:pt>
                <c:pt idx="13">
                  <c:v>1.04714939563448</c:v>
                </c:pt>
                <c:pt idx="14">
                  <c:v>0.738589221934704</c:v>
                </c:pt>
                <c:pt idx="15">
                  <c:v>0.680698965756087</c:v>
                </c:pt>
                <c:pt idx="16">
                  <c:v>1.99126096883734</c:v>
                </c:pt>
                <c:pt idx="17">
                  <c:v>2.23128676986713</c:v>
                </c:pt>
                <c:pt idx="18">
                  <c:v>2.96431884476883</c:v>
                </c:pt>
                <c:pt idx="19">
                  <c:v>2.09803819544937</c:v>
                </c:pt>
                <c:pt idx="20">
                  <c:v>1.78839094210822</c:v>
                </c:pt>
                <c:pt idx="21">
                  <c:v>1.51393991319385</c:v>
                </c:pt>
                <c:pt idx="22">
                  <c:v>1.40070415064638</c:v>
                </c:pt>
                <c:pt idx="23">
                  <c:v>1.30945294390967</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0.240134224476132</v>
      </c>
      <c r="F10" s="102">
        <f>C10/$C$16</f>
        <v>0.159649676712153</v>
      </c>
      <c r="G10" s="102">
        <f>D10/$C$16</f>
        <v>0.0948057394938391</v>
      </c>
      <c r="H10" s="102">
        <f>IF((E10/Reference!L$18)&lt;=0.008856,(7.787*(E10/Reference!L$18))+16/116,(E10/Reference!L$18)^(1/3))</f>
        <v>0.632170142180102</v>
      </c>
      <c r="I10" s="102">
        <f>IF((F10/Reference!M$18)&lt;=0.008856,(7.787*(F10/Reference!M$18))+16/116,(F10/Reference!M$18)^(1/3))</f>
        <v>0.542487015580728</v>
      </c>
      <c r="J10" s="102">
        <f>IF((G10/Reference!N$18)&lt;=0.008856,(7.787*(G10/Reference!N$18))+16/116,(G10/Reference!N$18)^(1/3))</f>
        <v>0.443202549637435</v>
      </c>
      <c r="K10" s="102">
        <f t="shared" ref="K10:K16" si="0">100*IF(F10&lt;=0.008856,9.033*F10,(1.16*(F10^(1/3)))-0.16)</f>
        <v>46.9284938073645</v>
      </c>
      <c r="L10" s="102">
        <f t="shared" ref="L10:L16" si="1">500*(H10-I10)</f>
        <v>44.8415632996868</v>
      </c>
      <c r="M10" s="102">
        <f t="shared" ref="M10:M16" si="2">200*(I10-J10)</f>
        <v>19.8568931886587</v>
      </c>
      <c r="N10" s="103" t="str">
        <f>A10</f>
        <v>1-(192,80,80)</v>
      </c>
      <c r="O10" s="120">
        <f>K10-Reference!B12</f>
        <v>-1.98384838412598</v>
      </c>
      <c r="P10" s="120">
        <f>L10-Reference!C12</f>
        <v>-0.163487491169626</v>
      </c>
      <c r="Q10" s="120">
        <f>M10-Reference!D12</f>
        <v>-3.05458306431596</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3.64593750190182</v>
      </c>
      <c r="V10" s="120">
        <f t="shared" ref="V10:V16" si="7">(AC10)^2</f>
        <v>6.47394986654518</v>
      </c>
      <c r="W10" s="102">
        <f t="shared" ref="W10:W16" si="8">SQRT((L10*L10)+(M10*M10))</f>
        <v>49.0414315274913</v>
      </c>
      <c r="X10" s="102">
        <f>W10-Reference!E12</f>
        <v>-1.45995796604826</v>
      </c>
      <c r="Y10" s="102">
        <f t="shared" ref="Y10:Y16" si="9">IF(((U10*U10)-(O10*O10)-(X10*X10))&lt;0,0,SQRT((U10*U10)-(O10*O10)-(X10*X10)))</f>
        <v>2.6880715381007</v>
      </c>
      <c r="Z10" s="102">
        <f t="shared" ref="Z10:Z16" si="10">O10</f>
        <v>-1.98384838412598</v>
      </c>
      <c r="AA10" s="102">
        <f>X10/(1+0.045*ABS(Reference!E12))</f>
        <v>-0.446120724633871</v>
      </c>
      <c r="AB10" s="102">
        <f>Y10/(1+0.015*ABS(Reference!E12))</f>
        <v>1.52946780103344</v>
      </c>
      <c r="AC10" s="102">
        <f t="shared" ref="AC10:AC16" si="11">SQRT(Z10*Z10+AA10*AA10+AB10*AB10)</f>
        <v>2.54439577631806</v>
      </c>
      <c r="AD10" s="103" t="str">
        <f>A10</f>
        <v>1-(192,80,80)</v>
      </c>
    </row>
    <row r="11" spans="1:107">
      <c r="A11" s="103" t="s">
        <v>41</v>
      </c>
      <c r="B11" s="31">
        <f>sRGB_Data!B1032</f>
        <v>148</v>
      </c>
      <c r="C11" s="31">
        <f>sRGB_Data!C1032</f>
        <v>177.13</v>
      </c>
      <c r="D11" s="31">
        <f>sRGB_Data!D1032</f>
        <v>52.76</v>
      </c>
      <c r="E11" s="102">
        <f t="shared" ref="E11:E16" si="12">B11/$C$16</f>
        <v>0.406820801539234</v>
      </c>
      <c r="F11" s="102">
        <f t="shared" ref="F11:F16" si="13">C11/$C$16</f>
        <v>0.486893030923274</v>
      </c>
      <c r="G11" s="102">
        <f t="shared" ref="G11:G16" si="14">D11/$C$16</f>
        <v>0.145026118170338</v>
      </c>
      <c r="H11" s="102">
        <f>IF((E11/Reference!L$18)&lt;=0.008856,(7.787*(E11/Reference!L$18))+16/116,(E11/Reference!L$18)^(1/3))</f>
        <v>0.753616404206505</v>
      </c>
      <c r="I11" s="102">
        <f>IF((F11/Reference!M$18)&lt;=0.008856,(7.787*(F11/Reference!M$18))+16/116,(F11/Reference!M$18)^(1/3))</f>
        <v>0.786703688028536</v>
      </c>
      <c r="J11" s="102">
        <f>IF((G11/Reference!N$18)&lt;=0.008856,(7.787*(G11/Reference!N$18))+16/116,(G11/Reference!N$18)^(1/3))</f>
        <v>0.510668944352116</v>
      </c>
      <c r="K11" s="102">
        <f t="shared" si="0"/>
        <v>75.2576278113101</v>
      </c>
      <c r="L11" s="102">
        <f t="shared" si="1"/>
        <v>-16.5436419110152</v>
      </c>
      <c r="M11" s="102">
        <f t="shared" si="2"/>
        <v>55.206948735284</v>
      </c>
      <c r="N11" s="103" t="str">
        <f t="shared" ref="N11:N16" si="15">A11</f>
        <v>2-(192,192,80)</v>
      </c>
      <c r="O11" s="120">
        <f>K11-Reference!B13</f>
        <v>-0.494392983231791</v>
      </c>
      <c r="P11" s="120">
        <f>L11-Reference!C13</f>
        <v>-2.00307764139801</v>
      </c>
      <c r="Q11" s="120">
        <f>M11-Reference!D13</f>
        <v>0.130682436246012</v>
      </c>
      <c r="R11" s="120" t="str">
        <f t="shared" si="3"/>
        <v>about the same</v>
      </c>
      <c r="S11" s="120" t="str">
        <f t="shared" si="4"/>
        <v>about the same</v>
      </c>
      <c r="T11" s="120" t="str">
        <f t="shared" si="5"/>
        <v>about the same</v>
      </c>
      <c r="U11" s="120">
        <f t="shared" si="6"/>
        <v>2.06732250954723</v>
      </c>
      <c r="V11" s="120">
        <f t="shared" si="7"/>
        <v>1.32118261141335</v>
      </c>
      <c r="W11" s="102">
        <f t="shared" si="8"/>
        <v>57.6324498554432</v>
      </c>
      <c r="X11" s="102">
        <f>W11-Reference!E13</f>
        <v>0.669100948260642</v>
      </c>
      <c r="Y11" s="102">
        <f t="shared" si="9"/>
        <v>1.89253846926516</v>
      </c>
      <c r="Z11" s="102">
        <f t="shared" si="10"/>
        <v>-0.494392983231791</v>
      </c>
      <c r="AA11" s="102">
        <f>X11/(1+0.045*ABS(Reference!E13))</f>
        <v>0.187772971126885</v>
      </c>
      <c r="AB11" s="102">
        <f>Y11/(1+0.015*ABS(Reference!E13))</f>
        <v>1.02053882868742</v>
      </c>
      <c r="AC11" s="102">
        <f t="shared" si="11"/>
        <v>1.14942707964157</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0.258138793733442</v>
      </c>
      <c r="F12" s="102">
        <f t="shared" si="13"/>
        <v>0.412510795182384</v>
      </c>
      <c r="G12" s="102">
        <f t="shared" si="14"/>
        <v>0.174410674713949</v>
      </c>
      <c r="H12" s="102">
        <f>IF((E12/Reference!L$18)&lt;=0.008856,(7.787*(E12/Reference!L$18))+16/116,(E12/Reference!L$18)^(1/3))</f>
        <v>0.647590374595761</v>
      </c>
      <c r="I12" s="102">
        <f>IF((F12/Reference!M$18)&lt;=0.008856,(7.787*(F12/Reference!M$18))+16/116,(F12/Reference!M$18)^(1/3))</f>
        <v>0.74440927012834</v>
      </c>
      <c r="J12" s="102">
        <f>IF((G12/Reference!N$18)&lt;=0.008856,(7.787*(G12/Reference!N$18))+16/116,(G12/Reference!N$18)^(1/3))</f>
        <v>0.543060723833564</v>
      </c>
      <c r="K12" s="102">
        <f t="shared" si="0"/>
        <v>70.3514753348874</v>
      </c>
      <c r="L12" s="102">
        <f t="shared" si="1"/>
        <v>-48.4094477662896</v>
      </c>
      <c r="M12" s="102">
        <f t="shared" si="2"/>
        <v>40.2697092589551</v>
      </c>
      <c r="N12" s="103" t="str">
        <f t="shared" si="15"/>
        <v>3-(96,192,96)</v>
      </c>
      <c r="O12" s="120">
        <f>K12-Reference!B14</f>
        <v>0.154120332080694</v>
      </c>
      <c r="P12" s="120">
        <f>L12-Reference!C14</f>
        <v>-0.54279710705601</v>
      </c>
      <c r="Q12" s="120">
        <f>M12-Reference!D14</f>
        <v>0.650375736170794</v>
      </c>
      <c r="R12" s="120" t="str">
        <f t="shared" si="3"/>
        <v>about the same</v>
      </c>
      <c r="S12" s="120" t="str">
        <f t="shared" si="4"/>
        <v>about the same</v>
      </c>
      <c r="T12" s="120" t="str">
        <f t="shared" si="5"/>
        <v>about the same</v>
      </c>
      <c r="U12" s="120">
        <f t="shared" si="6"/>
        <v>0.861028672222209</v>
      </c>
      <c r="V12" s="120">
        <f t="shared" si="7"/>
        <v>0.0782519644228962</v>
      </c>
      <c r="W12" s="102">
        <f t="shared" si="8"/>
        <v>62.9692315090306</v>
      </c>
      <c r="X12" s="102">
        <f>W12-Reference!E14</f>
        <v>0.833027616913689</v>
      </c>
      <c r="Y12" s="102">
        <f t="shared" si="9"/>
        <v>0.153890503563982</v>
      </c>
      <c r="Z12" s="102">
        <f t="shared" si="10"/>
        <v>0.154120332080694</v>
      </c>
      <c r="AA12" s="102">
        <f>X12/(1+0.045*ABS(Reference!E14))</f>
        <v>0.219441325223558</v>
      </c>
      <c r="AB12" s="102">
        <f>Y12/(1+0.015*ABS(Reference!E14))</f>
        <v>0.0796516945605125</v>
      </c>
      <c r="AC12" s="102">
        <f t="shared" si="11"/>
        <v>0.279735525850572</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0.334087839318098</v>
      </c>
      <c r="F13" s="102">
        <f t="shared" si="13"/>
        <v>0.439806271934307</v>
      </c>
      <c r="G13" s="102">
        <f t="shared" si="14"/>
        <v>0.562347294452003</v>
      </c>
      <c r="H13" s="102">
        <f>IF((E13/Reference!L$18)&lt;=0.008856,(7.787*(E13/Reference!L$18))+16/116,(E13/Reference!L$18)^(1/3))</f>
        <v>0.705726104647678</v>
      </c>
      <c r="I13" s="102">
        <f>IF((F13/Reference!M$18)&lt;=0.008856,(7.787*(F13/Reference!M$18))+16/116,(F13/Reference!M$18)^(1/3))</f>
        <v>0.760478848701206</v>
      </c>
      <c r="J13" s="102">
        <f>IF((G13/Reference!N$18)&lt;=0.008856,(7.787*(G13/Reference!N$18))+16/116,(G13/Reference!N$18)^(1/3))</f>
        <v>0.802279281251654</v>
      </c>
      <c r="K13" s="102">
        <f t="shared" si="0"/>
        <v>72.2155464493399</v>
      </c>
      <c r="L13" s="102">
        <f t="shared" si="1"/>
        <v>-27.3763720267637</v>
      </c>
      <c r="M13" s="102">
        <f t="shared" si="2"/>
        <v>-8.36008651008966</v>
      </c>
      <c r="N13" s="103" t="str">
        <f t="shared" si="15"/>
        <v>4-(96,192,192)</v>
      </c>
      <c r="O13" s="120">
        <f>K13-Reference!B15</f>
        <v>-0.00749711012808518</v>
      </c>
      <c r="P13" s="120">
        <f>L13-Reference!C15</f>
        <v>0.811568173665954</v>
      </c>
      <c r="Q13" s="120">
        <f>M13-Reference!D15</f>
        <v>0.344397207726988</v>
      </c>
      <c r="R13" s="120" t="str">
        <f t="shared" si="3"/>
        <v>about the same</v>
      </c>
      <c r="S13" s="120" t="str">
        <f t="shared" si="4"/>
        <v>about the same</v>
      </c>
      <c r="T13" s="120" t="str">
        <f t="shared" si="5"/>
        <v>about the same</v>
      </c>
      <c r="U13" s="120">
        <f t="shared" si="6"/>
        <v>0.881651032925109</v>
      </c>
      <c r="V13" s="120">
        <f t="shared" si="7"/>
        <v>0.145975459773953</v>
      </c>
      <c r="W13" s="102">
        <f t="shared" si="8"/>
        <v>28.6244090210428</v>
      </c>
      <c r="X13" s="102">
        <f>W13-Reference!E15</f>
        <v>-0.87691314486591</v>
      </c>
      <c r="Y13" s="102">
        <f t="shared" si="9"/>
        <v>0.0909707291331597</v>
      </c>
      <c r="Z13" s="102">
        <f t="shared" si="10"/>
        <v>-0.00749711012808518</v>
      </c>
      <c r="AA13" s="102">
        <f>X13/(1+0.045*ABS(Reference!E15))</f>
        <v>-0.376752192938845</v>
      </c>
      <c r="AB13" s="102">
        <f>Y13/(1+0.015*ABS(Reference!E15))</f>
        <v>0.0630637632040159</v>
      </c>
      <c r="AC13" s="102">
        <f t="shared" si="11"/>
        <v>0.382067349787905</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0.258633575789368</v>
      </c>
      <c r="F14" s="102">
        <f t="shared" si="13"/>
        <v>0.233399690937138</v>
      </c>
      <c r="G14" s="102">
        <f t="shared" si="14"/>
        <v>0.528399747837074</v>
      </c>
      <c r="H14" s="102">
        <f>IF((E14/Reference!L$18)&lt;=0.008856,(7.787*(E14/Reference!L$18))+16/116,(E14/Reference!L$18)^(1/3))</f>
        <v>0.648003862230462</v>
      </c>
      <c r="I14" s="102">
        <f>IF((F14/Reference!M$18)&lt;=0.008856,(7.787*(F14/Reference!M$18))+16/116,(F14/Reference!M$18)^(1/3))</f>
        <v>0.615696605016486</v>
      </c>
      <c r="J14" s="102">
        <f>IF((G14/Reference!N$18)&lt;=0.008856,(7.787*(G14/Reference!N$18))+16/116,(G14/Reference!N$18)^(1/3))</f>
        <v>0.785799184881874</v>
      </c>
      <c r="K14" s="102">
        <f t="shared" si="0"/>
        <v>55.4208061819124</v>
      </c>
      <c r="L14" s="102">
        <f t="shared" si="1"/>
        <v>16.1536286069879</v>
      </c>
      <c r="M14" s="102">
        <f t="shared" si="2"/>
        <v>-34.0205159730776</v>
      </c>
      <c r="N14" s="103" t="str">
        <f t="shared" si="15"/>
        <v>5-(128,128,192)</v>
      </c>
      <c r="O14" s="120">
        <f>K14-Reference!B16</f>
        <v>-0.499705220512325</v>
      </c>
      <c r="P14" s="120">
        <f>L14-Reference!C16</f>
        <v>1.02067419887808</v>
      </c>
      <c r="Q14" s="120">
        <f>M14-Reference!D16</f>
        <v>-0.612132975959454</v>
      </c>
      <c r="R14" s="120" t="str">
        <f t="shared" si="3"/>
        <v>about the same</v>
      </c>
      <c r="S14" s="120" t="str">
        <f t="shared" si="4"/>
        <v>about the same</v>
      </c>
      <c r="T14" s="120" t="str">
        <f t="shared" si="5"/>
        <v>about the same</v>
      </c>
      <c r="U14" s="120">
        <f t="shared" si="6"/>
        <v>1.2908090129526</v>
      </c>
      <c r="V14" s="120">
        <f t="shared" si="7"/>
        <v>0.573628125631225</v>
      </c>
      <c r="W14" s="102">
        <f t="shared" si="8"/>
        <v>37.660791604093</v>
      </c>
      <c r="X14" s="102">
        <f>W14-Reference!E16</f>
        <v>0.984827218680323</v>
      </c>
      <c r="Y14" s="102">
        <f t="shared" si="9"/>
        <v>0.668279843971646</v>
      </c>
      <c r="Z14" s="102">
        <f t="shared" si="10"/>
        <v>-0.499705220512325</v>
      </c>
      <c r="AA14" s="102">
        <f>X14/(1+0.045*ABS(Reference!E16))</f>
        <v>0.371574246416107</v>
      </c>
      <c r="AB14" s="102">
        <f>Y14/(1+0.015*ABS(Reference!E16))</f>
        <v>0.431109496096126</v>
      </c>
      <c r="AC14" s="102">
        <f t="shared" si="11"/>
        <v>0.757382417033314</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0.37397277060414</v>
      </c>
      <c r="F15" s="102">
        <f t="shared" si="13"/>
        <v>0.291701509860429</v>
      </c>
      <c r="G15" s="102">
        <f t="shared" si="14"/>
        <v>0.535106793484072</v>
      </c>
      <c r="H15" s="102">
        <f>IF((E15/Reference!L$18)&lt;=0.008856,(7.787*(E15/Reference!L$18))+16/116,(E15/Reference!L$18)^(1/3))</f>
        <v>0.732761461554521</v>
      </c>
      <c r="I15" s="102">
        <f>IF((F15/Reference!M$18)&lt;=0.008856,(7.787*(F15/Reference!M$18))+16/116,(F15/Reference!M$18)^(1/3))</f>
        <v>0.663202608466689</v>
      </c>
      <c r="J15" s="102">
        <f>IF((G15/Reference!N$18)&lt;=0.008856,(7.787*(G15/Reference!N$18))+16/116,(G15/Reference!N$18)^(1/3))</f>
        <v>0.789109965974339</v>
      </c>
      <c r="K15" s="102">
        <f t="shared" si="0"/>
        <v>60.931502582136</v>
      </c>
      <c r="L15" s="102">
        <f t="shared" si="1"/>
        <v>34.7794265439158</v>
      </c>
      <c r="M15" s="102">
        <f t="shared" si="2"/>
        <v>-25.18147150153</v>
      </c>
      <c r="N15" s="103" t="str">
        <f t="shared" si="15"/>
        <v>6-(192,128,192)</v>
      </c>
      <c r="O15" s="120">
        <f>K15-Reference!B17</f>
        <v>-1.10956238686826</v>
      </c>
      <c r="P15" s="120">
        <f>L15-Reference!C17</f>
        <v>-0.288831771680989</v>
      </c>
      <c r="Q15" s="120">
        <f>M15-Reference!D17</f>
        <v>-1.73431087826048</v>
      </c>
      <c r="R15" s="120" t="str">
        <f t="shared" si="3"/>
        <v>about the same</v>
      </c>
      <c r="S15" s="120" t="str">
        <f t="shared" si="4"/>
        <v>about the same</v>
      </c>
      <c r="T15" s="120" t="str">
        <f t="shared" si="5"/>
        <v>about the same</v>
      </c>
      <c r="U15" s="120">
        <f t="shared" si="6"/>
        <v>2.07903504182537</v>
      </c>
      <c r="V15" s="120">
        <f t="shared" si="7"/>
        <v>2.24518369569704</v>
      </c>
      <c r="W15" s="102">
        <f t="shared" si="8"/>
        <v>42.9385027417818</v>
      </c>
      <c r="X15" s="102">
        <f>W15-Reference!E17</f>
        <v>0.753765186798425</v>
      </c>
      <c r="Y15" s="102">
        <f t="shared" si="9"/>
        <v>1.58842565389626</v>
      </c>
      <c r="Z15" s="102">
        <f t="shared" si="10"/>
        <v>-1.10956238686826</v>
      </c>
      <c r="AA15" s="102">
        <f>X15/(1+0.045*ABS(Reference!E17))</f>
        <v>0.260070302065983</v>
      </c>
      <c r="AB15" s="102">
        <f>Y15/(1+0.015*ABS(Reference!E17))</f>
        <v>0.972840399720097</v>
      </c>
      <c r="AC15" s="102">
        <f t="shared" si="11"/>
        <v>1.49839370517132</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345.23923</v>
      </c>
      <c r="C16" s="31">
        <f t="shared" ref="C16:D16" si="17">C35</f>
        <v>363.79654</v>
      </c>
      <c r="D16" s="31">
        <f t="shared" si="17"/>
        <v>331.82379</v>
      </c>
      <c r="E16" s="102">
        <f t="shared" si="12"/>
        <v>0.948989866698567</v>
      </c>
      <c r="F16" s="102">
        <f t="shared" si="13"/>
        <v>1</v>
      </c>
      <c r="G16" s="102">
        <f t="shared" si="14"/>
        <v>0.912113650118827</v>
      </c>
      <c r="H16" s="102">
        <f>IF((E16/Reference!L$18)&lt;=0.008856,(7.787*(E16/Reference!L$18))+16/116,(E16/Reference!L$18)^(1/3))</f>
        <v>0.99947012668297</v>
      </c>
      <c r="I16" s="102">
        <f>IF((F16/Reference!M$18)&lt;=0.008856,(7.787*(F16/Reference!M$18))+16/116,(F16/Reference!M$18)^(1/3))</f>
        <v>1</v>
      </c>
      <c r="J16" s="102">
        <f>IF((G16/Reference!N$18)&lt;=0.008856,(7.787*(G16/Reference!N$18))+16/116,(G16/Reference!N$18)^(1/3))</f>
        <v>0.942628048804127</v>
      </c>
      <c r="K16" s="102">
        <f t="shared" si="0"/>
        <v>100</v>
      </c>
      <c r="L16" s="102">
        <f t="shared" si="1"/>
        <v>-0.264936658515069</v>
      </c>
      <c r="M16" s="102">
        <f t="shared" si="2"/>
        <v>11.4743902391747</v>
      </c>
      <c r="N16" s="103" t="str">
        <f t="shared" si="15"/>
        <v>7-(255, 255, 255)</v>
      </c>
      <c r="O16" s="120">
        <f>K16-Reference!B18</f>
        <v>0</v>
      </c>
      <c r="P16" s="120">
        <f>L16-Reference!C18</f>
        <v>-0.264936658515069</v>
      </c>
      <c r="Q16" s="120">
        <f>M16-Reference!D18</f>
        <v>11.4743902391747</v>
      </c>
      <c r="R16" s="120" t="str">
        <f t="shared" si="3"/>
        <v>about the same</v>
      </c>
      <c r="S16" s="120" t="str">
        <f t="shared" si="4"/>
        <v>about the same</v>
      </c>
      <c r="T16" s="120" t="str">
        <f t="shared" si="5"/>
        <v>yellower</v>
      </c>
      <c r="U16" s="120">
        <f t="shared" si="6"/>
        <v>11.4774484444014</v>
      </c>
      <c r="V16" s="120">
        <f t="shared" si="7"/>
        <v>131.731822793893</v>
      </c>
      <c r="W16" s="102">
        <f t="shared" si="8"/>
        <v>11.4774484444014</v>
      </c>
      <c r="X16" s="102">
        <f>W16-Reference!E18</f>
        <v>11.4774484444014</v>
      </c>
      <c r="Y16" s="102">
        <f t="shared" si="9"/>
        <v>0</v>
      </c>
      <c r="Z16" s="102">
        <f t="shared" si="10"/>
        <v>0</v>
      </c>
      <c r="AA16" s="102">
        <f>X16/(1+0.045*ABS(Reference!E18))</f>
        <v>11.4774484444014</v>
      </c>
      <c r="AB16" s="102">
        <f>Y16/(1+0.015*ABS(Reference!E18))</f>
        <v>0</v>
      </c>
      <c r="AC16" s="102">
        <f t="shared" si="11"/>
        <v>11.4774484444014</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2.58412147117202</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11.4774484444014</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6.0080285</v>
      </c>
      <c r="C28" s="31">
        <f>Test_Data!Q4</f>
        <v>6.3456178</v>
      </c>
      <c r="D28" s="31">
        <f>Test_Data!R4</f>
        <v>6.2045274</v>
      </c>
      <c r="E28" s="117">
        <f>B28/$C$16</f>
        <v>0.0165148038516254</v>
      </c>
      <c r="F28" s="117">
        <f>C28/$C$16</f>
        <v>0.0174427656733624</v>
      </c>
      <c r="G28" s="117">
        <f>D28/$C$16</f>
        <v>0.0170549379056766</v>
      </c>
      <c r="H28" s="117">
        <f>IF((E28/E$16)&lt;=0.008856,(7.787*(E28/E$16))+16/116,(E28/E$16)^(1/3))</f>
        <v>0.259141686959697</v>
      </c>
      <c r="I28" s="117">
        <f>IF((F28/F$16)&lt;=0.008856,(7.787*(F28/F$16))+16/116,(F28/F$16)^(1/3))</f>
        <v>0.259341358919077</v>
      </c>
      <c r="J28" s="117">
        <f>IF((G28/G$16)&lt;=0.008856,(7.787*(G28/G$16))+16/116,(G28/G$16)^(1/3))</f>
        <v>0.265420051516811</v>
      </c>
      <c r="K28" s="117">
        <f>100*IF(F28&lt;=0.008856,9.033*F28,(1.16*(F28^(1/3)))-0.16)</f>
        <v>14.083597634613</v>
      </c>
      <c r="L28" s="117">
        <f>500*(H28-I28)</f>
        <v>-0.0998359796899884</v>
      </c>
      <c r="M28" s="117">
        <f>200*(I28-J28)</f>
        <v>-1.21573851954669</v>
      </c>
      <c r="N28" s="123" t="str">
        <f>A28</f>
        <v>1-Gray1 (32, 32, 32)</v>
      </c>
      <c r="O28" s="124">
        <f>K28-[1]Reference!B35</f>
        <v>1.83356753309015</v>
      </c>
      <c r="P28" s="124">
        <f>L28-[1]Reference!C35</f>
        <v>-0.0998359796899884</v>
      </c>
      <c r="Q28" s="124">
        <f>M28-[1]Reference!D35</f>
        <v>-1.21573851954669</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2.20226185299399</v>
      </c>
      <c r="V28" s="124">
        <f>(AC28)^2</f>
        <v>4.84995726915253</v>
      </c>
      <c r="W28" s="117">
        <f t="shared" ref="W28:W59" si="19">SQRT((L28*L28)+(M28*M28))</f>
        <v>1.2198308779295</v>
      </c>
      <c r="X28" s="117">
        <f>W28-[1]Reference!E35</f>
        <v>1.2198308779295</v>
      </c>
      <c r="Y28" s="117">
        <f t="shared" ref="Y28:Y59" si="20">IF(((U28*U28)-(O28*O28)-(X28*X28))&lt;0,0,SQRT((U28*U28)-(O28*O28)-(X28*X28)))</f>
        <v>0</v>
      </c>
      <c r="Z28" s="117">
        <f t="shared" ref="Z28:Z59" si="21">O28</f>
        <v>1.83356753309015</v>
      </c>
      <c r="AA28" s="117">
        <f>X28/(1+0.045*ABS([1]Reference!E35))</f>
        <v>1.2198308779295</v>
      </c>
      <c r="AB28" s="117">
        <f>Y28/(1+0.015*ABS([1]Reference!E35))</f>
        <v>0</v>
      </c>
      <c r="AC28" s="117">
        <f>SQRT(Z28*Z28+AA28*AA28+AB28*AB28)</f>
        <v>2.20226185299399</v>
      </c>
      <c r="AD28" s="123" t="str">
        <f t="shared" ref="AD28:AD59" si="22">A28</f>
        <v>1-Gray1 (32, 32, 32)</v>
      </c>
    </row>
    <row r="29" s="31" customFormat="1" spans="1:30">
      <c r="A29" s="3" t="s">
        <v>51</v>
      </c>
      <c r="B29" s="31">
        <f>Test_Data!P5</f>
        <v>19.918718</v>
      </c>
      <c r="C29" s="31">
        <f>Test_Data!Q5</f>
        <v>21.00104</v>
      </c>
      <c r="D29" s="31">
        <f>Test_Data!R5</f>
        <v>19.916792</v>
      </c>
      <c r="E29" s="117">
        <f t="shared" ref="E29:G59" si="23">B29/$C$16</f>
        <v>0.0547523569080673</v>
      </c>
      <c r="F29" s="117">
        <f t="shared" si="23"/>
        <v>0.0577274319321454</v>
      </c>
      <c r="G29" s="117">
        <f t="shared" si="23"/>
        <v>0.0547470627400689</v>
      </c>
      <c r="H29" s="117">
        <f t="shared" ref="H29:J59" si="24">IF((E29/E$16)&lt;=0.008856,(7.787*(E29/E$16))+16/116,(E29/E$16)^(1/3))</f>
        <v>0.386408864835178</v>
      </c>
      <c r="I29" s="117">
        <f t="shared" si="24"/>
        <v>0.386480345409701</v>
      </c>
      <c r="J29" s="117">
        <f t="shared" si="24"/>
        <v>0.391535029158058</v>
      </c>
      <c r="K29" s="117">
        <f t="shared" ref="K29:K59" si="25">100*IF(F29&lt;=0.008856,9.033*F29,(1.16*(F29^(1/3)))-0.16)</f>
        <v>28.8317200675253</v>
      </c>
      <c r="L29" s="117">
        <f t="shared" ref="L29:L59" si="26">500*(H29-I29)</f>
        <v>-0.0357402872611934</v>
      </c>
      <c r="M29" s="117">
        <f t="shared" ref="M29:M59" si="27">200*(I29-J29)</f>
        <v>-1.01093674967152</v>
      </c>
      <c r="N29" s="123" t="str">
        <f t="shared" ref="N29:N59" si="28">A29</f>
        <v>2-Gray2 (64, 64, 64)</v>
      </c>
      <c r="O29" s="124">
        <f>K29-[1]Reference!B36</f>
        <v>1.73830632807622</v>
      </c>
      <c r="P29" s="124">
        <f>L29-[1]Reference!C36</f>
        <v>-0.0357402872611934</v>
      </c>
      <c r="Q29" s="124">
        <f>M29-[1]Reference!D36</f>
        <v>-1.01093674967152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2.01121340742343</v>
      </c>
      <c r="V29" s="124">
        <f t="shared" ref="V29:V59" si="32">(AC29)^2</f>
        <v>4.04497937019976</v>
      </c>
      <c r="W29" s="117">
        <f t="shared" si="19"/>
        <v>1.01156832689143</v>
      </c>
      <c r="X29" s="117">
        <f>W29-[1]Reference!E36</f>
        <v>1.01156832689143</v>
      </c>
      <c r="Y29" s="117">
        <f t="shared" si="20"/>
        <v>0</v>
      </c>
      <c r="Z29" s="117">
        <f t="shared" si="21"/>
        <v>1.73830632807622</v>
      </c>
      <c r="AA29" s="117">
        <f>X29/(1+0.045*ABS([1]Reference!E36))</f>
        <v>1.01156832689143</v>
      </c>
      <c r="AB29" s="117">
        <f>Y29/(1+0.015*ABS([1]Reference!E36))</f>
        <v>0</v>
      </c>
      <c r="AC29" s="117">
        <f t="shared" ref="AC29:AC59" si="33">SQRT(Z29*Z29+AA29*AA29+AB29*AB29)</f>
        <v>2.01121340742343</v>
      </c>
      <c r="AD29" s="123" t="str">
        <f t="shared" si="22"/>
        <v>2-Gray2 (64, 64, 64)</v>
      </c>
    </row>
    <row r="30" s="31" customFormat="1" spans="1:30">
      <c r="A30" s="3" t="s">
        <v>52</v>
      </c>
      <c r="B30" s="31">
        <f>Test_Data!P6</f>
        <v>43.734608</v>
      </c>
      <c r="C30" s="31">
        <f>Test_Data!Q6</f>
        <v>46.09259</v>
      </c>
      <c r="D30" s="31">
        <f>Test_Data!R6</f>
        <v>43.030426</v>
      </c>
      <c r="E30" s="117">
        <f t="shared" si="23"/>
        <v>0.120217218118677</v>
      </c>
      <c r="F30" s="117">
        <f t="shared" si="23"/>
        <v>0.126698813573103</v>
      </c>
      <c r="G30" s="117">
        <f t="shared" si="23"/>
        <v>0.118281570242532</v>
      </c>
      <c r="H30" s="117">
        <f t="shared" si="24"/>
        <v>0.502228899682432</v>
      </c>
      <c r="I30" s="117">
        <f t="shared" si="24"/>
        <v>0.502254900326227</v>
      </c>
      <c r="J30" s="117">
        <f t="shared" si="24"/>
        <v>0.506161811093753</v>
      </c>
      <c r="K30" s="117">
        <f t="shared" si="25"/>
        <v>42.2615684378424</v>
      </c>
      <c r="L30" s="117">
        <f t="shared" si="26"/>
        <v>-0.0130003218977159</v>
      </c>
      <c r="M30" s="117">
        <f t="shared" si="27"/>
        <v>-0.781382153505117</v>
      </c>
      <c r="N30" s="123" t="str">
        <f t="shared" si="28"/>
        <v>3-Grey3 (96, 96, 96)</v>
      </c>
      <c r="O30" s="124">
        <f>K30-[1]Reference!B37</f>
        <v>1.53102040884702</v>
      </c>
      <c r="P30" s="124">
        <f>L30-[1]Reference!C37</f>
        <v>-0.0130003218977159</v>
      </c>
      <c r="Q30" s="124">
        <f>M30-[1]Reference!D37</f>
        <v>-0.781382153505117</v>
      </c>
      <c r="R30" s="124" t="str">
        <f t="shared" si="29"/>
        <v>about the same</v>
      </c>
      <c r="S30" s="124" t="str">
        <f t="shared" si="30"/>
        <v>about the same</v>
      </c>
      <c r="T30" s="124" t="str">
        <f t="shared" si="31"/>
        <v>about the same</v>
      </c>
      <c r="U30" s="124">
        <f t="shared" si="18"/>
        <v>1.7189387919562</v>
      </c>
      <c r="V30" s="124">
        <f t="shared" si="32"/>
        <v>2.95475057049183</v>
      </c>
      <c r="W30" s="117">
        <f t="shared" si="19"/>
        <v>0.781490293084782</v>
      </c>
      <c r="X30" s="117">
        <f>W30-[1]Reference!E37</f>
        <v>0.781490293084782</v>
      </c>
      <c r="Y30" s="117">
        <f t="shared" si="20"/>
        <v>0</v>
      </c>
      <c r="Z30" s="117">
        <f t="shared" si="21"/>
        <v>1.53102040884702</v>
      </c>
      <c r="AA30" s="117">
        <f>X30/(1+0.045*ABS([1]Reference!E37))</f>
        <v>0.781490293084782</v>
      </c>
      <c r="AB30" s="117">
        <f>Y30/(1+0.015*ABS([1]Reference!E37))</f>
        <v>0</v>
      </c>
      <c r="AC30" s="117">
        <f t="shared" si="33"/>
        <v>1.7189387919562</v>
      </c>
      <c r="AD30" s="123" t="str">
        <f t="shared" si="22"/>
        <v>3-Grey3 (96, 96, 96)</v>
      </c>
    </row>
    <row r="31" s="31" customFormat="1" spans="1:30">
      <c r="A31" s="3" t="s">
        <v>53</v>
      </c>
      <c r="B31" s="31">
        <f>Test_Data!P7</f>
        <v>78.783966</v>
      </c>
      <c r="C31" s="31">
        <f>Test_Data!Q7</f>
        <v>82.92514</v>
      </c>
      <c r="D31" s="31">
        <f>Test_Data!R7</f>
        <v>76.963829</v>
      </c>
      <c r="E31" s="117">
        <f t="shared" si="23"/>
        <v>0.21656051484162</v>
      </c>
      <c r="F31" s="117">
        <f t="shared" si="23"/>
        <v>0.227943729206441</v>
      </c>
      <c r="G31" s="117">
        <f t="shared" si="23"/>
        <v>0.211557341914247</v>
      </c>
      <c r="H31" s="117">
        <f t="shared" si="24"/>
        <v>0.611091017553874</v>
      </c>
      <c r="I31" s="117">
        <f t="shared" si="24"/>
        <v>0.610861212291671</v>
      </c>
      <c r="J31" s="117">
        <f t="shared" si="24"/>
        <v>0.614412037172199</v>
      </c>
      <c r="K31" s="117">
        <f t="shared" si="25"/>
        <v>54.8599006258338</v>
      </c>
      <c r="L31" s="117">
        <f t="shared" si="26"/>
        <v>0.114902631101532</v>
      </c>
      <c r="M31" s="117">
        <f t="shared" si="27"/>
        <v>-0.710164976105587</v>
      </c>
      <c r="N31" s="123" t="str">
        <f t="shared" si="28"/>
        <v>4-Gray4 (128, 128, 128)</v>
      </c>
      <c r="O31" s="124">
        <f>K31-[1]Reference!B38</f>
        <v>1.2748871736648</v>
      </c>
      <c r="P31" s="124">
        <f>L31-[1]Reference!C38</f>
        <v>0.114902631101532</v>
      </c>
      <c r="Q31" s="124">
        <f>M31-[1]Reference!D38</f>
        <v>-0.710164976105565</v>
      </c>
      <c r="R31" s="124" t="str">
        <f t="shared" si="29"/>
        <v>about the same</v>
      </c>
      <c r="S31" s="124" t="str">
        <f t="shared" si="30"/>
        <v>about the same</v>
      </c>
      <c r="T31" s="124" t="str">
        <f t="shared" si="31"/>
        <v>about the same</v>
      </c>
      <c r="U31" s="124">
        <f t="shared" si="18"/>
        <v>1.46385594014442</v>
      </c>
      <c r="V31" s="124">
        <f t="shared" si="32"/>
        <v>2.1428742134961</v>
      </c>
      <c r="W31" s="117">
        <f t="shared" si="19"/>
        <v>0.719400380818014</v>
      </c>
      <c r="X31" s="117">
        <f>W31-[1]Reference!E38</f>
        <v>0.719400380817992</v>
      </c>
      <c r="Y31" s="117">
        <f t="shared" si="20"/>
        <v>2.35608045769362e-8</v>
      </c>
      <c r="Z31" s="117">
        <f t="shared" si="21"/>
        <v>1.2748871736648</v>
      </c>
      <c r="AA31" s="117">
        <f>X31/(1+0.045*ABS([1]Reference!E38))</f>
        <v>0.719400380817992</v>
      </c>
      <c r="AB31" s="117">
        <f>Y31/(1+0.015*ABS([1]Reference!E38))</f>
        <v>2.35608045769362e-8</v>
      </c>
      <c r="AC31" s="117">
        <f t="shared" si="33"/>
        <v>1.46385594014442</v>
      </c>
      <c r="AD31" s="123" t="str">
        <f t="shared" si="22"/>
        <v>4-Gray4 (128, 128, 128)</v>
      </c>
    </row>
    <row r="32" s="31" customFormat="1" spans="1:30">
      <c r="A32" s="3" t="s">
        <v>54</v>
      </c>
      <c r="B32" s="31">
        <f>Test_Data!P8</f>
        <v>125.88563</v>
      </c>
      <c r="C32" s="31">
        <f>Test_Data!Q8</f>
        <v>132.52385</v>
      </c>
      <c r="D32" s="31">
        <f>Test_Data!R8</f>
        <v>122.4063</v>
      </c>
      <c r="E32" s="117">
        <f t="shared" si="23"/>
        <v>0.34603306012751</v>
      </c>
      <c r="F32" s="117">
        <f t="shared" si="23"/>
        <v>0.364280127568008</v>
      </c>
      <c r="G32" s="117">
        <f t="shared" si="23"/>
        <v>0.336469115401702</v>
      </c>
      <c r="H32" s="117">
        <f t="shared" si="24"/>
        <v>0.714417371460206</v>
      </c>
      <c r="I32" s="117">
        <f t="shared" si="24"/>
        <v>0.714186812508021</v>
      </c>
      <c r="J32" s="117">
        <f t="shared" si="24"/>
        <v>0.717186463238375</v>
      </c>
      <c r="K32" s="117">
        <f t="shared" si="25"/>
        <v>66.8456702509304</v>
      </c>
      <c r="L32" s="117">
        <f t="shared" si="26"/>
        <v>0.115279476092578</v>
      </c>
      <c r="M32" s="117">
        <f t="shared" si="27"/>
        <v>-0.59993014607076</v>
      </c>
      <c r="N32" s="123" t="str">
        <f t="shared" si="28"/>
        <v>5-Gray5 (160, 160, 160)</v>
      </c>
      <c r="O32" s="124">
        <f>K32-[1]Reference!B39</f>
        <v>0.977856830854947</v>
      </c>
      <c r="P32" s="124">
        <f>L32-[1]Reference!C39</f>
        <v>0.115279476092633</v>
      </c>
      <c r="Q32" s="124">
        <f>M32-[1]Reference!D39</f>
        <v>-0.59993014607076</v>
      </c>
      <c r="R32" s="124" t="str">
        <f t="shared" si="29"/>
        <v>about the same</v>
      </c>
      <c r="S32" s="124" t="str">
        <f t="shared" si="30"/>
        <v>about the same</v>
      </c>
      <c r="T32" s="124" t="str">
        <f t="shared" si="31"/>
        <v>about the same</v>
      </c>
      <c r="U32" s="124">
        <f t="shared" si="18"/>
        <v>1.15300022524818</v>
      </c>
      <c r="V32" s="124">
        <f t="shared" si="32"/>
        <v>1.32940951942235</v>
      </c>
      <c r="W32" s="117">
        <f t="shared" si="19"/>
        <v>0.610905506418679</v>
      </c>
      <c r="X32" s="117">
        <f>W32-[1]Reference!E39</f>
        <v>0.610905506418623</v>
      </c>
      <c r="Y32" s="117">
        <f t="shared" si="20"/>
        <v>2.8361180887631e-7</v>
      </c>
      <c r="Z32" s="117">
        <f t="shared" si="21"/>
        <v>0.977856830854947</v>
      </c>
      <c r="AA32" s="117">
        <f>X32/(1+0.045*ABS([1]Reference!E39))</f>
        <v>0.610905506418622</v>
      </c>
      <c r="AB32" s="117">
        <f>Y32/(1+0.015*ABS([1]Reference!E39))</f>
        <v>2.8361180887631e-7</v>
      </c>
      <c r="AC32" s="117">
        <f t="shared" si="33"/>
        <v>1.15300022524818</v>
      </c>
      <c r="AD32" s="123" t="str">
        <f t="shared" si="22"/>
        <v>5-Gray5 (160, 160, 160)</v>
      </c>
    </row>
    <row r="33" s="31" customFormat="1" spans="1:30">
      <c r="A33" s="3" t="s">
        <v>55</v>
      </c>
      <c r="B33" s="31">
        <f>Test_Data!P9</f>
        <v>185.76878</v>
      </c>
      <c r="C33" s="31">
        <f>Test_Data!Q9</f>
        <v>195.7547</v>
      </c>
      <c r="D33" s="31">
        <f>Test_Data!R9</f>
        <v>179.68602</v>
      </c>
      <c r="E33" s="117">
        <f t="shared" si="23"/>
        <v>0.510639216084903</v>
      </c>
      <c r="F33" s="117">
        <f t="shared" si="23"/>
        <v>0.538088405128867</v>
      </c>
      <c r="G33" s="117">
        <f t="shared" si="23"/>
        <v>0.493918991093208</v>
      </c>
      <c r="H33" s="117">
        <f t="shared" si="24"/>
        <v>0.8133625957478</v>
      </c>
      <c r="I33" s="117">
        <f t="shared" si="24"/>
        <v>0.813363247624686</v>
      </c>
      <c r="J33" s="117">
        <f t="shared" si="24"/>
        <v>0.815083790831515</v>
      </c>
      <c r="K33" s="117">
        <f t="shared" si="25"/>
        <v>78.3501367244636</v>
      </c>
      <c r="L33" s="117">
        <f t="shared" si="26"/>
        <v>-0.000325938443346274</v>
      </c>
      <c r="M33" s="117">
        <f t="shared" si="27"/>
        <v>-0.344108641365826</v>
      </c>
      <c r="N33" s="123" t="str">
        <f t="shared" si="28"/>
        <v>6-Gray6 (192, 192, 192)</v>
      </c>
      <c r="O33" s="124">
        <f>K33-[1]Reference!B40</f>
        <v>0.64577313451089</v>
      </c>
      <c r="P33" s="124">
        <f>L33-[1]Reference!C40</f>
        <v>-0.000325938443346274</v>
      </c>
      <c r="Q33" s="124">
        <f>M33-[1]Reference!D40</f>
        <v>-0.344108641365826</v>
      </c>
      <c r="R33" s="124" t="str">
        <f t="shared" si="29"/>
        <v>about the same</v>
      </c>
      <c r="S33" s="124" t="str">
        <f t="shared" si="30"/>
        <v>about the same</v>
      </c>
      <c r="T33" s="124" t="str">
        <f t="shared" si="31"/>
        <v>about the same</v>
      </c>
      <c r="U33" s="124">
        <f t="shared" si="18"/>
        <v>0.731733424516417</v>
      </c>
      <c r="V33" s="124">
        <f t="shared" si="32"/>
        <v>0.535433804554523</v>
      </c>
      <c r="W33" s="117">
        <f t="shared" si="19"/>
        <v>0.34410879572964</v>
      </c>
      <c r="X33" s="117">
        <f>W33-[1]Reference!E40</f>
        <v>0.34410879572964</v>
      </c>
      <c r="Y33" s="117">
        <f t="shared" si="20"/>
        <v>0</v>
      </c>
      <c r="Z33" s="117">
        <f t="shared" si="21"/>
        <v>0.64577313451089</v>
      </c>
      <c r="AA33" s="117">
        <f>X33/(1+0.045*ABS([1]Reference!E40))</f>
        <v>0.34410879572964</v>
      </c>
      <c r="AB33" s="117">
        <f>Y33/(1+0.015*ABS([1]Reference!E40))</f>
        <v>0</v>
      </c>
      <c r="AC33" s="117">
        <f t="shared" si="33"/>
        <v>0.731733424516417</v>
      </c>
      <c r="AD33" s="123" t="str">
        <f t="shared" si="22"/>
        <v>6-Gray6 (192, 192, 192)</v>
      </c>
    </row>
    <row r="34" s="31" customFormat="1" spans="1:30">
      <c r="A34" s="3" t="s">
        <v>56</v>
      </c>
      <c r="B34" s="31">
        <f>Test_Data!P10</f>
        <v>259.64203</v>
      </c>
      <c r="C34" s="31">
        <f>Test_Data!Q10</f>
        <v>273.39847</v>
      </c>
      <c r="D34" s="31">
        <f>Test_Data!R10</f>
        <v>250.5321</v>
      </c>
      <c r="E34" s="117">
        <f t="shared" si="23"/>
        <v>0.713701207823472</v>
      </c>
      <c r="F34" s="117">
        <f t="shared" si="23"/>
        <v>0.751514761520272</v>
      </c>
      <c r="G34" s="117">
        <f t="shared" si="23"/>
        <v>0.688659930630456</v>
      </c>
      <c r="H34" s="117">
        <f t="shared" si="24"/>
        <v>0.909393025052998</v>
      </c>
      <c r="I34" s="117">
        <f t="shared" si="24"/>
        <v>0.909171552719836</v>
      </c>
      <c r="J34" s="117">
        <f t="shared" si="24"/>
        <v>0.910581074670831</v>
      </c>
      <c r="K34" s="117">
        <f t="shared" si="25"/>
        <v>89.463900115501</v>
      </c>
      <c r="L34" s="117">
        <f t="shared" si="26"/>
        <v>0.11073616658086</v>
      </c>
      <c r="M34" s="117">
        <f t="shared" si="27"/>
        <v>-0.281904390198973</v>
      </c>
      <c r="N34" s="123" t="str">
        <f t="shared" si="28"/>
        <v>7-Gray7 (224, 224, 224)</v>
      </c>
      <c r="O34" s="124">
        <f>K34-[1]Reference!B41</f>
        <v>0.286619886474114</v>
      </c>
      <c r="P34" s="124">
        <f>L34-[1]Reference!C41</f>
        <v>0.11073616658086</v>
      </c>
      <c r="Q34" s="124">
        <f>M34-[1]Reference!D41</f>
        <v>-0.281904390198973</v>
      </c>
      <c r="R34" s="124" t="str">
        <f t="shared" si="29"/>
        <v>about the same</v>
      </c>
      <c r="S34" s="124" t="str">
        <f t="shared" si="30"/>
        <v>about the same</v>
      </c>
      <c r="T34" s="124" t="str">
        <f t="shared" si="31"/>
        <v>about the same</v>
      </c>
      <c r="U34" s="124">
        <f t="shared" si="18"/>
        <v>0.416993456932974</v>
      </c>
      <c r="V34" s="124">
        <f t="shared" si="32"/>
        <v>0.173883543124912</v>
      </c>
      <c r="W34" s="117">
        <f t="shared" si="19"/>
        <v>0.302873874413886</v>
      </c>
      <c r="X34" s="117">
        <f>W34-[1]Reference!E41</f>
        <v>0.302873874413886</v>
      </c>
      <c r="Y34" s="117">
        <f t="shared" si="20"/>
        <v>0</v>
      </c>
      <c r="Z34" s="117">
        <f t="shared" si="21"/>
        <v>0.286619886474114</v>
      </c>
      <c r="AA34" s="117">
        <f>X34/(1+0.045*ABS([1]Reference!E41))</f>
        <v>0.302873874413886</v>
      </c>
      <c r="AB34" s="117">
        <f>Y34/(1+0.015*ABS([1]Reference!E41))</f>
        <v>0</v>
      </c>
      <c r="AC34" s="117">
        <f t="shared" si="33"/>
        <v>0.416993456932974</v>
      </c>
      <c r="AD34" s="123" t="str">
        <f t="shared" si="22"/>
        <v>7-Gray7 (224, 224, 224)</v>
      </c>
    </row>
    <row r="35" s="31" customFormat="1" spans="1:30">
      <c r="A35" s="3" t="s">
        <v>57</v>
      </c>
      <c r="B35" s="31">
        <f>Test_Data!P11</f>
        <v>345.23923</v>
      </c>
      <c r="C35" s="31">
        <f>Test_Data!Q11</f>
        <v>363.79654</v>
      </c>
      <c r="D35" s="31">
        <f>Test_Data!R11</f>
        <v>331.82379</v>
      </c>
      <c r="E35" s="117">
        <f t="shared" si="23"/>
        <v>0.948989866698567</v>
      </c>
      <c r="F35" s="117">
        <f t="shared" si="23"/>
        <v>1</v>
      </c>
      <c r="G35" s="117">
        <f t="shared" si="23"/>
        <v>0.912113650118827</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36.402477</v>
      </c>
      <c r="C36" s="31">
        <f>Test_Data!Q12</f>
        <v>19.335854</v>
      </c>
      <c r="D36" s="31">
        <f>Test_Data!R12</f>
        <v>1.7289436</v>
      </c>
      <c r="E36" s="117">
        <f t="shared" si="23"/>
        <v>0.100062735615902</v>
      </c>
      <c r="F36" s="117">
        <f t="shared" si="23"/>
        <v>0.0531501866400379</v>
      </c>
      <c r="G36" s="117">
        <f t="shared" si="23"/>
        <v>0.00475250149437925</v>
      </c>
      <c r="H36" s="117">
        <f t="shared" si="24"/>
        <v>0.472429417065213</v>
      </c>
      <c r="I36" s="117">
        <f t="shared" si="24"/>
        <v>0.37598304831537</v>
      </c>
      <c r="J36" s="117">
        <f t="shared" si="24"/>
        <v>0.178504628718422</v>
      </c>
      <c r="K36" s="117">
        <f t="shared" si="25"/>
        <v>27.6140336045829</v>
      </c>
      <c r="L36" s="117">
        <f t="shared" si="26"/>
        <v>48.2231843749218</v>
      </c>
      <c r="M36" s="117">
        <f t="shared" si="27"/>
        <v>39.4956839193895</v>
      </c>
      <c r="N36" s="123" t="str">
        <f t="shared" si="28"/>
        <v>9-Red1 (128, 0, 0)</v>
      </c>
      <c r="O36" s="124">
        <f>K36-[1]Reference!B43</f>
        <v>2.08324903216671</v>
      </c>
      <c r="P36" s="124">
        <f>L36-[1]Reference!C43</f>
        <v>0.170337278696898</v>
      </c>
      <c r="Q36" s="124">
        <f>M36-[1]Reference!D43</f>
        <v>1.43512110315231</v>
      </c>
      <c r="R36" s="124" t="str">
        <f t="shared" si="29"/>
        <v>about the same</v>
      </c>
      <c r="S36" s="124" t="str">
        <f t="shared" si="30"/>
        <v>about the same</v>
      </c>
      <c r="T36" s="124" t="str">
        <f t="shared" si="31"/>
        <v>about the same</v>
      </c>
      <c r="U36" s="124">
        <f t="shared" si="18"/>
        <v>2.53545141922509</v>
      </c>
      <c r="V36" s="124">
        <f t="shared" si="32"/>
        <v>4.69274527389341</v>
      </c>
      <c r="W36" s="117">
        <f t="shared" si="19"/>
        <v>62.3328529711101</v>
      </c>
      <c r="X36" s="117">
        <f>W36-[1]Reference!E43</f>
        <v>1.03291368939538</v>
      </c>
      <c r="Y36" s="117">
        <f t="shared" si="20"/>
        <v>1.0107802330312</v>
      </c>
      <c r="Z36" s="117">
        <f t="shared" si="21"/>
        <v>2.08324903216671</v>
      </c>
      <c r="AA36" s="117">
        <f>X36/(1+0.045*ABS([1]Reference!E43))</f>
        <v>0.274820923319107</v>
      </c>
      <c r="AB36" s="117">
        <f>Y36/(1+0.015*ABS([1]Reference!E43))</f>
        <v>0.526585419448634</v>
      </c>
      <c r="AC36" s="117">
        <f t="shared" si="33"/>
        <v>2.16627451489727</v>
      </c>
      <c r="AD36" s="123" t="str">
        <f t="shared" si="22"/>
        <v>9-Red1 (128, 0, 0)</v>
      </c>
    </row>
    <row r="37" s="31" customFormat="1" spans="1:30">
      <c r="A37" s="3" t="s">
        <v>59</v>
      </c>
      <c r="B37" s="31">
        <f>Test_Data!P13</f>
        <v>96.584061</v>
      </c>
      <c r="C37" s="31">
        <f>Test_Data!Q13</f>
        <v>60.888172</v>
      </c>
      <c r="D37" s="31">
        <f>Test_Data!R13</f>
        <v>23.249825</v>
      </c>
      <c r="E37" s="117">
        <f t="shared" si="23"/>
        <v>0.265489223729286</v>
      </c>
      <c r="F37" s="117">
        <f t="shared" si="23"/>
        <v>0.167368749576343</v>
      </c>
      <c r="G37" s="117">
        <f t="shared" si="23"/>
        <v>0.0639088678523441</v>
      </c>
      <c r="H37" s="117">
        <f t="shared" si="24"/>
        <v>0.65402614159195</v>
      </c>
      <c r="I37" s="117">
        <f t="shared" si="24"/>
        <v>0.551092867853252</v>
      </c>
      <c r="J37" s="117">
        <f t="shared" si="24"/>
        <v>0.412259548197836</v>
      </c>
      <c r="K37" s="117">
        <f t="shared" si="25"/>
        <v>47.9267726709772</v>
      </c>
      <c r="L37" s="117">
        <f t="shared" si="26"/>
        <v>51.4666368693488</v>
      </c>
      <c r="M37" s="117">
        <f t="shared" si="27"/>
        <v>27.7666639310832</v>
      </c>
      <c r="N37" s="123" t="str">
        <f t="shared" si="28"/>
        <v>10-Red2 (192, 64, 64)</v>
      </c>
      <c r="O37" s="124">
        <f>K37-[1]Reference!B44</f>
        <v>1.96095672549068</v>
      </c>
      <c r="P37" s="124">
        <f>L37-[1]Reference!C44</f>
        <v>0.367770723783302</v>
      </c>
      <c r="Q37" s="124">
        <f>M37-[1]Reference!D44</f>
        <v>-0.903123742034172</v>
      </c>
      <c r="R37" s="124" t="str">
        <f t="shared" si="29"/>
        <v>about the same</v>
      </c>
      <c r="S37" s="124" t="str">
        <f t="shared" si="30"/>
        <v>about the same</v>
      </c>
      <c r="T37" s="124" t="str">
        <f t="shared" si="31"/>
        <v>about the same</v>
      </c>
      <c r="U37" s="124">
        <f t="shared" si="18"/>
        <v>2.19003175272529</v>
      </c>
      <c r="V37" s="124">
        <f t="shared" si="32"/>
        <v>4.11204967767167</v>
      </c>
      <c r="W37" s="117">
        <f t="shared" si="19"/>
        <v>58.4790760571944</v>
      </c>
      <c r="X37" s="117">
        <f>W37-[1]Reference!E44</f>
        <v>-0.113166147589418</v>
      </c>
      <c r="Y37" s="117">
        <f t="shared" si="20"/>
        <v>0.968545931661307</v>
      </c>
      <c r="Z37" s="117">
        <f t="shared" si="21"/>
        <v>1.96095672549068</v>
      </c>
      <c r="AA37" s="117">
        <f>X37/(1+0.045*ABS([1]Reference!E44))</f>
        <v>-0.0311182323312466</v>
      </c>
      <c r="AB37" s="117">
        <f>Y37/(1+0.015*ABS([1]Reference!E44))</f>
        <v>0.5154901105173</v>
      </c>
      <c r="AC37" s="117">
        <f t="shared" si="33"/>
        <v>2.02781894597907</v>
      </c>
      <c r="AD37" s="123" t="str">
        <f t="shared" si="22"/>
        <v>10-Red2 (192, 64, 64)</v>
      </c>
    </row>
    <row r="38" s="31" customFormat="1" spans="1:30">
      <c r="A38" s="3" t="s">
        <v>60</v>
      </c>
      <c r="B38" s="31">
        <f>Test_Data!P14</f>
        <v>159.95354</v>
      </c>
      <c r="C38" s="31">
        <f>Test_Data!Q14</f>
        <v>83.894249</v>
      </c>
      <c r="D38" s="31">
        <f>Test_Data!R14</f>
        <v>8.3380156</v>
      </c>
      <c r="E38" s="117">
        <f t="shared" si="23"/>
        <v>0.439678563188094</v>
      </c>
      <c r="F38" s="117">
        <f t="shared" si="23"/>
        <v>0.230607605558865</v>
      </c>
      <c r="G38" s="117">
        <f t="shared" si="23"/>
        <v>0.0229194472272881</v>
      </c>
      <c r="H38" s="117">
        <f t="shared" si="24"/>
        <v>0.773792600236942</v>
      </c>
      <c r="I38" s="117">
        <f t="shared" si="24"/>
        <v>0.613231622695321</v>
      </c>
      <c r="J38" s="117">
        <f t="shared" si="24"/>
        <v>0.292899341058658</v>
      </c>
      <c r="K38" s="117">
        <f t="shared" si="25"/>
        <v>55.1348682326572</v>
      </c>
      <c r="L38" s="117">
        <f t="shared" si="26"/>
        <v>80.2804887708105</v>
      </c>
      <c r="M38" s="117">
        <f t="shared" si="27"/>
        <v>64.0664563273326</v>
      </c>
      <c r="N38" s="123" t="str">
        <f t="shared" si="28"/>
        <v>11-Red3 (255, 0, 0)</v>
      </c>
      <c r="O38" s="124">
        <f>K38-[1]Reference!B45</f>
        <v>1.90198644681475</v>
      </c>
      <c r="P38" s="124">
        <f>L38-[1]Reference!C45</f>
        <v>0.175161680608653</v>
      </c>
      <c r="Q38" s="124">
        <f>M38-[1]Reference!D45</f>
        <v>-3.15632561810365</v>
      </c>
      <c r="R38" s="124" t="str">
        <f t="shared" si="29"/>
        <v>about the same</v>
      </c>
      <c r="S38" s="124" t="str">
        <f t="shared" si="30"/>
        <v>about the same</v>
      </c>
      <c r="T38" s="124" t="str">
        <f t="shared" si="31"/>
        <v>bluer</v>
      </c>
      <c r="U38" s="124">
        <f t="shared" si="18"/>
        <v>3.68925811860841</v>
      </c>
      <c r="V38" s="124">
        <f t="shared" si="32"/>
        <v>4.71244609816661</v>
      </c>
      <c r="W38" s="117">
        <f t="shared" si="19"/>
        <v>102.710601709961</v>
      </c>
      <c r="X38" s="117">
        <f>W38-[1]Reference!E45</f>
        <v>-1.86361041096245</v>
      </c>
      <c r="Y38" s="117">
        <f t="shared" si="20"/>
        <v>2.55343479611354</v>
      </c>
      <c r="Z38" s="117">
        <f t="shared" si="21"/>
        <v>1.90198644681475</v>
      </c>
      <c r="AA38" s="117">
        <f>X38/(1+0.045*ABS([1]Reference!E45))</f>
        <v>-0.326614584255407</v>
      </c>
      <c r="AB38" s="117">
        <f>Y38/(1+0.015*ABS([1]Reference!E45))</f>
        <v>0.994090824648968</v>
      </c>
      <c r="AC38" s="117">
        <f t="shared" si="33"/>
        <v>2.17081691954126</v>
      </c>
      <c r="AD38" s="123" t="str">
        <f t="shared" si="22"/>
        <v>11-Red3 (255, 0, 0)</v>
      </c>
    </row>
    <row r="39" s="31" customFormat="1" spans="1:30">
      <c r="A39" s="3" t="s">
        <v>61</v>
      </c>
      <c r="B39" s="31">
        <f>Test_Data!P15</f>
        <v>201.06522</v>
      </c>
      <c r="C39" s="31">
        <f>Test_Data!Q15</f>
        <v>145.96092</v>
      </c>
      <c r="D39" s="31">
        <f>Test_Data!R15</f>
        <v>81.527679</v>
      </c>
      <c r="E39" s="117">
        <f t="shared" si="23"/>
        <v>0.55268590514907</v>
      </c>
      <c r="F39" s="117">
        <f t="shared" si="23"/>
        <v>0.401215800458135</v>
      </c>
      <c r="G39" s="117">
        <f t="shared" si="23"/>
        <v>0.224102403502793</v>
      </c>
      <c r="H39" s="117">
        <f t="shared" si="24"/>
        <v>0.835100873652</v>
      </c>
      <c r="I39" s="117">
        <f t="shared" si="24"/>
        <v>0.737552052529458</v>
      </c>
      <c r="J39" s="117">
        <f t="shared" si="24"/>
        <v>0.626324191423303</v>
      </c>
      <c r="K39" s="117">
        <f t="shared" si="25"/>
        <v>69.5560380934171</v>
      </c>
      <c r="L39" s="117">
        <f t="shared" si="26"/>
        <v>48.7744105612714</v>
      </c>
      <c r="M39" s="117">
        <f t="shared" si="27"/>
        <v>22.2455722212309</v>
      </c>
      <c r="N39" s="123" t="str">
        <f t="shared" si="28"/>
        <v>12-Red4 (255, 128, 128)</v>
      </c>
      <c r="O39" s="124">
        <f>K39-[1]Reference!B46</f>
        <v>1.34653968967396</v>
      </c>
      <c r="P39" s="124">
        <f>L39-[1]Reference!C46</f>
        <v>0.581613889904517</v>
      </c>
      <c r="Q39" s="124">
        <f>M39-[1]Reference!D46</f>
        <v>-0.447776136292255</v>
      </c>
      <c r="R39" s="124" t="str">
        <f t="shared" si="29"/>
        <v>about the same</v>
      </c>
      <c r="S39" s="124" t="str">
        <f t="shared" si="30"/>
        <v>about the same</v>
      </c>
      <c r="T39" s="124" t="str">
        <f t="shared" si="31"/>
        <v>about the same</v>
      </c>
      <c r="U39" s="124">
        <f t="shared" si="18"/>
        <v>1.5336059862396</v>
      </c>
      <c r="V39" s="124">
        <f t="shared" si="32"/>
        <v>1.95402726035547</v>
      </c>
      <c r="W39" s="117">
        <f t="shared" si="19"/>
        <v>53.6079155447165</v>
      </c>
      <c r="X39" s="117">
        <f>W39-[1]Reference!E46</f>
        <v>0.339409739845237</v>
      </c>
      <c r="Y39" s="117">
        <f t="shared" si="20"/>
        <v>0.650829634897545</v>
      </c>
      <c r="Z39" s="117">
        <f t="shared" si="21"/>
        <v>1.34653968967396</v>
      </c>
      <c r="AA39" s="117">
        <f>X39/(1+0.045*ABS([1]Reference!E46))</f>
        <v>0.0999121198105353</v>
      </c>
      <c r="AB39" s="117">
        <f>Y39/(1+0.015*ABS([1]Reference!E46))</f>
        <v>0.361767456805048</v>
      </c>
      <c r="AC39" s="117">
        <f t="shared" si="33"/>
        <v>1.39786525114385</v>
      </c>
      <c r="AD39" s="123" t="str">
        <f t="shared" si="22"/>
        <v>12-Red4 (255, 128, 128)</v>
      </c>
    </row>
    <row r="40" s="31" customFormat="1" spans="1:30">
      <c r="A40" s="3" t="s">
        <v>62</v>
      </c>
      <c r="B40" s="31">
        <f>Test_Data!P16</f>
        <v>30.747608</v>
      </c>
      <c r="C40" s="31">
        <f>Test_Data!Q16</f>
        <v>59.705631</v>
      </c>
      <c r="D40" s="31">
        <f>Test_Data!R16</f>
        <v>9.8606005</v>
      </c>
      <c r="E40" s="117">
        <f t="shared" si="23"/>
        <v>0.0845186927836092</v>
      </c>
      <c r="F40" s="117">
        <f t="shared" si="23"/>
        <v>0.164118193647471</v>
      </c>
      <c r="G40" s="117">
        <f t="shared" si="23"/>
        <v>0.027104712155866</v>
      </c>
      <c r="H40" s="117">
        <f t="shared" si="24"/>
        <v>0.446577733722301</v>
      </c>
      <c r="I40" s="117">
        <f t="shared" si="24"/>
        <v>0.547501831228944</v>
      </c>
      <c r="J40" s="117">
        <f t="shared" si="24"/>
        <v>0.30974094199037</v>
      </c>
      <c r="K40" s="117">
        <f t="shared" si="25"/>
        <v>47.5102124225575</v>
      </c>
      <c r="L40" s="117">
        <f t="shared" si="26"/>
        <v>-50.4620487533213</v>
      </c>
      <c r="M40" s="117">
        <f t="shared" si="27"/>
        <v>47.5521778477147</v>
      </c>
      <c r="N40" s="123" t="str">
        <f t="shared" si="28"/>
        <v>13-Green1 (0, 128, 0)</v>
      </c>
      <c r="O40" s="124">
        <f>K40-[1]Reference!B47</f>
        <v>1.28139457993092</v>
      </c>
      <c r="P40" s="124">
        <f>L40-[1]Reference!C47</f>
        <v>1.23987664202946</v>
      </c>
      <c r="Q40" s="124">
        <f>M40-[1]Reference!D47</f>
        <v>-2.34876109724608</v>
      </c>
      <c r="R40" s="124" t="str">
        <f t="shared" si="29"/>
        <v>about the same</v>
      </c>
      <c r="S40" s="124" t="str">
        <f t="shared" si="30"/>
        <v>about the same</v>
      </c>
      <c r="T40" s="124" t="str">
        <f t="shared" si="31"/>
        <v>about the same</v>
      </c>
      <c r="U40" s="124">
        <f t="shared" si="18"/>
        <v>2.94888874813262</v>
      </c>
      <c r="V40" s="124">
        <f t="shared" si="32"/>
        <v>2.16076794189185</v>
      </c>
      <c r="W40" s="117">
        <f t="shared" si="19"/>
        <v>69.3370606706346</v>
      </c>
      <c r="X40" s="117">
        <f>W40-[1]Reference!E47</f>
        <v>-2.51829958296872</v>
      </c>
      <c r="Y40" s="117">
        <f t="shared" si="20"/>
        <v>0.843883872227922</v>
      </c>
      <c r="Z40" s="117">
        <f t="shared" si="21"/>
        <v>1.28139457993092</v>
      </c>
      <c r="AA40" s="117">
        <f>X40/(1+0.045*ABS([1]Reference!E47))</f>
        <v>-0.59485173281574</v>
      </c>
      <c r="AB40" s="117">
        <f>Y40/(1+0.015*ABS([1]Reference!E47))</f>
        <v>0.406137031532004</v>
      </c>
      <c r="AC40" s="117">
        <f t="shared" si="33"/>
        <v>1.46995508158986</v>
      </c>
      <c r="AD40" s="123" t="str">
        <f t="shared" si="22"/>
        <v>13-Green1 (0, 128, 0)</v>
      </c>
    </row>
    <row r="41" s="31" customFormat="1" spans="1:30">
      <c r="A41" s="3" t="s">
        <v>63</v>
      </c>
      <c r="B41" s="31">
        <f>Test_Data!P17</f>
        <v>83.653542</v>
      </c>
      <c r="C41" s="31">
        <f>Test_Data!Q17</f>
        <v>146.34613</v>
      </c>
      <c r="D41" s="31">
        <f>Test_Data!R17</f>
        <v>38.56918</v>
      </c>
      <c r="E41" s="117">
        <f t="shared" si="23"/>
        <v>0.229945952757</v>
      </c>
      <c r="F41" s="117">
        <f t="shared" si="23"/>
        <v>0.402274661545709</v>
      </c>
      <c r="G41" s="117">
        <f t="shared" si="23"/>
        <v>0.10601854542102</v>
      </c>
      <c r="H41" s="117">
        <f t="shared" si="24"/>
        <v>0.623430528139029</v>
      </c>
      <c r="I41" s="117">
        <f t="shared" si="24"/>
        <v>0.738200314761385</v>
      </c>
      <c r="J41" s="117">
        <f t="shared" si="24"/>
        <v>0.488027500604407</v>
      </c>
      <c r="K41" s="117">
        <f t="shared" si="25"/>
        <v>69.6312365123206</v>
      </c>
      <c r="L41" s="117">
        <f t="shared" si="26"/>
        <v>-57.384893311178</v>
      </c>
      <c r="M41" s="117">
        <f t="shared" si="27"/>
        <v>50.0345628313956</v>
      </c>
      <c r="N41" s="123" t="str">
        <f t="shared" si="28"/>
        <v>14-Green2 (64, 192, 64)</v>
      </c>
      <c r="O41" s="124">
        <f>K41-[1]Reference!B48</f>
        <v>0.764643258542506</v>
      </c>
      <c r="P41" s="124">
        <f>L41-[1]Reference!C48</f>
        <v>1.94282384762928</v>
      </c>
      <c r="Q41" s="124">
        <f>M41-[1]Reference!D48</f>
        <v>-2.42870045585024</v>
      </c>
      <c r="R41" s="124" t="str">
        <f t="shared" si="29"/>
        <v>about the same</v>
      </c>
      <c r="S41" s="124" t="str">
        <f t="shared" si="30"/>
        <v>about the same</v>
      </c>
      <c r="T41" s="124" t="str">
        <f t="shared" si="31"/>
        <v>about the same</v>
      </c>
      <c r="U41" s="124">
        <f t="shared" si="18"/>
        <v>3.20278468211629</v>
      </c>
      <c r="V41" s="124">
        <f t="shared" si="32"/>
        <v>1.09652185677766</v>
      </c>
      <c r="W41" s="117">
        <f t="shared" si="19"/>
        <v>76.1346403292493</v>
      </c>
      <c r="X41" s="117">
        <f>W41-[1]Reference!E48</f>
        <v>-3.06240518396611</v>
      </c>
      <c r="Y41" s="117">
        <f t="shared" si="20"/>
        <v>0.542977804686105</v>
      </c>
      <c r="Z41" s="117">
        <f t="shared" si="21"/>
        <v>0.764643258542506</v>
      </c>
      <c r="AA41" s="117">
        <f>X41/(1+0.045*ABS([1]Reference!E48))</f>
        <v>-0.671011042103996</v>
      </c>
      <c r="AB41" s="117">
        <f>Y41/(1+0.015*ABS([1]Reference!E48))</f>
        <v>0.248166728869249</v>
      </c>
      <c r="AC41" s="117">
        <f t="shared" si="33"/>
        <v>1.04714939563448</v>
      </c>
      <c r="AD41" s="123" t="str">
        <f t="shared" si="22"/>
        <v>14-Green2 (64, 192, 64)</v>
      </c>
    </row>
    <row r="42" s="31" customFormat="1" spans="1:30">
      <c r="A42" s="3" t="s">
        <v>64</v>
      </c>
      <c r="B42" s="31">
        <f>Test_Data!P18</f>
        <v>134.02136</v>
      </c>
      <c r="C42" s="31">
        <f>Test_Data!Q18</f>
        <v>262.13132</v>
      </c>
      <c r="D42" s="31">
        <f>Test_Data!R18</f>
        <v>40.796688</v>
      </c>
      <c r="E42" s="117">
        <f t="shared" si="23"/>
        <v>0.368396466882285</v>
      </c>
      <c r="F42" s="117">
        <f t="shared" si="23"/>
        <v>0.720543741290118</v>
      </c>
      <c r="G42" s="117">
        <f t="shared" si="23"/>
        <v>0.112141495353419</v>
      </c>
      <c r="H42" s="117">
        <f t="shared" si="24"/>
        <v>0.729487677943059</v>
      </c>
      <c r="I42" s="117">
        <f t="shared" si="24"/>
        <v>0.896506515205309</v>
      </c>
      <c r="J42" s="117">
        <f t="shared" si="24"/>
        <v>0.497247333153217</v>
      </c>
      <c r="K42" s="117">
        <f t="shared" si="25"/>
        <v>87.9947557638158</v>
      </c>
      <c r="L42" s="117">
        <f t="shared" si="26"/>
        <v>-83.5094186311252</v>
      </c>
      <c r="M42" s="117">
        <f t="shared" si="27"/>
        <v>79.8518364104184</v>
      </c>
      <c r="N42" s="123" t="str">
        <f t="shared" si="28"/>
        <v>15-Green3 (0, 255, 0)</v>
      </c>
      <c r="O42" s="124">
        <f>K42-[1]Reference!B49</f>
        <v>0.257722290271602</v>
      </c>
      <c r="P42" s="124">
        <f>L42-[1]Reference!C49</f>
        <v>2.67901546299448</v>
      </c>
      <c r="Q42" s="124">
        <f>M42-[1]Reference!D49</f>
        <v>-3.33430713461846</v>
      </c>
      <c r="R42" s="124" t="str">
        <f t="shared" si="29"/>
        <v>about the same</v>
      </c>
      <c r="S42" s="124" t="str">
        <f t="shared" si="30"/>
        <v>about the same</v>
      </c>
      <c r="T42" s="124" t="str">
        <f t="shared" si="31"/>
        <v>bluer</v>
      </c>
      <c r="U42" s="124">
        <f t="shared" si="18"/>
        <v>4.28499109658748</v>
      </c>
      <c r="V42" s="124">
        <f t="shared" si="32"/>
        <v>0.545514038758111</v>
      </c>
      <c r="W42" s="117">
        <f t="shared" si="19"/>
        <v>115.542800633465</v>
      </c>
      <c r="X42" s="117">
        <f>W42-[1]Reference!E49</f>
        <v>-4.24192564451997</v>
      </c>
      <c r="Y42" s="117">
        <f t="shared" si="20"/>
        <v>0.548447577526754</v>
      </c>
      <c r="Z42" s="117">
        <f t="shared" si="21"/>
        <v>0.257722290271602</v>
      </c>
      <c r="AA42" s="117">
        <f>X42/(1+0.045*ABS([1]Reference!E49))</f>
        <v>-0.66380564696472</v>
      </c>
      <c r="AB42" s="117">
        <f>Y42/(1+0.015*ABS([1]Reference!E49))</f>
        <v>0.196100287896324</v>
      </c>
      <c r="AC42" s="117">
        <f t="shared" si="33"/>
        <v>0.738589221934704</v>
      </c>
      <c r="AD42" s="123" t="str">
        <f t="shared" si="22"/>
        <v>15-Green3 (0, 255, 0)</v>
      </c>
    </row>
    <row r="43" s="31" customFormat="1" spans="1:30">
      <c r="A43" s="3" t="s">
        <v>65</v>
      </c>
      <c r="B43" s="31">
        <f>Test_Data!P19</f>
        <v>180.29597</v>
      </c>
      <c r="C43" s="31">
        <f>Test_Data!Q19</f>
        <v>284.25439</v>
      </c>
      <c r="D43" s="31">
        <f>Test_Data!R19</f>
        <v>105.57858</v>
      </c>
      <c r="E43" s="117">
        <f t="shared" si="23"/>
        <v>0.495595615065498</v>
      </c>
      <c r="F43" s="117">
        <f t="shared" si="23"/>
        <v>0.781355397167878</v>
      </c>
      <c r="G43" s="117">
        <f t="shared" si="23"/>
        <v>0.290213260411987</v>
      </c>
      <c r="H43" s="117">
        <f t="shared" si="24"/>
        <v>0.805295539146628</v>
      </c>
      <c r="I43" s="117">
        <f t="shared" si="24"/>
        <v>0.921049290022935</v>
      </c>
      <c r="J43" s="117">
        <f t="shared" si="24"/>
        <v>0.68268878070429</v>
      </c>
      <c r="K43" s="117">
        <f t="shared" si="25"/>
        <v>90.8417176426604</v>
      </c>
      <c r="L43" s="117">
        <f t="shared" si="26"/>
        <v>-57.8768754381535</v>
      </c>
      <c r="M43" s="117">
        <f t="shared" si="27"/>
        <v>47.672101863729</v>
      </c>
      <c r="N43" s="123" t="str">
        <f t="shared" si="28"/>
        <v>16-Green4 (128, 255, 128)</v>
      </c>
      <c r="O43" s="124">
        <f>K43-[1]Reference!B50</f>
        <v>0.213663499596805</v>
      </c>
      <c r="P43" s="124">
        <f>L43-[1]Reference!C50</f>
        <v>2.02081211780225</v>
      </c>
      <c r="Q43" s="124">
        <f>M43-[1]Reference!D50</f>
        <v>-2.03169202222389</v>
      </c>
      <c r="R43" s="124" t="str">
        <f t="shared" si="29"/>
        <v>about the same</v>
      </c>
      <c r="S43" s="124" t="str">
        <f t="shared" si="30"/>
        <v>about the same</v>
      </c>
      <c r="T43" s="124" t="str">
        <f t="shared" si="31"/>
        <v>about the same</v>
      </c>
      <c r="U43" s="124">
        <f t="shared" si="18"/>
        <v>2.87351808410606</v>
      </c>
      <c r="V43" s="124">
        <f t="shared" si="32"/>
        <v>0.463351081981407</v>
      </c>
      <c r="W43" s="117">
        <f t="shared" si="19"/>
        <v>74.9824113148496</v>
      </c>
      <c r="X43" s="117">
        <f>W43-[1]Reference!E50</f>
        <v>-2.85202901337644</v>
      </c>
      <c r="Y43" s="117">
        <f t="shared" si="20"/>
        <v>0.278180868291882</v>
      </c>
      <c r="Z43" s="117">
        <f t="shared" si="21"/>
        <v>0.213663499596805</v>
      </c>
      <c r="AA43" s="117">
        <f>X43/(1+0.045*ABS([1]Reference!E50))</f>
        <v>-0.633425310258786</v>
      </c>
      <c r="AB43" s="117">
        <f>Y43/(1+0.015*ABS([1]Reference!E50))</f>
        <v>0.128340824545478</v>
      </c>
      <c r="AC43" s="117">
        <f t="shared" si="33"/>
        <v>0.680698965756087</v>
      </c>
      <c r="AD43" s="123" t="str">
        <f t="shared" si="22"/>
        <v>16-Green4 (128, 255, 128)</v>
      </c>
    </row>
    <row r="44" s="31" customFormat="1" spans="1:30">
      <c r="A44" s="3" t="s">
        <v>66</v>
      </c>
      <c r="B44" s="31">
        <f>Test_Data!P20</f>
        <v>12.769666</v>
      </c>
      <c r="C44" s="31">
        <f>Test_Data!Q20</f>
        <v>5.005528</v>
      </c>
      <c r="D44" s="31">
        <f>Test_Data!R20</f>
        <v>66.620567</v>
      </c>
      <c r="E44" s="117">
        <f t="shared" si="23"/>
        <v>0.0351011199831642</v>
      </c>
      <c r="F44" s="117">
        <f t="shared" si="23"/>
        <v>0.0137591413046424</v>
      </c>
      <c r="G44" s="117">
        <f t="shared" si="23"/>
        <v>0.183125895040123</v>
      </c>
      <c r="H44" s="117">
        <f t="shared" si="24"/>
        <v>0.333185786402494</v>
      </c>
      <c r="I44" s="117">
        <f t="shared" si="24"/>
        <v>0.239624071793504</v>
      </c>
      <c r="J44" s="117">
        <f t="shared" si="24"/>
        <v>0.585553977101069</v>
      </c>
      <c r="K44" s="117">
        <f t="shared" si="25"/>
        <v>11.7963923280465</v>
      </c>
      <c r="L44" s="117">
        <f t="shared" si="26"/>
        <v>46.7808573044947</v>
      </c>
      <c r="M44" s="117">
        <f t="shared" si="27"/>
        <v>-69.1859810615129</v>
      </c>
      <c r="N44" s="123" t="str">
        <f t="shared" si="28"/>
        <v>17-Blue1 (0, 0, 128)</v>
      </c>
      <c r="O44" s="124">
        <f>K44-[1]Reference!B51</f>
        <v>-1.17891924967002</v>
      </c>
      <c r="P44" s="124">
        <f>L44-[1]Reference!C51</f>
        <v>-0.725094190140332</v>
      </c>
      <c r="Q44" s="124">
        <f>M44-[1]Reference!D51</f>
        <v>-4.48767460621238</v>
      </c>
      <c r="R44" s="124" t="str">
        <f t="shared" si="29"/>
        <v>about the same</v>
      </c>
      <c r="S44" s="124" t="str">
        <f t="shared" si="30"/>
        <v>about the same</v>
      </c>
      <c r="T44" s="124" t="str">
        <f t="shared" si="31"/>
        <v>bluer</v>
      </c>
      <c r="U44" s="124">
        <f t="shared" si="18"/>
        <v>4.69625761144565</v>
      </c>
      <c r="V44" s="124">
        <f t="shared" si="32"/>
        <v>3.96512024601502</v>
      </c>
      <c r="W44" s="117">
        <f t="shared" si="19"/>
        <v>83.517354996357</v>
      </c>
      <c r="X44" s="117">
        <f>W44-[1]Reference!E51</f>
        <v>3.25100908728625</v>
      </c>
      <c r="Y44" s="117">
        <f t="shared" si="20"/>
        <v>3.17740851484365</v>
      </c>
      <c r="Z44" s="117">
        <f t="shared" si="21"/>
        <v>-1.17891924967002</v>
      </c>
      <c r="AA44" s="117">
        <f>X44/(1+0.045*ABS([1]Reference!E51))</f>
        <v>0.704904436674243</v>
      </c>
      <c r="AB44" s="117">
        <f>Y44/(1+0.015*ABS([1]Reference!E51))</f>
        <v>1.44165855317043</v>
      </c>
      <c r="AC44" s="117">
        <f t="shared" si="33"/>
        <v>1.99126096883734</v>
      </c>
      <c r="AD44" s="123" t="str">
        <f t="shared" si="22"/>
        <v>17-Blue1 (0, 0, 128)</v>
      </c>
    </row>
    <row r="45" s="31" customFormat="1" spans="1:30">
      <c r="A45" s="3" t="s">
        <v>67</v>
      </c>
      <c r="B45" s="31">
        <f>Test_Data!P21</f>
        <v>46.638649</v>
      </c>
      <c r="C45" s="31">
        <f>Test_Data!Q21</f>
        <v>31.574747</v>
      </c>
      <c r="D45" s="31">
        <f>Test_Data!R21</f>
        <v>157.90498</v>
      </c>
      <c r="E45" s="117">
        <f t="shared" si="23"/>
        <v>0.128199814654642</v>
      </c>
      <c r="F45" s="117">
        <f t="shared" si="23"/>
        <v>0.0867923235333684</v>
      </c>
      <c r="G45" s="117">
        <f t="shared" si="23"/>
        <v>0.434047503585383</v>
      </c>
      <c r="H45" s="117">
        <f t="shared" si="24"/>
        <v>0.513107789114936</v>
      </c>
      <c r="I45" s="117">
        <f t="shared" si="24"/>
        <v>0.442751904888033</v>
      </c>
      <c r="J45" s="117">
        <f t="shared" si="24"/>
        <v>0.780721433703696</v>
      </c>
      <c r="K45" s="117">
        <f t="shared" si="25"/>
        <v>35.3592209670118</v>
      </c>
      <c r="L45" s="117">
        <f t="shared" si="26"/>
        <v>35.1779421134516</v>
      </c>
      <c r="M45" s="117">
        <f t="shared" si="27"/>
        <v>-67.5939057631326</v>
      </c>
      <c r="N45" s="123" t="str">
        <f t="shared" si="28"/>
        <v>18-Blue2 (64, 64, 192)</v>
      </c>
      <c r="O45" s="124">
        <f>K45-[1]Reference!B52</f>
        <v>0.231191398961535</v>
      </c>
      <c r="P45" s="124">
        <f>L45-[1]Reference!C52</f>
        <v>-5.07261087716101</v>
      </c>
      <c r="Q45" s="124">
        <f>M45-[1]Reference!D52</f>
        <v>-0.622322071289858</v>
      </c>
      <c r="R45" s="124" t="str">
        <f t="shared" si="29"/>
        <v>about the same</v>
      </c>
      <c r="S45" s="124" t="str">
        <f t="shared" si="30"/>
        <v>greener</v>
      </c>
      <c r="T45" s="124" t="str">
        <f t="shared" si="31"/>
        <v>about the same</v>
      </c>
      <c r="U45" s="124">
        <f t="shared" si="18"/>
        <v>5.11586897158836</v>
      </c>
      <c r="V45" s="124">
        <f t="shared" si="32"/>
        <v>4.97864064938409</v>
      </c>
      <c r="W45" s="117">
        <f t="shared" si="19"/>
        <v>76.1998930947584</v>
      </c>
      <c r="X45" s="117">
        <f>W45-[1]Reference!E52</f>
        <v>-1.93652631542201</v>
      </c>
      <c r="Y45" s="117">
        <f t="shared" si="20"/>
        <v>4.72953821225548</v>
      </c>
      <c r="Z45" s="117">
        <f t="shared" si="21"/>
        <v>0.231191398961535</v>
      </c>
      <c r="AA45" s="117">
        <f>X45/(1+0.045*ABS([1]Reference!E52))</f>
        <v>-0.428801321146967</v>
      </c>
      <c r="AB45" s="117">
        <f>Y45/(1+0.015*ABS([1]Reference!E52))</f>
        <v>2.17745737350078</v>
      </c>
      <c r="AC45" s="117">
        <f t="shared" si="33"/>
        <v>2.23128676986713</v>
      </c>
      <c r="AD45" s="123" t="str">
        <f t="shared" si="22"/>
        <v>18-Blue2 (64, 64, 192)</v>
      </c>
    </row>
    <row r="46" s="31" customFormat="1" spans="1:30">
      <c r="A46" s="3" t="s">
        <v>68</v>
      </c>
      <c r="B46" s="31">
        <f>Test_Data!P22</f>
        <v>56.141205</v>
      </c>
      <c r="C46" s="31">
        <f>Test_Data!Q22</f>
        <v>22.687801</v>
      </c>
      <c r="D46" s="31">
        <f>Test_Data!R22</f>
        <v>286.5062</v>
      </c>
      <c r="E46" s="117">
        <f t="shared" si="23"/>
        <v>0.154320337955935</v>
      </c>
      <c r="F46" s="117">
        <f t="shared" si="23"/>
        <v>0.062363982351234</v>
      </c>
      <c r="G46" s="117">
        <f t="shared" si="23"/>
        <v>0.787545148175406</v>
      </c>
      <c r="H46" s="117">
        <f t="shared" si="24"/>
        <v>0.545825553136144</v>
      </c>
      <c r="I46" s="117">
        <f t="shared" si="24"/>
        <v>0.396562167820402</v>
      </c>
      <c r="J46" s="117">
        <f t="shared" si="24"/>
        <v>0.952230676591317</v>
      </c>
      <c r="K46" s="117">
        <f t="shared" si="25"/>
        <v>30.0012114671667</v>
      </c>
      <c r="L46" s="117">
        <f t="shared" si="26"/>
        <v>74.6316926578707</v>
      </c>
      <c r="M46" s="117">
        <f t="shared" si="27"/>
        <v>-111.133701754183</v>
      </c>
      <c r="N46" s="123" t="str">
        <f t="shared" si="28"/>
        <v>19-Blue3 (0, 0, 255)</v>
      </c>
      <c r="O46" s="124">
        <f>K46-[1]Reference!B53</f>
        <v>-2.30137520008282</v>
      </c>
      <c r="P46" s="124">
        <f>L46-[1]Reference!C53</f>
        <v>-4.56194545453076</v>
      </c>
      <c r="Q46" s="124">
        <f>M46-[1]Reference!D53</f>
        <v>-3.27996750185557</v>
      </c>
      <c r="R46" s="124" t="str">
        <f t="shared" si="29"/>
        <v>about the same</v>
      </c>
      <c r="S46" s="124" t="str">
        <f t="shared" si="30"/>
        <v>greener</v>
      </c>
      <c r="T46" s="124" t="str">
        <f t="shared" si="31"/>
        <v>bluer</v>
      </c>
      <c r="U46" s="124">
        <f t="shared" si="18"/>
        <v>6.07172635705025</v>
      </c>
      <c r="V46" s="124">
        <f t="shared" si="32"/>
        <v>8.78718621345162</v>
      </c>
      <c r="W46" s="117">
        <f t="shared" si="19"/>
        <v>133.867804996446</v>
      </c>
      <c r="X46" s="117">
        <f>W46-[1]Reference!E53</f>
        <v>0.0617501646499932</v>
      </c>
      <c r="Y46" s="117">
        <f t="shared" si="20"/>
        <v>5.61833783787591</v>
      </c>
      <c r="Z46" s="117">
        <f t="shared" si="21"/>
        <v>-2.30137520008282</v>
      </c>
      <c r="AA46" s="117">
        <f>X46/(1+0.045*ABS([1]Reference!E53))</f>
        <v>0.00879472559089967</v>
      </c>
      <c r="AB46" s="117">
        <f>Y46/(1+0.015*ABS([1]Reference!E53))</f>
        <v>1.86836320202929</v>
      </c>
      <c r="AC46" s="117">
        <f t="shared" si="33"/>
        <v>2.96431884476883</v>
      </c>
      <c r="AD46" s="123" t="str">
        <f t="shared" si="22"/>
        <v>19-Blue3 (0, 0, 255)</v>
      </c>
    </row>
    <row r="47" s="31" customFormat="1" spans="1:30">
      <c r="A47" s="3" t="s">
        <v>69</v>
      </c>
      <c r="B47" s="31">
        <f>Test_Data!P23</f>
        <v>121.25365</v>
      </c>
      <c r="C47" s="31">
        <f>Test_Data!Q23</f>
        <v>99.377106</v>
      </c>
      <c r="D47" s="31">
        <f>Test_Data!R23</f>
        <v>298.51419</v>
      </c>
      <c r="E47" s="117">
        <f t="shared" si="23"/>
        <v>0.333300723530796</v>
      </c>
      <c r="F47" s="117">
        <f t="shared" si="23"/>
        <v>0.273166715659253</v>
      </c>
      <c r="G47" s="117">
        <f t="shared" si="23"/>
        <v>0.820552581396184</v>
      </c>
      <c r="H47" s="117">
        <f t="shared" si="24"/>
        <v>0.70554528479593</v>
      </c>
      <c r="I47" s="117">
        <f t="shared" si="24"/>
        <v>0.648847437324586</v>
      </c>
      <c r="J47" s="117">
        <f t="shared" si="24"/>
        <v>0.965352265900158</v>
      </c>
      <c r="K47" s="117">
        <f t="shared" si="25"/>
        <v>59.2663027296519</v>
      </c>
      <c r="L47" s="117">
        <f t="shared" si="26"/>
        <v>28.3489237356719</v>
      </c>
      <c r="M47" s="117">
        <f t="shared" si="27"/>
        <v>-63.3009657151145</v>
      </c>
      <c r="N47" s="123" t="str">
        <f t="shared" si="28"/>
        <v>20-Blue4 (128, 128, 255)</v>
      </c>
      <c r="O47" s="124">
        <f>K47-[1]Reference!B54</f>
        <v>0.0635495188250275</v>
      </c>
      <c r="P47" s="124">
        <f>L47-[1]Reference!C54</f>
        <v>-4.75423533950953</v>
      </c>
      <c r="Q47" s="124">
        <f>M47-[1]Reference!D54</f>
        <v>0.156473683919955</v>
      </c>
      <c r="R47" s="124" t="str">
        <f t="shared" si="29"/>
        <v>about the same</v>
      </c>
      <c r="S47" s="124" t="str">
        <f t="shared" si="30"/>
        <v>greener</v>
      </c>
      <c r="T47" s="124" t="str">
        <f t="shared" si="31"/>
        <v>about the same</v>
      </c>
      <c r="U47" s="124">
        <f t="shared" si="18"/>
        <v>4.75723409330923</v>
      </c>
      <c r="V47" s="124">
        <f t="shared" si="32"/>
        <v>4.40176426956446</v>
      </c>
      <c r="W47" s="117">
        <f t="shared" si="19"/>
        <v>69.3590205916797</v>
      </c>
      <c r="X47" s="117">
        <f>W47-[1]Reference!E54</f>
        <v>-2.21377979952271</v>
      </c>
      <c r="Y47" s="117">
        <f t="shared" si="20"/>
        <v>4.21027513072791</v>
      </c>
      <c r="Z47" s="117">
        <f t="shared" si="21"/>
        <v>0.0635495188250275</v>
      </c>
      <c r="AA47" s="117">
        <f>X47/(1+0.045*ABS([1]Reference!E54))</f>
        <v>-0.524495919776228</v>
      </c>
      <c r="AB47" s="117">
        <f>Y47/(1+0.015*ABS([1]Reference!E54))</f>
        <v>2.03042600415766</v>
      </c>
      <c r="AC47" s="117">
        <f t="shared" si="33"/>
        <v>2.09803819544937</v>
      </c>
      <c r="AD47" s="123" t="str">
        <f t="shared" si="22"/>
        <v>20-Blue4 (128, 128, 255)</v>
      </c>
    </row>
    <row r="48" s="31" customFormat="1" spans="1:30">
      <c r="A48" s="3" t="s">
        <v>70</v>
      </c>
      <c r="B48" s="31">
        <f>Test_Data!P24</f>
        <v>65.800896</v>
      </c>
      <c r="C48" s="31">
        <f>Test_Data!Q24</f>
        <v>77.562569</v>
      </c>
      <c r="D48" s="31">
        <f>Test_Data!R24</f>
        <v>11.465863</v>
      </c>
      <c r="E48" s="117">
        <f t="shared" si="23"/>
        <v>0.180872792248107</v>
      </c>
      <c r="F48" s="117">
        <f t="shared" si="23"/>
        <v>0.213203151959609</v>
      </c>
      <c r="G48" s="117">
        <f t="shared" si="23"/>
        <v>0.0315172403783719</v>
      </c>
      <c r="H48" s="117">
        <f t="shared" si="24"/>
        <v>0.575489259486941</v>
      </c>
      <c r="I48" s="117">
        <f t="shared" si="24"/>
        <v>0.597399067429727</v>
      </c>
      <c r="J48" s="117">
        <f t="shared" si="24"/>
        <v>0.325711487765393</v>
      </c>
      <c r="K48" s="117">
        <f t="shared" si="25"/>
        <v>53.2982918218483</v>
      </c>
      <c r="L48" s="117">
        <f t="shared" si="26"/>
        <v>-10.9549039713929</v>
      </c>
      <c r="M48" s="117">
        <f t="shared" si="27"/>
        <v>54.3375159328668</v>
      </c>
      <c r="N48" s="123" t="str">
        <f t="shared" si="28"/>
        <v>21-Yellow1 (128, 128, 0)</v>
      </c>
      <c r="O48" s="124">
        <f>K48-[1]Reference!B55</f>
        <v>1.42996045850013</v>
      </c>
      <c r="P48" s="124">
        <f>L48-[1]Reference!C55</f>
        <v>1.97879782216032</v>
      </c>
      <c r="Q48" s="124">
        <f>M48-[1]Reference!D55</f>
        <v>-2.34290856297401</v>
      </c>
      <c r="R48" s="124" t="str">
        <f t="shared" si="29"/>
        <v>about the same</v>
      </c>
      <c r="S48" s="124" t="str">
        <f t="shared" si="30"/>
        <v>about the same</v>
      </c>
      <c r="T48" s="124" t="str">
        <f t="shared" si="31"/>
        <v>about the same</v>
      </c>
      <c r="U48" s="124">
        <f t="shared" si="18"/>
        <v>3.38373288962312</v>
      </c>
      <c r="V48" s="124">
        <f t="shared" si="32"/>
        <v>3.19834216181473</v>
      </c>
      <c r="W48" s="117">
        <f t="shared" si="19"/>
        <v>55.430817771137</v>
      </c>
      <c r="X48" s="117">
        <f>W48-[1]Reference!E55</f>
        <v>-2.70652963234604</v>
      </c>
      <c r="Y48" s="117">
        <f t="shared" si="20"/>
        <v>1.44206751044331</v>
      </c>
      <c r="Z48" s="117">
        <f t="shared" si="21"/>
        <v>1.42996045850013</v>
      </c>
      <c r="AA48" s="117">
        <f>X48/(1+0.045*ABS([1]Reference!E55))</f>
        <v>-0.748449789131076</v>
      </c>
      <c r="AB48" s="117">
        <f>Y48/(1+0.015*ABS([1]Reference!E55))</f>
        <v>0.770310432287193</v>
      </c>
      <c r="AC48" s="117">
        <f t="shared" si="33"/>
        <v>1.78839094210822</v>
      </c>
      <c r="AD48" s="123" t="str">
        <f t="shared" si="22"/>
        <v>21-Yellow1 (128, 128, 0)</v>
      </c>
    </row>
    <row r="49" s="31" customFormat="1" spans="1:30">
      <c r="A49" s="3" t="s">
        <v>71</v>
      </c>
      <c r="B49" s="31">
        <f>Test_Data!P25</f>
        <v>158.65164</v>
      </c>
      <c r="C49" s="31">
        <f>Test_Data!Q25</f>
        <v>184.79956</v>
      </c>
      <c r="D49" s="31">
        <f>Test_Data!R25</f>
        <v>41.590103</v>
      </c>
      <c r="E49" s="117">
        <f t="shared" si="23"/>
        <v>0.436099914529149</v>
      </c>
      <c r="F49" s="117">
        <f t="shared" si="23"/>
        <v>0.507975034616877</v>
      </c>
      <c r="G49" s="117">
        <f t="shared" si="23"/>
        <v>0.114322425936211</v>
      </c>
      <c r="H49" s="117">
        <f t="shared" si="24"/>
        <v>0.771687517785377</v>
      </c>
      <c r="I49" s="117">
        <f t="shared" si="24"/>
        <v>0.797898146463818</v>
      </c>
      <c r="J49" s="117">
        <f t="shared" si="24"/>
        <v>0.500450152012502</v>
      </c>
      <c r="K49" s="117">
        <f t="shared" si="25"/>
        <v>76.5561849898029</v>
      </c>
      <c r="L49" s="117">
        <f t="shared" si="26"/>
        <v>-13.1053143392203</v>
      </c>
      <c r="M49" s="117">
        <f t="shared" si="27"/>
        <v>59.4895988902633</v>
      </c>
      <c r="N49" s="123" t="str">
        <f t="shared" si="28"/>
        <v>22-Yellow2 (192, 192, 64)</v>
      </c>
      <c r="O49" s="124">
        <f>K49-[1]Reference!B56</f>
        <v>0.933531674963419</v>
      </c>
      <c r="P49" s="124">
        <f>L49-[1]Reference!C56</f>
        <v>2.46273574954409</v>
      </c>
      <c r="Q49" s="124">
        <f>M49-[1]Reference!D56</f>
        <v>-2.13568593444466</v>
      </c>
      <c r="R49" s="124" t="str">
        <f t="shared" si="29"/>
        <v>about the same</v>
      </c>
      <c r="S49" s="124" t="str">
        <f t="shared" si="30"/>
        <v>about the same</v>
      </c>
      <c r="T49" s="124" t="str">
        <f t="shared" si="31"/>
        <v>about the same</v>
      </c>
      <c r="U49" s="124">
        <f t="shared" si="18"/>
        <v>3.39082632566565</v>
      </c>
      <c r="V49" s="124">
        <f t="shared" si="32"/>
        <v>2.29201406076141</v>
      </c>
      <c r="W49" s="117">
        <f t="shared" si="19"/>
        <v>60.9160212099755</v>
      </c>
      <c r="X49" s="117">
        <f>W49-[1]Reference!E56</f>
        <v>-2.64528709383975</v>
      </c>
      <c r="Y49" s="117">
        <f t="shared" si="20"/>
        <v>1.90490891483873</v>
      </c>
      <c r="Z49" s="117">
        <f t="shared" si="21"/>
        <v>0.933531674963419</v>
      </c>
      <c r="AA49" s="117">
        <f>X49/(1+0.045*ABS([1]Reference!E56))</f>
        <v>-0.685261579704286</v>
      </c>
      <c r="AB49" s="117">
        <f>Y49/(1+0.015*ABS([1]Reference!E56))</f>
        <v>0.975166262738099</v>
      </c>
      <c r="AC49" s="117">
        <f t="shared" si="33"/>
        <v>1.51393991319385</v>
      </c>
      <c r="AD49" s="123" t="str">
        <f t="shared" si="22"/>
        <v>22-Yellow2 (192, 192, 64)</v>
      </c>
    </row>
    <row r="50" s="31" customFormat="1" spans="1:30">
      <c r="A50" s="3" t="s">
        <v>72</v>
      </c>
      <c r="B50" s="31">
        <f>Test_Data!P26</f>
        <v>289.44647</v>
      </c>
      <c r="C50" s="31">
        <f>Test_Data!Q26</f>
        <v>341.42398</v>
      </c>
      <c r="D50" s="31">
        <f>Test_Data!R26</f>
        <v>47.321999</v>
      </c>
      <c r="E50" s="117">
        <f t="shared" si="23"/>
        <v>0.795627330595283</v>
      </c>
      <c r="F50" s="117">
        <f t="shared" si="23"/>
        <v>0.938502548704834</v>
      </c>
      <c r="G50" s="117">
        <f t="shared" si="23"/>
        <v>0.130078199754181</v>
      </c>
      <c r="H50" s="117">
        <f t="shared" si="24"/>
        <v>0.942937062174249</v>
      </c>
      <c r="I50" s="117">
        <f t="shared" si="24"/>
        <v>0.979065661159461</v>
      </c>
      <c r="J50" s="117">
        <f t="shared" si="24"/>
        <v>0.522458566162678</v>
      </c>
      <c r="K50" s="117">
        <f t="shared" si="25"/>
        <v>97.5716166944975</v>
      </c>
      <c r="L50" s="117">
        <f t="shared" si="26"/>
        <v>-18.064299492606</v>
      </c>
      <c r="M50" s="117">
        <f t="shared" si="27"/>
        <v>91.3214189993566</v>
      </c>
      <c r="N50" s="123" t="str">
        <f t="shared" si="28"/>
        <v>23-Yellow3 (255, 255, 0)</v>
      </c>
      <c r="O50" s="124">
        <f>K50-[1]Reference!B57</f>
        <v>0.433369713200179</v>
      </c>
      <c r="P50" s="124">
        <f>L50-[1]Reference!C57</f>
        <v>3.49651272284973</v>
      </c>
      <c r="Q50" s="124">
        <f>M50-[1]Reference!D57</f>
        <v>-3.16630063063208</v>
      </c>
      <c r="R50" s="124" t="str">
        <f t="shared" si="29"/>
        <v>about the same</v>
      </c>
      <c r="S50" s="124" t="str">
        <f t="shared" si="30"/>
        <v>redder</v>
      </c>
      <c r="T50" s="124" t="str">
        <f t="shared" si="31"/>
        <v>bluer</v>
      </c>
      <c r="U50" s="124">
        <f t="shared" si="18"/>
        <v>4.73696846230903</v>
      </c>
      <c r="V50" s="124">
        <f t="shared" si="32"/>
        <v>1.96197211763801</v>
      </c>
      <c r="W50" s="117">
        <f t="shared" si="19"/>
        <v>93.0909258962151</v>
      </c>
      <c r="X50" s="117">
        <f>W50-[1]Reference!E57</f>
        <v>-3.82552154314109</v>
      </c>
      <c r="Y50" s="117">
        <f t="shared" si="20"/>
        <v>2.75979090286828</v>
      </c>
      <c r="Z50" s="117">
        <f t="shared" si="21"/>
        <v>0.433369713200179</v>
      </c>
      <c r="AA50" s="117">
        <f>X50/(1+0.045*ABS([1]Reference!E57))</f>
        <v>-0.713551612495432</v>
      </c>
      <c r="AB50" s="117">
        <f>Y50/(1+0.015*ABS([1]Reference!E57))</f>
        <v>1.12472525784032</v>
      </c>
      <c r="AC50" s="117">
        <f t="shared" si="33"/>
        <v>1.40070415064638</v>
      </c>
      <c r="AD50" s="123" t="str">
        <f t="shared" si="22"/>
        <v>23-Yellow3 (255, 255, 0)</v>
      </c>
    </row>
    <row r="51" s="31" customFormat="1" spans="1:30">
      <c r="A51" s="3" t="s">
        <v>73</v>
      </c>
      <c r="B51" s="31">
        <f>Test_Data!P27</f>
        <v>301.47101</v>
      </c>
      <c r="C51" s="31">
        <f>Test_Data!Q27</f>
        <v>346.18018</v>
      </c>
      <c r="D51" s="31">
        <f>Test_Data!R27</f>
        <v>110.18156</v>
      </c>
      <c r="E51" s="117">
        <f t="shared" si="23"/>
        <v>0.828680256277314</v>
      </c>
      <c r="F51" s="117">
        <f t="shared" si="23"/>
        <v>0.951576339895921</v>
      </c>
      <c r="G51" s="117">
        <f t="shared" si="23"/>
        <v>0.302865882121914</v>
      </c>
      <c r="H51" s="117">
        <f t="shared" si="24"/>
        <v>0.955817854661014</v>
      </c>
      <c r="I51" s="117">
        <f t="shared" si="24"/>
        <v>0.983590997334173</v>
      </c>
      <c r="J51" s="117">
        <f t="shared" si="24"/>
        <v>0.692469207137226</v>
      </c>
      <c r="K51" s="117">
        <f t="shared" si="25"/>
        <v>98.0965556907641</v>
      </c>
      <c r="L51" s="117">
        <f t="shared" si="26"/>
        <v>-13.8865713365797</v>
      </c>
      <c r="M51" s="117">
        <f t="shared" si="27"/>
        <v>58.2243580393893</v>
      </c>
      <c r="N51" s="123" t="str">
        <f t="shared" si="28"/>
        <v>24-Yellow4 (255, 255, 128)</v>
      </c>
      <c r="O51" s="124">
        <f>K51-[1]Reference!B58</f>
        <v>0.328326648645259</v>
      </c>
      <c r="P51" s="124">
        <f>L51-[1]Reference!C58</f>
        <v>2.65689216339154</v>
      </c>
      <c r="Q51" s="124">
        <f>M51-[1]Reference!D58</f>
        <v>-1.76128847594799</v>
      </c>
      <c r="R51" s="124" t="str">
        <f t="shared" si="29"/>
        <v>about the same</v>
      </c>
      <c r="S51" s="124" t="str">
        <f t="shared" si="30"/>
        <v>about the same</v>
      </c>
      <c r="T51" s="124" t="str">
        <f t="shared" si="31"/>
        <v>about the same</v>
      </c>
      <c r="U51" s="124">
        <f t="shared" si="18"/>
        <v>3.20452983315949</v>
      </c>
      <c r="V51" s="124">
        <f t="shared" si="32"/>
        <v>1.7146670123137</v>
      </c>
      <c r="W51" s="117">
        <f t="shared" si="19"/>
        <v>59.8574367358386</v>
      </c>
      <c r="X51" s="117">
        <f>W51-[1]Reference!E58</f>
        <v>-2.36767051547824</v>
      </c>
      <c r="Y51" s="117">
        <f t="shared" si="20"/>
        <v>2.13432644961674</v>
      </c>
      <c r="Z51" s="117">
        <f t="shared" si="21"/>
        <v>0.328326648645259</v>
      </c>
      <c r="AA51" s="117">
        <f>X51/(1+0.045*ABS([1]Reference!E58))</f>
        <v>-0.623049901897103</v>
      </c>
      <c r="AB51" s="117">
        <f>Y51/(1+0.015*ABS([1]Reference!E58))</f>
        <v>1.10393724633653</v>
      </c>
      <c r="AC51" s="117">
        <f t="shared" si="33"/>
        <v>1.30945294390967</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1.52893992185304</v>
      </c>
      <c r="C62" s="108" t="str">
        <f>IF(B62&lt;=20,"PASS","FAIL")</f>
        <v>PASS</v>
      </c>
    </row>
    <row r="63" spans="1:3">
      <c r="A63" s="31" t="s">
        <v>49</v>
      </c>
      <c r="B63" s="32">
        <f>MAX(AC28:AC51)</f>
        <v>2.96431884476883</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0.153670400381088</v>
      </c>
      <c r="F434" s="155">
        <f>Test_Data!T22</f>
        <v>0.0621013268828392</v>
      </c>
      <c r="G434" s="155">
        <v>0.18</v>
      </c>
      <c r="H434" s="155">
        <v>0.15</v>
      </c>
    </row>
    <row r="435" ht="14" spans="1:8">
      <c r="A435" s="153" t="s">
        <v>101</v>
      </c>
      <c r="B435" s="154">
        <v>0</v>
      </c>
      <c r="C435" s="154">
        <v>255</v>
      </c>
      <c r="D435" s="154">
        <v>0</v>
      </c>
      <c r="E435" s="155">
        <f>Test_Data!S18</f>
        <v>0.306720584630966</v>
      </c>
      <c r="F435" s="155">
        <f>Test_Data!T18</f>
        <v>0.599912345409393</v>
      </c>
      <c r="G435" s="155">
        <v>0.13</v>
      </c>
      <c r="H435" s="155">
        <v>0.57</v>
      </c>
    </row>
    <row r="436" ht="14" spans="1:8">
      <c r="A436" s="153" t="s">
        <v>100</v>
      </c>
      <c r="B436" s="154">
        <v>255</v>
      </c>
      <c r="C436" s="154">
        <v>0</v>
      </c>
      <c r="D436" s="154">
        <v>0</v>
      </c>
      <c r="E436" s="155">
        <f>Test_Data!S14</f>
        <v>0.634268581867218</v>
      </c>
      <c r="F436" s="155">
        <f>Test_Data!T14</f>
        <v>0.332668393850327</v>
      </c>
      <c r="G436" s="155">
        <v>0.47</v>
      </c>
      <c r="H436" s="155">
        <v>0.52</v>
      </c>
    </row>
    <row r="437" ht="14" spans="1:8">
      <c r="A437" s="153" t="s">
        <v>102</v>
      </c>
      <c r="B437" s="154">
        <v>0</v>
      </c>
      <c r="C437" s="154">
        <v>0</v>
      </c>
      <c r="D437" s="154">
        <v>255</v>
      </c>
      <c r="E437" s="155">
        <f>Test_Data!S22</f>
        <v>0.153670400381088</v>
      </c>
      <c r="F437" s="155">
        <f>Test_Data!T22</f>
        <v>0.0621013268828392</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2.20226185299399</v>
      </c>
    </row>
    <row r="446" spans="1:2">
      <c r="A446" s="3" t="s">
        <v>115</v>
      </c>
      <c r="B446" s="32">
        <f t="shared" ref="B446:B476" si="71">AC29</f>
        <v>2.01121340742343</v>
      </c>
    </row>
    <row r="447" spans="1:2">
      <c r="A447" s="3" t="s">
        <v>116</v>
      </c>
      <c r="B447" s="32">
        <f t="shared" si="71"/>
        <v>1.7189387919562</v>
      </c>
    </row>
    <row r="448" spans="1:2">
      <c r="A448" s="3" t="s">
        <v>117</v>
      </c>
      <c r="B448" s="32">
        <f t="shared" si="71"/>
        <v>1.46385594014442</v>
      </c>
    </row>
    <row r="449" spans="1:2">
      <c r="A449" s="3" t="s">
        <v>118</v>
      </c>
      <c r="B449" s="32">
        <f t="shared" si="71"/>
        <v>1.15300022524818</v>
      </c>
    </row>
    <row r="450" spans="1:2">
      <c r="A450" s="3" t="s">
        <v>119</v>
      </c>
      <c r="B450" s="32">
        <f t="shared" si="71"/>
        <v>0.731733424516417</v>
      </c>
    </row>
    <row r="451" spans="1:2">
      <c r="A451" s="3" t="s">
        <v>120</v>
      </c>
      <c r="B451" s="32">
        <f t="shared" si="71"/>
        <v>0.416993456932974</v>
      </c>
    </row>
    <row r="452" spans="1:2">
      <c r="A452" s="3" t="s">
        <v>121</v>
      </c>
      <c r="B452" s="32">
        <f t="shared" si="71"/>
        <v>0</v>
      </c>
    </row>
    <row r="453" spans="1:2">
      <c r="A453" s="3" t="s">
        <v>122</v>
      </c>
      <c r="B453" s="32">
        <f t="shared" si="71"/>
        <v>2.16627451489727</v>
      </c>
    </row>
    <row r="454" spans="1:2">
      <c r="A454" s="3" t="s">
        <v>123</v>
      </c>
      <c r="B454" s="32">
        <f t="shared" si="71"/>
        <v>2.02781894597907</v>
      </c>
    </row>
    <row r="455" spans="1:2">
      <c r="A455" s="3" t="s">
        <v>124</v>
      </c>
      <c r="B455" s="32">
        <f t="shared" si="71"/>
        <v>2.17081691954126</v>
      </c>
    </row>
    <row r="456" spans="1:2">
      <c r="A456" s="3" t="s">
        <v>125</v>
      </c>
      <c r="B456" s="32">
        <f t="shared" si="71"/>
        <v>1.39786525114385</v>
      </c>
    </row>
    <row r="457" spans="1:2">
      <c r="A457" s="3" t="s">
        <v>126</v>
      </c>
      <c r="B457" s="32">
        <f t="shared" si="71"/>
        <v>1.46995508158986</v>
      </c>
    </row>
    <row r="458" spans="1:2">
      <c r="A458" s="3" t="s">
        <v>127</v>
      </c>
      <c r="B458" s="32">
        <f t="shared" si="71"/>
        <v>1.04714939563448</v>
      </c>
    </row>
    <row r="459" spans="1:2">
      <c r="A459" s="3" t="s">
        <v>128</v>
      </c>
      <c r="B459" s="32">
        <f t="shared" si="71"/>
        <v>0.738589221934704</v>
      </c>
    </row>
    <row r="460" spans="1:2">
      <c r="A460" s="3" t="s">
        <v>129</v>
      </c>
      <c r="B460" s="32">
        <f t="shared" si="71"/>
        <v>0.680698965756087</v>
      </c>
    </row>
    <row r="461" spans="1:2">
      <c r="A461" s="3" t="s">
        <v>130</v>
      </c>
      <c r="B461" s="32">
        <f t="shared" si="71"/>
        <v>1.99126096883734</v>
      </c>
    </row>
    <row r="462" spans="1:2">
      <c r="A462" s="3" t="s">
        <v>131</v>
      </c>
      <c r="B462" s="32">
        <f t="shared" si="71"/>
        <v>2.23128676986713</v>
      </c>
    </row>
    <row r="463" spans="1:2">
      <c r="A463" s="3" t="s">
        <v>132</v>
      </c>
      <c r="B463" s="32">
        <f t="shared" si="71"/>
        <v>2.96431884476883</v>
      </c>
    </row>
    <row r="464" spans="1:2">
      <c r="A464" s="3" t="s">
        <v>133</v>
      </c>
      <c r="B464" s="32">
        <f t="shared" si="71"/>
        <v>2.09803819544937</v>
      </c>
    </row>
    <row r="465" spans="1:2">
      <c r="A465" s="3" t="s">
        <v>134</v>
      </c>
      <c r="B465" s="32">
        <f t="shared" si="71"/>
        <v>1.78839094210822</v>
      </c>
    </row>
    <row r="466" spans="1:2">
      <c r="A466" s="3" t="s">
        <v>135</v>
      </c>
      <c r="B466" s="32">
        <f t="shared" si="71"/>
        <v>1.51393991319385</v>
      </c>
    </row>
    <row r="467" spans="1:2">
      <c r="A467" s="3" t="s">
        <v>136</v>
      </c>
      <c r="B467" s="32">
        <f t="shared" si="71"/>
        <v>1.40070415064638</v>
      </c>
    </row>
    <row r="468" spans="1:2">
      <c r="A468" s="3" t="s">
        <v>137</v>
      </c>
      <c r="B468" s="32">
        <f t="shared" si="71"/>
        <v>1.30945294390967</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0.00119820004329085</v>
      </c>
    </row>
    <row r="480" spans="1:2">
      <c r="A480" s="3">
        <v>16</v>
      </c>
      <c r="B480" s="158">
        <f>Test_Data!U29</f>
        <v>2.59924817085266</v>
      </c>
    </row>
    <row r="481" spans="1:2">
      <c r="A481" s="3">
        <v>32</v>
      </c>
      <c r="B481" s="158">
        <f>Test_Data!U30</f>
        <v>6.48150730133057</v>
      </c>
    </row>
    <row r="482" spans="1:2">
      <c r="A482" s="3">
        <v>48</v>
      </c>
      <c r="B482" s="158">
        <f>Test_Data!U31</f>
        <v>12.463680267334</v>
      </c>
    </row>
    <row r="483" spans="1:2">
      <c r="A483" s="3">
        <v>64</v>
      </c>
      <c r="B483" s="158">
        <f>Test_Data!U32</f>
        <v>20.9257183074951</v>
      </c>
    </row>
    <row r="484" spans="1:2">
      <c r="A484" s="3">
        <v>80</v>
      </c>
      <c r="B484" s="158">
        <f>Test_Data!U33</f>
        <v>32.1142807006836</v>
      </c>
    </row>
    <row r="485" spans="1:2">
      <c r="A485" s="3">
        <v>96</v>
      </c>
      <c r="B485" s="158">
        <f>Test_Data!U34</f>
        <v>45.8490333557129</v>
      </c>
    </row>
    <row r="486" spans="1:2">
      <c r="A486" s="3">
        <v>112</v>
      </c>
      <c r="B486" s="158">
        <f>Test_Data!U35</f>
        <v>62.6845397949219</v>
      </c>
    </row>
    <row r="487" spans="1:2">
      <c r="A487" s="3">
        <v>128</v>
      </c>
      <c r="B487" s="158">
        <f>Test_Data!U36</f>
        <v>82.487678527832</v>
      </c>
    </row>
    <row r="488" spans="1:2">
      <c r="A488" s="3">
        <v>144</v>
      </c>
      <c r="B488" s="158">
        <f>Test_Data!U37</f>
        <v>105.628837585449</v>
      </c>
    </row>
    <row r="489" spans="1:2">
      <c r="A489" s="3">
        <v>160</v>
      </c>
      <c r="B489" s="158">
        <f>Test_Data!U38</f>
        <v>131.841674804687</v>
      </c>
    </row>
    <row r="490" spans="1:2">
      <c r="A490" s="3">
        <v>176</v>
      </c>
      <c r="B490" s="158">
        <f>Test_Data!U39</f>
        <v>161.640014648437</v>
      </c>
    </row>
    <row r="491" spans="1:2">
      <c r="A491" s="3">
        <v>192</v>
      </c>
      <c r="B491" s="158">
        <f>Test_Data!U40</f>
        <v>194.789520263672</v>
      </c>
    </row>
    <row r="492" spans="1:2">
      <c r="A492" s="3">
        <v>208</v>
      </c>
      <c r="B492" s="158">
        <f>Test_Data!U41</f>
        <v>231.316513061523</v>
      </c>
    </row>
    <row r="493" spans="1:2">
      <c r="A493" s="3">
        <v>224</v>
      </c>
      <c r="B493" s="158">
        <f>Test_Data!U42</f>
        <v>271.891815185547</v>
      </c>
    </row>
    <row r="494" spans="1:2">
      <c r="A494" s="3">
        <v>240</v>
      </c>
      <c r="B494" s="158">
        <f>Test_Data!U43</f>
        <v>316.566131591797</v>
      </c>
    </row>
    <row r="495" spans="1:2">
      <c r="A495" s="3">
        <v>255</v>
      </c>
      <c r="B495" s="158">
        <f>Test_Data!U44</f>
        <v>362.124237060547</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5858768</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1.52893992185304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5858768</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6.0080285</v>
      </c>
      <c r="Q4" s="20">
        <v>6.3456178</v>
      </c>
      <c r="R4" s="21">
        <v>6.2045274</v>
      </c>
      <c r="S4" s="20">
        <v>0.323740273714066</v>
      </c>
      <c r="T4" s="20">
        <v>0.341931164264679</v>
      </c>
      <c r="U4" s="20">
        <v>6.34561777114868</v>
      </c>
      <c r="V4" s="19">
        <v>0</v>
      </c>
      <c r="W4" s="21">
        <v>0</v>
      </c>
      <c r="X4" s="22">
        <v>5892.09375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19.918718</v>
      </c>
      <c r="Q5" s="20">
        <v>21.00104</v>
      </c>
      <c r="R5" s="21">
        <v>19.916792</v>
      </c>
      <c r="S5" s="20">
        <v>0.32741367816925</v>
      </c>
      <c r="T5" s="20">
        <v>0.345204323530197</v>
      </c>
      <c r="U5" s="20">
        <v>21.0010395050049</v>
      </c>
      <c r="V5" s="19">
        <v>0</v>
      </c>
      <c r="W5" s="21">
        <v>0</v>
      </c>
      <c r="X5" s="24">
        <v>5720.51708984375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43.734608</v>
      </c>
      <c r="Q6" s="20">
        <v>46.09259</v>
      </c>
      <c r="R6" s="21">
        <v>43.030426</v>
      </c>
      <c r="S6" s="20">
        <v>0.329184025526047</v>
      </c>
      <c r="T6" s="20">
        <v>0.346932202577591</v>
      </c>
      <c r="U6" s="20">
        <v>46.0925903320313</v>
      </c>
      <c r="V6" s="19">
        <v>0</v>
      </c>
      <c r="W6" s="21">
        <v>0</v>
      </c>
      <c r="X6" s="24">
        <v>5641.77490234375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78.783966</v>
      </c>
      <c r="Q7" s="20">
        <v>82.92514</v>
      </c>
      <c r="R7" s="21">
        <v>76.963829</v>
      </c>
      <c r="S7" s="20">
        <v>0.330091744661331</v>
      </c>
      <c r="T7" s="20">
        <v>0.34744256734848</v>
      </c>
      <c r="U7" s="20">
        <v>82.9251403808594</v>
      </c>
      <c r="V7" s="19">
        <v>0</v>
      </c>
      <c r="W7" s="21">
        <v>0</v>
      </c>
      <c r="X7" s="24">
        <v>5602.55322265625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125.88563</v>
      </c>
      <c r="Q8" s="20">
        <v>132.52385</v>
      </c>
      <c r="R8" s="21">
        <v>122.4063</v>
      </c>
      <c r="S8" s="20">
        <v>0.330568313598633</v>
      </c>
      <c r="T8" s="20">
        <v>0.347999900579453</v>
      </c>
      <c r="U8" s="20">
        <v>132.523849487305</v>
      </c>
      <c r="V8" s="19">
        <v>0</v>
      </c>
      <c r="W8" s="21">
        <v>0</v>
      </c>
      <c r="X8" s="24">
        <v>5582.0966796875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185.76878</v>
      </c>
      <c r="Q9" s="20">
        <v>195.7547</v>
      </c>
      <c r="R9" s="21">
        <v>179.68602</v>
      </c>
      <c r="S9" s="20">
        <v>0.331015020608902</v>
      </c>
      <c r="T9" s="20">
        <v>0.348808586597443</v>
      </c>
      <c r="U9" s="20">
        <v>195.754699707031</v>
      </c>
      <c r="V9" s="19">
        <v>0</v>
      </c>
      <c r="W9" s="21">
        <v>0</v>
      </c>
      <c r="X9" s="24">
        <v>5563.08935546875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259.64203</v>
      </c>
      <c r="Q10" s="20">
        <v>273.39847</v>
      </c>
      <c r="R10" s="21">
        <v>250.5321</v>
      </c>
      <c r="S10" s="20">
        <v>0.331356704235077</v>
      </c>
      <c r="T10" s="20">
        <v>0.348912745714188</v>
      </c>
      <c r="U10" s="20">
        <v>273.398468017578</v>
      </c>
      <c r="V10" s="19">
        <v>0</v>
      </c>
      <c r="W10" s="21">
        <v>0</v>
      </c>
      <c r="X10" s="24">
        <v>5548.67236328125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345.23923</v>
      </c>
      <c r="Q11" s="20">
        <v>363.79654</v>
      </c>
      <c r="R11" s="21">
        <v>331.82379</v>
      </c>
      <c r="S11" s="20">
        <v>0.331686645746231</v>
      </c>
      <c r="T11" s="20">
        <v>0.349515497684479</v>
      </c>
      <c r="U11" s="20">
        <v>363.796539306641</v>
      </c>
      <c r="V11" s="19">
        <v>0</v>
      </c>
      <c r="W11" s="21">
        <v>0</v>
      </c>
      <c r="X11" s="24">
        <v>5534.814453125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36.402477</v>
      </c>
      <c r="Q12" s="20">
        <v>19.335854</v>
      </c>
      <c r="R12" s="21">
        <v>1.7289436</v>
      </c>
      <c r="S12" s="20">
        <v>0.633447051048279</v>
      </c>
      <c r="T12" s="20">
        <v>0.336467206478119</v>
      </c>
      <c r="U12" s="20">
        <v>19.3358535766602</v>
      </c>
      <c r="V12" s="19">
        <v>0</v>
      </c>
      <c r="W12" s="21">
        <v>0</v>
      </c>
      <c r="X12" s="24">
        <v>5534.814453125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96.584061</v>
      </c>
      <c r="Q13" s="20">
        <v>60.888172</v>
      </c>
      <c r="R13" s="21">
        <v>23.249825</v>
      </c>
      <c r="S13" s="20">
        <v>0.534434258937836</v>
      </c>
      <c r="T13" s="20">
        <v>0.336916118860245</v>
      </c>
      <c r="U13" s="20">
        <v>60.8881721496582</v>
      </c>
      <c r="V13" s="19">
        <v>0</v>
      </c>
      <c r="W13" s="21">
        <v>0</v>
      </c>
      <c r="X13" s="24">
        <v>5534.814453125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159.95354</v>
      </c>
      <c r="Q14" s="20">
        <v>83.894249</v>
      </c>
      <c r="R14" s="21">
        <v>8.3380156</v>
      </c>
      <c r="S14" s="20">
        <v>0.634268581867218</v>
      </c>
      <c r="T14" s="20">
        <v>0.332668393850327</v>
      </c>
      <c r="U14" s="20">
        <v>83.8942489624023</v>
      </c>
      <c r="V14" s="19">
        <v>0</v>
      </c>
      <c r="W14" s="21">
        <v>0</v>
      </c>
      <c r="X14" s="24">
        <v>5534.814453125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201.06522</v>
      </c>
      <c r="Q15" s="20">
        <v>145.96092</v>
      </c>
      <c r="R15" s="21">
        <v>81.527679</v>
      </c>
      <c r="S15" s="20">
        <v>0.469171464443207</v>
      </c>
      <c r="T15" s="20">
        <v>0.340589463710785</v>
      </c>
      <c r="U15" s="20">
        <v>145.960922241211</v>
      </c>
      <c r="V15" s="19">
        <v>0</v>
      </c>
      <c r="W15" s="21">
        <v>0</v>
      </c>
      <c r="X15" s="24">
        <v>2029.54309082031</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30.747608</v>
      </c>
      <c r="Q16" s="20">
        <v>59.705631</v>
      </c>
      <c r="R16" s="21">
        <v>9.8606005</v>
      </c>
      <c r="S16" s="20">
        <v>0.306514114141464</v>
      </c>
      <c r="T16" s="20">
        <v>0.59518837928772</v>
      </c>
      <c r="U16" s="20">
        <v>59.7056312561035</v>
      </c>
      <c r="V16" s="19">
        <v>0</v>
      </c>
      <c r="W16" s="21">
        <v>0</v>
      </c>
      <c r="X16" s="24">
        <v>5961.3076171875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83.653542</v>
      </c>
      <c r="Q17" s="20">
        <v>146.34613</v>
      </c>
      <c r="R17" s="21">
        <v>38.56918</v>
      </c>
      <c r="S17" s="20">
        <v>0.311478942632675</v>
      </c>
      <c r="T17" s="20">
        <v>0.544911026954651</v>
      </c>
      <c r="U17" s="20">
        <v>146.346130371094</v>
      </c>
      <c r="V17" s="19">
        <v>0</v>
      </c>
      <c r="W17" s="21">
        <v>0</v>
      </c>
      <c r="X17" s="24">
        <v>5925.59130859375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134.02136</v>
      </c>
      <c r="Q18" s="20">
        <v>262.13132</v>
      </c>
      <c r="R18" s="21">
        <v>40.796688</v>
      </c>
      <c r="S18" s="20">
        <v>0.306720584630966</v>
      </c>
      <c r="T18" s="20">
        <v>0.599912345409393</v>
      </c>
      <c r="U18" s="20">
        <v>262.131317138672</v>
      </c>
      <c r="V18" s="19">
        <v>0</v>
      </c>
      <c r="W18" s="21">
        <v>0</v>
      </c>
      <c r="X18" s="24">
        <v>5952.921875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180.29597</v>
      </c>
      <c r="Q19" s="20">
        <v>284.25439</v>
      </c>
      <c r="R19" s="21">
        <v>105.57858</v>
      </c>
      <c r="S19" s="20">
        <v>0.316237181425095</v>
      </c>
      <c r="T19" s="20">
        <v>0.498579114675522</v>
      </c>
      <c r="U19" s="20">
        <v>284.25439453125</v>
      </c>
      <c r="V19" s="19">
        <v>0</v>
      </c>
      <c r="W19" s="21">
        <v>0</v>
      </c>
      <c r="X19" s="24">
        <v>5878.34033203125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12.769666</v>
      </c>
      <c r="Q20" s="20">
        <v>5.005528</v>
      </c>
      <c r="R20" s="21">
        <v>66.620567</v>
      </c>
      <c r="S20" s="20">
        <v>0.151306957006454</v>
      </c>
      <c r="T20" s="20">
        <v>0.059310182929039</v>
      </c>
      <c r="U20" s="20">
        <v>5.00552797317505</v>
      </c>
      <c r="V20" s="19">
        <v>0</v>
      </c>
      <c r="W20" s="21">
        <v>0</v>
      </c>
      <c r="X20" s="24">
        <v>5878.34033203125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46.638649</v>
      </c>
      <c r="Q21" s="20">
        <v>31.574747</v>
      </c>
      <c r="R21" s="21">
        <v>157.90498</v>
      </c>
      <c r="S21" s="20">
        <v>0.197522312402725</v>
      </c>
      <c r="T21" s="20">
        <v>0.133724227547646</v>
      </c>
      <c r="U21" s="20">
        <v>31.5747470855713</v>
      </c>
      <c r="V21" s="19">
        <v>0</v>
      </c>
      <c r="W21" s="21">
        <v>0</v>
      </c>
      <c r="X21" s="24">
        <v>5878.34033203125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56.141205</v>
      </c>
      <c r="Q22" s="20">
        <v>22.687801</v>
      </c>
      <c r="R22" s="21">
        <v>286.5062</v>
      </c>
      <c r="S22" s="20">
        <v>0.153670400381088</v>
      </c>
      <c r="T22" s="20">
        <v>0.0621013268828392</v>
      </c>
      <c r="U22" s="20">
        <v>22.687801361084</v>
      </c>
      <c r="V22" s="19">
        <v>0</v>
      </c>
      <c r="W22" s="21">
        <v>0</v>
      </c>
      <c r="X22" s="24">
        <v>5878.34033203125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121.25365</v>
      </c>
      <c r="Q23" s="20">
        <v>99.377106</v>
      </c>
      <c r="R23" s="21">
        <v>298.51419</v>
      </c>
      <c r="S23" s="20">
        <v>0.233564153313637</v>
      </c>
      <c r="T23" s="20">
        <v>0.191424578428268</v>
      </c>
      <c r="U23" s="20">
        <v>99.3771057128906</v>
      </c>
      <c r="V23" s="19">
        <v>0</v>
      </c>
      <c r="W23" s="21">
        <v>0</v>
      </c>
      <c r="X23" s="24">
        <v>5878.34033203125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65.800896</v>
      </c>
      <c r="Q24" s="20">
        <v>77.562569</v>
      </c>
      <c r="R24" s="21">
        <v>11.465863</v>
      </c>
      <c r="S24" s="20">
        <v>0.424989879131317</v>
      </c>
      <c r="T24" s="20">
        <v>0.500955283641815</v>
      </c>
      <c r="U24" s="20">
        <v>77.5625686645508</v>
      </c>
      <c r="V24" s="19">
        <v>0</v>
      </c>
      <c r="W24" s="21">
        <v>0</v>
      </c>
      <c r="X24" s="24">
        <v>3825.21411132813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158.65164</v>
      </c>
      <c r="Q25" s="20">
        <v>184.79956</v>
      </c>
      <c r="R25" s="21">
        <v>41.590103</v>
      </c>
      <c r="S25" s="20">
        <v>0.412037968635559</v>
      </c>
      <c r="T25" s="20">
        <v>0.479947358369827</v>
      </c>
      <c r="U25" s="20">
        <v>184.799560546875</v>
      </c>
      <c r="V25" s="19">
        <v>0</v>
      </c>
      <c r="W25" s="21">
        <v>0</v>
      </c>
      <c r="X25" s="24">
        <v>3937.0146484375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289.44647</v>
      </c>
      <c r="Q26" s="20">
        <v>341.42398</v>
      </c>
      <c r="R26" s="21">
        <v>47.321999</v>
      </c>
      <c r="S26" s="20">
        <v>0.426791042089462</v>
      </c>
      <c r="T26" s="20">
        <v>0.503432273864746</v>
      </c>
      <c r="U26" s="20">
        <v>341.423980712891</v>
      </c>
      <c r="V26" s="19">
        <v>0</v>
      </c>
      <c r="W26" s="21">
        <v>0</v>
      </c>
      <c r="X26" s="24">
        <v>3808.84008789063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301.47101</v>
      </c>
      <c r="Q27" s="20">
        <v>346.18018</v>
      </c>
      <c r="R27" s="21">
        <v>110.18156</v>
      </c>
      <c r="S27" s="20">
        <v>0.397806793451309</v>
      </c>
      <c r="T27" s="20">
        <v>0.456802874803543</v>
      </c>
      <c r="U27" s="20">
        <v>346.18017578125</v>
      </c>
      <c r="V27" s="19">
        <v>0</v>
      </c>
      <c r="W27" s="21">
        <v>0</v>
      </c>
      <c r="X27" s="24">
        <v>4084.05029296875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0.0011603</v>
      </c>
      <c r="Q28" s="20">
        <v>0.0011982</v>
      </c>
      <c r="R28" s="21">
        <v>0.0029022</v>
      </c>
      <c r="S28" s="20">
        <v>0.220559999346733</v>
      </c>
      <c r="T28" s="20">
        <v>0.227764368057251</v>
      </c>
      <c r="U28" s="20">
        <v>0.00119820004329085</v>
      </c>
      <c r="V28" s="19">
        <v>0</v>
      </c>
      <c r="W28" s="21">
        <v>0</v>
      </c>
      <c r="X28" s="24">
        <v>4084.05029296875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2.4555583</v>
      </c>
      <c r="Q29" s="20">
        <v>2.5992482</v>
      </c>
      <c r="R29" s="21">
        <v>2.6244531</v>
      </c>
      <c r="S29" s="20">
        <v>0.319764971733093</v>
      </c>
      <c r="T29" s="20">
        <v>0.338476419448853</v>
      </c>
      <c r="U29" s="20">
        <v>2.59924817085266</v>
      </c>
      <c r="V29" s="19">
        <v>0</v>
      </c>
      <c r="W29" s="21">
        <v>0</v>
      </c>
      <c r="X29" s="24">
        <v>6090.3291015625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6.1242776</v>
      </c>
      <c r="Q30" s="20">
        <v>6.4815073</v>
      </c>
      <c r="R30" s="21">
        <v>6.3341756</v>
      </c>
      <c r="S30" s="20">
        <v>0.323352187871933</v>
      </c>
      <c r="T30" s="20">
        <v>0.342213362455368</v>
      </c>
      <c r="U30" s="20">
        <v>6.48150730133057</v>
      </c>
      <c r="V30" s="19">
        <v>0</v>
      </c>
      <c r="W30" s="21">
        <v>0</v>
      </c>
      <c r="X30" s="24">
        <v>5909.25537109375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11.851393</v>
      </c>
      <c r="Q31" s="20">
        <v>12.46368</v>
      </c>
      <c r="R31" s="21">
        <v>12.060221</v>
      </c>
      <c r="S31" s="20">
        <v>0.325808852910995</v>
      </c>
      <c r="T31" s="20">
        <v>0.342641353607178</v>
      </c>
      <c r="U31" s="20">
        <v>12.463680267334</v>
      </c>
      <c r="V31" s="19">
        <v>0</v>
      </c>
      <c r="W31" s="21">
        <v>0</v>
      </c>
      <c r="X31" s="24">
        <v>5795.962890625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19.848839</v>
      </c>
      <c r="Q32" s="20">
        <v>20.925718</v>
      </c>
      <c r="R32" s="21">
        <v>19.855061</v>
      </c>
      <c r="S32" s="20">
        <v>0.3273786008358</v>
      </c>
      <c r="T32" s="20">
        <v>0.345140188932419</v>
      </c>
      <c r="U32" s="20">
        <v>20.9257183074951</v>
      </c>
      <c r="V32" s="19">
        <v>0</v>
      </c>
      <c r="W32" s="21">
        <v>0</v>
      </c>
      <c r="X32" s="24">
        <v>5722.1396484375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30.477339</v>
      </c>
      <c r="Q33" s="20">
        <v>32.114281</v>
      </c>
      <c r="R33" s="21">
        <v>30.125446</v>
      </c>
      <c r="S33" s="20">
        <v>0.328713357448578</v>
      </c>
      <c r="T33" s="20">
        <v>0.346368610858917</v>
      </c>
      <c r="U33" s="20">
        <v>32.1142807006836</v>
      </c>
      <c r="V33" s="19">
        <v>0</v>
      </c>
      <c r="W33" s="21">
        <v>0</v>
      </c>
      <c r="X33" s="24">
        <v>5662.52490234375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43.508438</v>
      </c>
      <c r="Q34" s="20">
        <v>45.849033</v>
      </c>
      <c r="R34" s="21">
        <v>42.804832</v>
      </c>
      <c r="S34" s="20">
        <v>0.329204589128494</v>
      </c>
      <c r="T34" s="20">
        <v>0.34691458940506</v>
      </c>
      <c r="U34" s="20">
        <v>45.8490333557129</v>
      </c>
      <c r="V34" s="19">
        <v>0</v>
      </c>
      <c r="W34" s="21">
        <v>0</v>
      </c>
      <c r="X34" s="24">
        <v>5640.89794921875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59.47496</v>
      </c>
      <c r="Q35" s="20">
        <v>62.68454</v>
      </c>
      <c r="R35" s="21">
        <v>58.349216</v>
      </c>
      <c r="S35" s="20">
        <v>0.329485267400742</v>
      </c>
      <c r="T35" s="20">
        <v>0.347265988588333</v>
      </c>
      <c r="U35" s="20">
        <v>62.6845397949219</v>
      </c>
      <c r="V35" s="19">
        <v>0</v>
      </c>
      <c r="W35" s="21">
        <v>0</v>
      </c>
      <c r="X35" s="24">
        <v>5628.62158203125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78.320847</v>
      </c>
      <c r="Q36" s="20">
        <v>82.487679</v>
      </c>
      <c r="R36" s="21">
        <v>76.517059</v>
      </c>
      <c r="S36" s="20">
        <v>0.33001434803009</v>
      </c>
      <c r="T36" s="20">
        <v>0.347571790218353</v>
      </c>
      <c r="U36" s="20">
        <v>82.487678527832</v>
      </c>
      <c r="V36" s="19">
        <v>0</v>
      </c>
      <c r="W36" s="21">
        <v>0</v>
      </c>
      <c r="X36" s="24">
        <v>5605.8173828125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100.24178</v>
      </c>
      <c r="Q37" s="20">
        <v>105.62884</v>
      </c>
      <c r="R37" s="21">
        <v>97.446999</v>
      </c>
      <c r="S37" s="20">
        <v>0.330484539270401</v>
      </c>
      <c r="T37" s="20">
        <v>0.348244994878769</v>
      </c>
      <c r="U37" s="20">
        <v>105.628837585449</v>
      </c>
      <c r="V37" s="19">
        <v>0</v>
      </c>
      <c r="W37" s="21">
        <v>0</v>
      </c>
      <c r="X37" s="24">
        <v>5585.60205078125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125.22681</v>
      </c>
      <c r="Q38" s="20">
        <v>131.84167</v>
      </c>
      <c r="R38" s="21">
        <v>121.74043</v>
      </c>
      <c r="S38" s="20">
        <v>0.330580413341522</v>
      </c>
      <c r="T38" s="20">
        <v>0.348042696714401</v>
      </c>
      <c r="U38" s="20">
        <v>131.841674804687</v>
      </c>
      <c r="V38" s="19">
        <v>0</v>
      </c>
      <c r="W38" s="21">
        <v>0</v>
      </c>
      <c r="X38" s="24">
        <v>5581.57373046875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153.37682</v>
      </c>
      <c r="Q39" s="20">
        <v>161.64001</v>
      </c>
      <c r="R39" s="21">
        <v>148.54678</v>
      </c>
      <c r="S39" s="20">
        <v>0.330864667892456</v>
      </c>
      <c r="T39" s="20">
        <v>0.348690032958984</v>
      </c>
      <c r="U39" s="20">
        <v>161.640014648437</v>
      </c>
      <c r="V39" s="19">
        <v>0</v>
      </c>
      <c r="W39" s="21">
        <v>0</v>
      </c>
      <c r="X39" s="24">
        <v>5569.44189453125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184.82587</v>
      </c>
      <c r="Q40" s="20">
        <v>194.78952</v>
      </c>
      <c r="R40" s="21">
        <v>178.80623</v>
      </c>
      <c r="S40" s="20">
        <v>0.330979079008102</v>
      </c>
      <c r="T40" s="20">
        <v>0.348821580410004</v>
      </c>
      <c r="U40" s="20">
        <v>194.789520263672</v>
      </c>
      <c r="V40" s="19">
        <v>0</v>
      </c>
      <c r="W40" s="21">
        <v>0</v>
      </c>
      <c r="X40" s="24">
        <v>5564.60400390625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219.71812</v>
      </c>
      <c r="Q41" s="20">
        <v>231.31651</v>
      </c>
      <c r="R41" s="21">
        <v>212.46123</v>
      </c>
      <c r="S41" s="20">
        <v>0.331152200698853</v>
      </c>
      <c r="T41" s="20">
        <v>0.34863293170929</v>
      </c>
      <c r="U41" s="20">
        <v>231.316513061523</v>
      </c>
      <c r="V41" s="19">
        <v>0</v>
      </c>
      <c r="W41" s="21">
        <v>0</v>
      </c>
      <c r="X41" s="24">
        <v>5557.3173828125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258.19995</v>
      </c>
      <c r="Q42" s="20">
        <v>271.89182</v>
      </c>
      <c r="R42" s="21">
        <v>249.06291</v>
      </c>
      <c r="S42" s="20">
        <v>0.331384718418121</v>
      </c>
      <c r="T42" s="20">
        <v>0.348957449197769</v>
      </c>
      <c r="U42" s="20">
        <v>271.891815185547</v>
      </c>
      <c r="V42" s="19">
        <v>0</v>
      </c>
      <c r="W42" s="21">
        <v>0</v>
      </c>
      <c r="X42" s="24">
        <v>5547.490234375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300.4407</v>
      </c>
      <c r="Q43" s="20">
        <v>316.56613</v>
      </c>
      <c r="R43" s="21">
        <v>289.59488</v>
      </c>
      <c r="S43" s="20">
        <v>0.331392168998718</v>
      </c>
      <c r="T43" s="20">
        <v>0.349178850650787</v>
      </c>
      <c r="U43" s="20">
        <v>316.566131591797</v>
      </c>
      <c r="V43" s="19">
        <v>0</v>
      </c>
      <c r="W43" s="21">
        <v>0</v>
      </c>
      <c r="X43" s="24">
        <v>5547.1826171875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343.63266</v>
      </c>
      <c r="Q44" s="20">
        <v>362.12424</v>
      </c>
      <c r="R44" s="21">
        <v>330.27402</v>
      </c>
      <c r="S44" s="20">
        <v>0.331681847572327</v>
      </c>
      <c r="T44" s="20">
        <v>0.349530339241028</v>
      </c>
      <c r="U44" s="20">
        <v>362.124237060547</v>
      </c>
      <c r="V44" s="19">
        <v>0</v>
      </c>
      <c r="W44" s="21">
        <v>0</v>
      </c>
      <c r="X44" s="24">
        <v>5535.017578125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