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<sst xmlns="http://schemas.openxmlformats.org/spreadsheetml/2006/main" count="759" uniqueCount="385">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</sst>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sz val="9"/>
      <name val="ＭＳ Ｐゴシック"/>
      <charset val="128"/>
    </font>
    <font>
      <b/>
      <sz val="9"/>
      <color theme="1"/>
      <name val="Microsoft YaHei Light"/>
      <charset val="134"/>
    </font>
    <font>
      <b/>
      <sz val="9"/>
      <color rgb="FF000000"/>
      <name val="Cambria"/>
      <charset val="134"/>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0.00105349998921156</c:v>
                </c:pt>
                <c:pt idx="1">
                  <c:v>2.58811116218567</c:v>
                </c:pt>
                <c:pt idx="2">
                  <c:v>6.46148920059204</c:v>
                </c:pt>
                <c:pt idx="3">
                  <c:v>12.4478397369385</c:v>
                </c:pt>
                <c:pt idx="4">
                  <c:v>20.8863658905029</c:v>
                </c:pt>
                <c:pt idx="5">
                  <c:v>32.0793533325195</c:v>
                </c:pt>
                <c:pt idx="6">
                  <c:v>45.8246879577637</c:v>
                </c:pt>
                <c:pt idx="7">
                  <c:v>62.6355209350586</c:v>
                </c:pt>
                <c:pt idx="8">
                  <c:v>82.4206466674805</c:v>
                </c:pt>
                <c:pt idx="9">
                  <c:v>105.546997070312</c:v>
                </c:pt>
                <c:pt idx="10">
                  <c:v>131.717926025391</c:v>
                </c:pt>
                <c:pt idx="11">
                  <c:v>161.547988891602</c:v>
                </c:pt>
                <c:pt idx="12">
                  <c:v>194.623321533203</c:v>
                </c:pt>
                <c:pt idx="13">
                  <c:v>231.252487182617</c:v>
                </c:pt>
                <c:pt idx="14">
                  <c:v>271.894012451172</c:v>
                </c:pt>
                <c:pt idx="15">
                  <c:v>316.493377685547</c:v>
                </c:pt>
                <c:pt idx="16">
                  <c:v>361.906463623047</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0.15366667509079</c:v>
                </c:pt>
                <c:pt idx="1">
                  <c:v>0.306726843118668</c:v>
                </c:pt>
                <c:pt idx="2">
                  <c:v>0.634352624416351</c:v>
                </c:pt>
                <c:pt idx="3">
                  <c:v>0.15366667509079</c:v>
                </c:pt>
              </c:numCache>
            </c:numRef>
          </c:xVal>
          <c:yVal>
            <c:numRef>
              <c:f>sRGB_DeltaE!$F$434:$F$437</c:f>
              <c:numCache>
                <c:formatCode>0.00</c:formatCode>
                <c:ptCount val="4"/>
                <c:pt idx="0">
                  <c:v>0.0620691031217575</c:v>
                </c:pt>
                <c:pt idx="1">
                  <c:v>0.599931299686432</c:v>
                </c:pt>
                <c:pt idx="2">
                  <c:v>0.332651853561401</c:v>
                </c:pt>
                <c:pt idx="3">
                  <c:v>0.0620691031217575</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2.14119604275302</c:v>
                </c:pt>
                <c:pt idx="1">
                  <c:v>2.01471991942552</c:v>
                </c:pt>
                <c:pt idx="2">
                  <c:v>1.71091941089125</c:v>
                </c:pt>
                <c:pt idx="3">
                  <c:v>1.44353360876043</c:v>
                </c:pt>
                <c:pt idx="4">
                  <c:v>1.14377489885629</c:v>
                </c:pt>
                <c:pt idx="5">
                  <c:v>0.724057897261011</c:v>
                </c:pt>
                <c:pt idx="6">
                  <c:v>0.39197583159346</c:v>
                </c:pt>
                <c:pt idx="7">
                  <c:v>0</c:v>
                </c:pt>
                <c:pt idx="8">
                  <c:v>2.1620912901588</c:v>
                </c:pt>
                <c:pt idx="9">
                  <c:v>1.9834941952094</c:v>
                </c:pt>
                <c:pt idx="10">
                  <c:v>2.1988871762225</c:v>
                </c:pt>
                <c:pt idx="11">
                  <c:v>1.42188925442977</c:v>
                </c:pt>
                <c:pt idx="12">
                  <c:v>1.47425164422577</c:v>
                </c:pt>
                <c:pt idx="13">
                  <c:v>1.05621824881695</c:v>
                </c:pt>
                <c:pt idx="14">
                  <c:v>0.74502332565397</c:v>
                </c:pt>
                <c:pt idx="15">
                  <c:v>0.685119758740041</c:v>
                </c:pt>
                <c:pt idx="16">
                  <c:v>1.99447482296927</c:v>
                </c:pt>
                <c:pt idx="17">
                  <c:v>2.23358500697645</c:v>
                </c:pt>
                <c:pt idx="18">
                  <c:v>2.86969260297795</c:v>
                </c:pt>
                <c:pt idx="19">
                  <c:v>2.08910217139781</c:v>
                </c:pt>
                <c:pt idx="20">
                  <c:v>1.80123738631491</c:v>
                </c:pt>
                <c:pt idx="21">
                  <c:v>1.53035225777972</c:v>
                </c:pt>
                <c:pt idx="22">
                  <c:v>1.4173821096765</c:v>
                </c:pt>
                <c:pt idx="23">
                  <c:v>1.31787582581493</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0.240587655176421</v>
      </c>
      <c r="F10" s="102">
        <f>C10/$C$16</f>
        <v>0.159951133386522</v>
      </c>
      <c r="G10" s="102">
        <f>D10/$C$16</f>
        <v>0.094984755346094</v>
      </c>
      <c r="H10" s="102">
        <f>IF((E10/Reference!L$18)&lt;=0.008856,(7.787*(E10/Reference!L$18))+16/116,(E10/Reference!L$18)^(1/3))</f>
        <v>0.632567788012904</v>
      </c>
      <c r="I10" s="102">
        <f>IF((F10/Reference!M$18)&lt;=0.008856,(7.787*(F10/Reference!M$18))+16/116,(F10/Reference!M$18)^(1/3))</f>
        <v>0.542828249192856</v>
      </c>
      <c r="J10" s="102">
        <f>IF((G10/Reference!N$18)&lt;=0.008856,(7.787*(G10/Reference!N$18))+16/116,(G10/Reference!N$18)^(1/3))</f>
        <v>0.443481331622207</v>
      </c>
      <c r="K10" s="102">
        <f t="shared" ref="K10:K16" si="0">100*IF(F10&lt;=0.008856,9.033*F10,(1.16*(F10^(1/3)))-0.16)</f>
        <v>46.9680769063712</v>
      </c>
      <c r="L10" s="102">
        <f t="shared" ref="L10:L16" si="1">500*(H10-I10)</f>
        <v>44.8697694100244</v>
      </c>
      <c r="M10" s="102">
        <f t="shared" ref="M10:M16" si="2">200*(I10-J10)</f>
        <v>19.8693835141297</v>
      </c>
      <c r="N10" s="103" t="str">
        <f>A10</f>
        <v>1-(192,80,80)</v>
      </c>
      <c r="O10" s="120">
        <f>K10-Reference!B12</f>
        <v>-1.94426528511921</v>
      </c>
      <c r="P10" s="120">
        <f>L10-Reference!C12</f>
        <v>-0.135281380832026</v>
      </c>
      <c r="Q10" s="120">
        <f>M10-Reference!D12</f>
        <v>-3.04209273884496</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bluer</v>
      </c>
      <c r="U10" s="120">
        <f t="shared" ref="U10:U16" si="6">(O10^2+P10^2+Q10^2)^(1/2)</f>
        <v>3.61286545316217</v>
      </c>
      <c r="V10" s="120">
        <f t="shared" ref="V10:V16" si="7">(AC10)^2</f>
        <v>6.311612784322</v>
      </c>
      <c r="W10" s="102">
        <f t="shared" ref="W10:W16" si="8">SQRT((L10*L10)+(M10*M10))</f>
        <v>49.0722794267836</v>
      </c>
      <c r="X10" s="102">
        <f>W10-Reference!E12</f>
        <v>-1.42911006675595</v>
      </c>
      <c r="Y10" s="102">
        <f t="shared" ref="Y10:Y16" si="9">IF(((U10*U10)-(O10*O10)-(X10*X10))&lt;0,0,SQRT((U10*U10)-(O10*O10)-(X10*X10)))</f>
        <v>2.68891682668502</v>
      </c>
      <c r="Z10" s="102">
        <f t="shared" ref="Z10:Z16" si="10">O10</f>
        <v>-1.94426528511921</v>
      </c>
      <c r="AA10" s="102">
        <f>X10/(1+0.045*ABS(Reference!E12))</f>
        <v>-0.436694503122187</v>
      </c>
      <c r="AB10" s="102">
        <f>Y10/(1+0.015*ABS(Reference!E12))</f>
        <v>1.5299487561174</v>
      </c>
      <c r="AC10" s="102">
        <f t="shared" ref="AC10:AC16" si="11">SQRT(Z10*Z10+AA10*AA10+AB10*AB10)</f>
        <v>2.51229233655679</v>
      </c>
      <c r="AD10" s="103" t="str">
        <f>A10</f>
        <v>1-(192,80,80)</v>
      </c>
    </row>
    <row r="11" spans="1:107">
      <c r="A11" s="103" t="s">
        <v>41</v>
      </c>
      <c r="B11" s="31">
        <f>sRGB_Data!B1032</f>
        <v>148</v>
      </c>
      <c r="C11" s="31">
        <f>sRGB_Data!C1032</f>
        <v>177.13</v>
      </c>
      <c r="D11" s="31">
        <f>sRGB_Data!D1032</f>
        <v>52.76</v>
      </c>
      <c r="E11" s="102">
        <f t="shared" ref="E11:E16" si="12">B11/$C$16</f>
        <v>0.407588976260421</v>
      </c>
      <c r="F11" s="102">
        <f t="shared" ref="F11:F16" si="13">C11/$C$16</f>
        <v>0.487812401114921</v>
      </c>
      <c r="G11" s="102">
        <f t="shared" ref="G11:G16" si="14">D11/$C$16</f>
        <v>0.145299962077701</v>
      </c>
      <c r="H11" s="102">
        <f>IF((E11/Reference!L$18)&lt;=0.008856,(7.787*(E11/Reference!L$18))+16/116,(E11/Reference!L$18)^(1/3))</f>
        <v>0.75409044181548</v>
      </c>
      <c r="I11" s="102">
        <f>IF((F11/Reference!M$18)&lt;=0.008856,(7.787*(F11/Reference!M$18))+16/116,(F11/Reference!M$18)^(1/3))</f>
        <v>0.787198538104998</v>
      </c>
      <c r="J11" s="102">
        <f>IF((G11/Reference!N$18)&lt;=0.008856,(7.787*(G11/Reference!N$18))+16/116,(G11/Reference!N$18)^(1/3))</f>
        <v>0.510990163853187</v>
      </c>
      <c r="K11" s="102">
        <f t="shared" si="0"/>
        <v>75.3150304201797</v>
      </c>
      <c r="L11" s="102">
        <f t="shared" si="1"/>
        <v>-16.5540481447589</v>
      </c>
      <c r="M11" s="102">
        <f t="shared" si="2"/>
        <v>55.2416748503622</v>
      </c>
      <c r="N11" s="103" t="str">
        <f t="shared" ref="N11:N16" si="15">A11</f>
        <v>2-(192,192,80)</v>
      </c>
      <c r="O11" s="120">
        <f>K11-Reference!B13</f>
        <v>-0.436990374362182</v>
      </c>
      <c r="P11" s="120">
        <f>L11-Reference!C13</f>
        <v>-2.01348387514172</v>
      </c>
      <c r="Q11" s="120">
        <f>M11-Reference!D13</f>
        <v>0.165408551324163</v>
      </c>
      <c r="R11" s="120" t="str">
        <f t="shared" si="3"/>
        <v>about the same</v>
      </c>
      <c r="S11" s="120" t="str">
        <f t="shared" si="4"/>
        <v>about the same</v>
      </c>
      <c r="T11" s="120" t="str">
        <f t="shared" si="5"/>
        <v>about the same</v>
      </c>
      <c r="U11" s="120">
        <f t="shared" si="6"/>
        <v>2.06698763701965</v>
      </c>
      <c r="V11" s="120">
        <f t="shared" si="7"/>
        <v>1.27229801995573</v>
      </c>
      <c r="W11" s="102">
        <f t="shared" si="8"/>
        <v>57.6687016522145</v>
      </c>
      <c r="X11" s="102">
        <f>W11-Reference!E13</f>
        <v>0.705352745031966</v>
      </c>
      <c r="Y11" s="102">
        <f t="shared" si="9"/>
        <v>1.89313359522849</v>
      </c>
      <c r="Z11" s="102">
        <f t="shared" si="10"/>
        <v>-0.436990374362182</v>
      </c>
      <c r="AA11" s="102">
        <f>X11/(1+0.045*ABS(Reference!E13))</f>
        <v>0.197946484714237</v>
      </c>
      <c r="AB11" s="102">
        <f>Y11/(1+0.015*ABS(Reference!E13))</f>
        <v>1.02085974641956</v>
      </c>
      <c r="AC11" s="102">
        <f t="shared" si="11"/>
        <v>1.12796188763439</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0.258626221355514</v>
      </c>
      <c r="F12" s="102">
        <f t="shared" si="13"/>
        <v>0.413289713968928</v>
      </c>
      <c r="G12" s="102">
        <f t="shared" si="14"/>
        <v>0.174740003673809</v>
      </c>
      <c r="H12" s="102">
        <f>IF((E12/Reference!L$18)&lt;=0.008856,(7.787*(E12/Reference!L$18))+16/116,(E12/Reference!L$18)^(1/3))</f>
        <v>0.647997720018518</v>
      </c>
      <c r="I12" s="102">
        <f>IF((F12/Reference!M$18)&lt;=0.008856,(7.787*(F12/Reference!M$18))+16/116,(F12/Reference!M$18)^(1/3))</f>
        <v>0.74487751629249</v>
      </c>
      <c r="J12" s="102">
        <f>IF((G12/Reference!N$18)&lt;=0.008856,(7.787*(G12/Reference!N$18))+16/116,(G12/Reference!N$18)^(1/3))</f>
        <v>0.543402318317996</v>
      </c>
      <c r="K12" s="102">
        <f t="shared" si="0"/>
        <v>70.4057918899288</v>
      </c>
      <c r="L12" s="102">
        <f t="shared" si="1"/>
        <v>-48.439898136986</v>
      </c>
      <c r="M12" s="102">
        <f t="shared" si="2"/>
        <v>40.2950395948988</v>
      </c>
      <c r="N12" s="103" t="str">
        <f t="shared" si="15"/>
        <v>3-(96,192,96)</v>
      </c>
      <c r="O12" s="120">
        <f>K12-Reference!B14</f>
        <v>0.208436887122119</v>
      </c>
      <c r="P12" s="120">
        <f>L12-Reference!C14</f>
        <v>-0.573247477752389</v>
      </c>
      <c r="Q12" s="120">
        <f>M12-Reference!D14</f>
        <v>0.675706072114494</v>
      </c>
      <c r="R12" s="120" t="str">
        <f t="shared" si="3"/>
        <v>about the same</v>
      </c>
      <c r="S12" s="120" t="str">
        <f t="shared" si="4"/>
        <v>about the same</v>
      </c>
      <c r="T12" s="120" t="str">
        <f t="shared" si="5"/>
        <v>about the same</v>
      </c>
      <c r="U12" s="120">
        <f t="shared" si="6"/>
        <v>0.91029517331195</v>
      </c>
      <c r="V12" s="120">
        <f t="shared" si="7"/>
        <v>0.102636973568249</v>
      </c>
      <c r="W12" s="102">
        <f t="shared" si="8"/>
        <v>63.0088402327486</v>
      </c>
      <c r="X12" s="102">
        <f>W12-Reference!E14</f>
        <v>0.872636340631672</v>
      </c>
      <c r="Y12" s="102">
        <f t="shared" si="9"/>
        <v>0.153938895834801</v>
      </c>
      <c r="Z12" s="102">
        <f t="shared" si="10"/>
        <v>0.208436887122119</v>
      </c>
      <c r="AA12" s="102">
        <f>X12/(1+0.045*ABS(Reference!E14))</f>
        <v>0.229875302016897</v>
      </c>
      <c r="AB12" s="102">
        <f>Y12/(1+0.015*ABS(Reference!E14))</f>
        <v>0.0796767417615099</v>
      </c>
      <c r="AC12" s="102">
        <f t="shared" si="11"/>
        <v>0.320370057227964</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0.334718676856024</v>
      </c>
      <c r="F13" s="102">
        <f t="shared" si="13"/>
        <v>0.440636731092347</v>
      </c>
      <c r="G13" s="102">
        <f t="shared" si="14"/>
        <v>0.563409140292952</v>
      </c>
      <c r="H13" s="102">
        <f>IF((E13/Reference!L$18)&lt;=0.008856,(7.787*(E13/Reference!L$18))+16/116,(E13/Reference!L$18)^(1/3))</f>
        <v>0.70617001843906</v>
      </c>
      <c r="I13" s="102">
        <f>IF((F13/Reference!M$18)&lt;=0.008856,(7.787*(F13/Reference!M$18))+16/116,(F13/Reference!M$18)^(1/3))</f>
        <v>0.760957202905151</v>
      </c>
      <c r="J13" s="102">
        <f>IF((G13/Reference!N$18)&lt;=0.008856,(7.787*(G13/Reference!N$18))+16/116,(G13/Reference!N$18)^(1/3))</f>
        <v>0.802783928642677</v>
      </c>
      <c r="K13" s="102">
        <f t="shared" si="0"/>
        <v>72.2710355369975</v>
      </c>
      <c r="L13" s="102">
        <f t="shared" si="1"/>
        <v>-27.3935922330458</v>
      </c>
      <c r="M13" s="102">
        <f t="shared" si="2"/>
        <v>-8.36534514750515</v>
      </c>
      <c r="N13" s="103" t="str">
        <f t="shared" si="15"/>
        <v>4-(96,192,192)</v>
      </c>
      <c r="O13" s="120">
        <f>K13-Reference!B15</f>
        <v>0.0479919775295485</v>
      </c>
      <c r="P13" s="120">
        <f>L13-Reference!C15</f>
        <v>0.794347967383921</v>
      </c>
      <c r="Q13" s="120">
        <f>M13-Reference!D15</f>
        <v>0.339138570311492</v>
      </c>
      <c r="R13" s="120" t="str">
        <f t="shared" si="3"/>
        <v>about the same</v>
      </c>
      <c r="S13" s="120" t="str">
        <f t="shared" si="4"/>
        <v>about the same</v>
      </c>
      <c r="T13" s="120" t="str">
        <f t="shared" si="5"/>
        <v>about the same</v>
      </c>
      <c r="U13" s="120">
        <f t="shared" si="6"/>
        <v>0.865047335737811</v>
      </c>
      <c r="V13" s="120">
        <f t="shared" si="7"/>
        <v>0.142455960563955</v>
      </c>
      <c r="W13" s="102">
        <f t="shared" si="8"/>
        <v>28.6424142639421</v>
      </c>
      <c r="X13" s="102">
        <f>W13-Reference!E15</f>
        <v>-0.858907901966592</v>
      </c>
      <c r="Y13" s="102">
        <f t="shared" si="9"/>
        <v>0.0909993357076616</v>
      </c>
      <c r="Z13" s="102">
        <f t="shared" si="10"/>
        <v>0.0479919775295485</v>
      </c>
      <c r="AA13" s="102">
        <f>X13/(1+0.045*ABS(Reference!E15))</f>
        <v>-0.369016518332494</v>
      </c>
      <c r="AB13" s="102">
        <f>Y13/(1+0.015*ABS(Reference!E15))</f>
        <v>0.0630835941788543</v>
      </c>
      <c r="AC13" s="102">
        <f t="shared" si="11"/>
        <v>0.377433385597982</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0.259121937677993</v>
      </c>
      <c r="F14" s="102">
        <f t="shared" si="13"/>
        <v>0.23384040523157</v>
      </c>
      <c r="G14" s="102">
        <f t="shared" si="14"/>
        <v>0.529397492611761</v>
      </c>
      <c r="H14" s="102">
        <f>IF((E14/Reference!L$18)&lt;=0.008856,(7.787*(E14/Reference!L$18))+16/116,(E14/Reference!L$18)^(1/3))</f>
        <v>0.648411467744014</v>
      </c>
      <c r="I14" s="102">
        <f>IF((F14/Reference!M$18)&lt;=0.008856,(7.787*(F14/Reference!M$18))+16/116,(F14/Reference!M$18)^(1/3))</f>
        <v>0.61608388871263</v>
      </c>
      <c r="J14" s="102">
        <f>IF((G14/Reference!N$18)&lt;=0.008856,(7.787*(G14/Reference!N$18))+16/116,(G14/Reference!N$18)^(1/3))</f>
        <v>0.786293466010385</v>
      </c>
      <c r="K14" s="102">
        <f t="shared" si="0"/>
        <v>55.4657310906651</v>
      </c>
      <c r="L14" s="102">
        <f t="shared" si="1"/>
        <v>16.1637895156921</v>
      </c>
      <c r="M14" s="102">
        <f t="shared" si="2"/>
        <v>-34.041915459551</v>
      </c>
      <c r="N14" s="103" t="str">
        <f t="shared" si="15"/>
        <v>5-(128,128,192)</v>
      </c>
      <c r="O14" s="120">
        <f>K14-Reference!B16</f>
        <v>-0.454780311759606</v>
      </c>
      <c r="P14" s="120">
        <f>L14-Reference!C16</f>
        <v>1.03083510758228</v>
      </c>
      <c r="Q14" s="120">
        <f>M14-Reference!D16</f>
        <v>-0.633532462432875</v>
      </c>
      <c r="R14" s="120" t="str">
        <f t="shared" si="3"/>
        <v>about the same</v>
      </c>
      <c r="S14" s="120" t="str">
        <f t="shared" si="4"/>
        <v>about the same</v>
      </c>
      <c r="T14" s="120" t="str">
        <f t="shared" si="5"/>
        <v>about the same</v>
      </c>
      <c r="U14" s="120">
        <f t="shared" si="6"/>
        <v>1.29259797769632</v>
      </c>
      <c r="V14" s="120">
        <f t="shared" si="7"/>
        <v>0.537586960255195</v>
      </c>
      <c r="W14" s="102">
        <f t="shared" si="8"/>
        <v>37.6844808862058</v>
      </c>
      <c r="X14" s="102">
        <f>W14-Reference!E16</f>
        <v>1.00851650079316</v>
      </c>
      <c r="Y14" s="102">
        <f t="shared" si="9"/>
        <v>0.66848999065683</v>
      </c>
      <c r="Z14" s="102">
        <f t="shared" si="10"/>
        <v>-0.454780311759606</v>
      </c>
      <c r="AA14" s="102">
        <f>X14/(1+0.045*ABS(Reference!E16))</f>
        <v>0.380512186982991</v>
      </c>
      <c r="AB14" s="102">
        <f>Y14/(1+0.015*ABS(Reference!E16))</f>
        <v>0.431245062404721</v>
      </c>
      <c r="AC14" s="102">
        <f t="shared" si="11"/>
        <v>0.733203218934011</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0.374678920406961</v>
      </c>
      <c r="F15" s="102">
        <f t="shared" si="13"/>
        <v>0.292252311896999</v>
      </c>
      <c r="G15" s="102">
        <f t="shared" si="14"/>
        <v>0.53611720276092</v>
      </c>
      <c r="H15" s="102">
        <f>IF((E15/Reference!L$18)&lt;=0.008856,(7.787*(E15/Reference!L$18))+16/116,(E15/Reference!L$18)^(1/3))</f>
        <v>0.733222381047841</v>
      </c>
      <c r="I15" s="102">
        <f>IF((F15/Reference!M$18)&lt;=0.008856,(7.787*(F15/Reference!M$18))+16/116,(F15/Reference!M$18)^(1/3))</f>
        <v>0.663619774251601</v>
      </c>
      <c r="J15" s="102">
        <f>IF((G15/Reference!N$18)&lt;=0.008856,(7.787*(G15/Reference!N$18))+16/116,(G15/Reference!N$18)^(1/3))</f>
        <v>0.789606329640789</v>
      </c>
      <c r="K15" s="102">
        <f t="shared" si="0"/>
        <v>60.9798938131858</v>
      </c>
      <c r="L15" s="102">
        <f t="shared" si="1"/>
        <v>34.8013033981197</v>
      </c>
      <c r="M15" s="102">
        <f t="shared" si="2"/>
        <v>-25.1973110778375</v>
      </c>
      <c r="N15" s="103" t="str">
        <f t="shared" si="15"/>
        <v>6-(192,128,192)</v>
      </c>
      <c r="O15" s="120">
        <f>K15-Reference!B17</f>
        <v>-1.06117115581846</v>
      </c>
      <c r="P15" s="120">
        <f>L15-Reference!C17</f>
        <v>-0.266954917477136</v>
      </c>
      <c r="Q15" s="120">
        <f>M15-Reference!D17</f>
        <v>-1.75015045456803</v>
      </c>
      <c r="R15" s="120" t="str">
        <f t="shared" si="3"/>
        <v>about the same</v>
      </c>
      <c r="S15" s="120" t="str">
        <f t="shared" si="4"/>
        <v>about the same</v>
      </c>
      <c r="T15" s="120" t="str">
        <f t="shared" si="5"/>
        <v>about the same</v>
      </c>
      <c r="U15" s="120">
        <f t="shared" si="6"/>
        <v>2.06406777106058</v>
      </c>
      <c r="V15" s="120">
        <f t="shared" si="7"/>
        <v>2.14566851376687</v>
      </c>
      <c r="W15" s="102">
        <f t="shared" si="8"/>
        <v>42.9655117944764</v>
      </c>
      <c r="X15" s="102">
        <f>W15-Reference!E17</f>
        <v>0.780774239493013</v>
      </c>
      <c r="Y15" s="102">
        <f t="shared" si="9"/>
        <v>1.58892514881414</v>
      </c>
      <c r="Z15" s="102">
        <f t="shared" si="10"/>
        <v>-1.06117115581846</v>
      </c>
      <c r="AA15" s="102">
        <f>X15/(1+0.045*ABS(Reference!E17))</f>
        <v>0.269389188923351</v>
      </c>
      <c r="AB15" s="102">
        <f>Y15/(1+0.015*ABS(Reference!E17))</f>
        <v>0.973146318246642</v>
      </c>
      <c r="AC15" s="102">
        <f t="shared" si="11"/>
        <v>1.46481006064502</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344.58911</v>
      </c>
      <c r="C16" s="31">
        <f t="shared" ref="C16:D16" si="17">C35</f>
        <v>363.1109</v>
      </c>
      <c r="D16" s="31">
        <f t="shared" si="17"/>
        <v>331.14804</v>
      </c>
      <c r="E16" s="102">
        <f t="shared" si="12"/>
        <v>0.948991368752632</v>
      </c>
      <c r="F16" s="102">
        <f t="shared" si="13"/>
        <v>1</v>
      </c>
      <c r="G16" s="102">
        <f t="shared" si="14"/>
        <v>0.911974936582735</v>
      </c>
      <c r="H16" s="102">
        <f>IF((E16/Reference!L$18)&lt;=0.008856,(7.787*(E16/Reference!L$18))+16/116,(E16/Reference!L$18)^(1/3))</f>
        <v>0.999470654000639</v>
      </c>
      <c r="I16" s="102">
        <f>IF((F16/Reference!M$18)&lt;=0.008856,(7.787*(F16/Reference!M$18))+16/116,(F16/Reference!M$18)^(1/3))</f>
        <v>1</v>
      </c>
      <c r="J16" s="102">
        <f>IF((G16/Reference!N$18)&lt;=0.008856,(7.787*(G16/Reference!N$18))+16/116,(G16/Reference!N$18)^(1/3))</f>
        <v>0.942580261667513</v>
      </c>
      <c r="K16" s="102">
        <f t="shared" si="0"/>
        <v>100</v>
      </c>
      <c r="L16" s="102">
        <f t="shared" si="1"/>
        <v>-0.264672999680471</v>
      </c>
      <c r="M16" s="102">
        <f t="shared" si="2"/>
        <v>11.4839476664974</v>
      </c>
      <c r="N16" s="103" t="str">
        <f t="shared" si="15"/>
        <v>7-(255, 255, 255)</v>
      </c>
      <c r="O16" s="120">
        <f>K16-Reference!B18</f>
        <v>0</v>
      </c>
      <c r="P16" s="120">
        <f>L16-Reference!C18</f>
        <v>-0.264672999680471</v>
      </c>
      <c r="Q16" s="120">
        <f>M16-Reference!D18</f>
        <v>11.4839476664974</v>
      </c>
      <c r="R16" s="120" t="str">
        <f t="shared" si="3"/>
        <v>about the same</v>
      </c>
      <c r="S16" s="120" t="str">
        <f t="shared" si="4"/>
        <v>about the same</v>
      </c>
      <c r="T16" s="120" t="str">
        <f t="shared" si="5"/>
        <v>yellower</v>
      </c>
      <c r="U16" s="120">
        <f t="shared" si="6"/>
        <v>11.486997249221</v>
      </c>
      <c r="V16" s="120">
        <f t="shared" si="7"/>
        <v>131.951105803611</v>
      </c>
      <c r="W16" s="102">
        <f t="shared" si="8"/>
        <v>11.486997249221</v>
      </c>
      <c r="X16" s="102">
        <f>W16-Reference!E18</f>
        <v>11.486997249221</v>
      </c>
      <c r="Y16" s="102">
        <f t="shared" si="9"/>
        <v>0</v>
      </c>
      <c r="Z16" s="102">
        <f t="shared" si="10"/>
        <v>0</v>
      </c>
      <c r="AA16" s="102">
        <f>X16/(1+0.045*ABS(Reference!E18))</f>
        <v>11.486997249221</v>
      </c>
      <c r="AB16" s="102">
        <f>Y16/(1+0.015*ABS(Reference!E18))</f>
        <v>0</v>
      </c>
      <c r="AC16" s="102">
        <f t="shared" si="11"/>
        <v>11.486997249221</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2.57472402797388</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11.486997249221</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5.9672861</v>
      </c>
      <c r="C28" s="31">
        <f>Test_Data!Q4</f>
        <v>6.3021736</v>
      </c>
      <c r="D28" s="31">
        <f>Test_Data!R4</f>
        <v>6.1495905</v>
      </c>
      <c r="E28" s="117">
        <f>B28/$C$16</f>
        <v>0.01643378400373</v>
      </c>
      <c r="F28" s="117">
        <f>C28/$C$16</f>
        <v>0.017356057336753</v>
      </c>
      <c r="G28" s="117">
        <f>D28/$C$16</f>
        <v>0.0169358465967284</v>
      </c>
      <c r="H28" s="117">
        <f>IF((E28/E$16)&lt;=0.008856,(7.787*(E28/E$16))+16/116,(E28/E$16)^(1/3))</f>
        <v>0.258717081840735</v>
      </c>
      <c r="I28" s="117">
        <f>IF((F28/F$16)&lt;=0.008856,(7.787*(F28/F$16))+16/116,(F28/F$16)^(1/3))</f>
        <v>0.258910914521326</v>
      </c>
      <c r="J28" s="117">
        <f>IF((G28/G$16)&lt;=0.008856,(7.787*(G28/G$16))+16/116,(G28/G$16)^(1/3))</f>
        <v>0.264814240695627</v>
      </c>
      <c r="K28" s="117">
        <f>100*IF(F28&lt;=0.008856,9.033*F28,(1.16*(F28^(1/3)))-0.16)</f>
        <v>14.0336660844738</v>
      </c>
      <c r="L28" s="117">
        <f>500*(H28-I28)</f>
        <v>-0.0969163402953221</v>
      </c>
      <c r="M28" s="117">
        <f>200*(I28-J28)</f>
        <v>-1.18066523486021</v>
      </c>
      <c r="N28" s="123" t="str">
        <f>A28</f>
        <v>1-Gray1 (32, 32, 32)</v>
      </c>
      <c r="O28" s="124">
        <f>K28-[1]Reference!B35</f>
        <v>1.78363598295097</v>
      </c>
      <c r="P28" s="124">
        <f>L28-[1]Reference!C35</f>
        <v>-0.0969163402953221</v>
      </c>
      <c r="Q28" s="124">
        <f>M28-[1]Reference!D35</f>
        <v>-1.18066523486021</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2.14119604275302</v>
      </c>
      <c r="V28" s="124">
        <f>(AC28)^2</f>
        <v>4.58472049350121</v>
      </c>
      <c r="W28" s="117">
        <f t="shared" ref="W28:W59" si="19">SQRT((L28*L28)+(M28*M28))</f>
        <v>1.18463630445118</v>
      </c>
      <c r="X28" s="117">
        <f>W28-[1]Reference!E35</f>
        <v>1.18463630445118</v>
      </c>
      <c r="Y28" s="117">
        <f t="shared" ref="Y28:Y59" si="20">IF(((U28*U28)-(O28*O28)-(X28*X28))&lt;0,0,SQRT((U28*U28)-(O28*O28)-(X28*X28)))</f>
        <v>0</v>
      </c>
      <c r="Z28" s="117">
        <f t="shared" ref="Z28:Z59" si="21">O28</f>
        <v>1.78363598295097</v>
      </c>
      <c r="AA28" s="117">
        <f>X28/(1+0.045*ABS([1]Reference!E35))</f>
        <v>1.18463630445118</v>
      </c>
      <c r="AB28" s="117">
        <f>Y28/(1+0.015*ABS([1]Reference!E35))</f>
        <v>0</v>
      </c>
      <c r="AC28" s="117">
        <f>SQRT(Z28*Z28+AA28*AA28+AB28*AB28)</f>
        <v>2.14119604275302</v>
      </c>
      <c r="AD28" s="123" t="str">
        <f t="shared" ref="AD28:AD59" si="22">A28</f>
        <v>1-Gray1 (32, 32, 32)</v>
      </c>
    </row>
    <row r="29" s="31" customFormat="1" spans="1:30">
      <c r="A29" s="3" t="s">
        <v>51</v>
      </c>
      <c r="B29" s="31">
        <f>Test_Data!P5</f>
        <v>19.869219</v>
      </c>
      <c r="C29" s="31">
        <f>Test_Data!Q5</f>
        <v>20.944057</v>
      </c>
      <c r="D29" s="31">
        <f>Test_Data!R5</f>
        <v>19.88146</v>
      </c>
      <c r="E29" s="117">
        <f t="shared" ref="E29:G59" si="23">B29/$C$16</f>
        <v>0.0547194231844872</v>
      </c>
      <c r="F29" s="117">
        <f t="shared" si="23"/>
        <v>0.0576795050768236</v>
      </c>
      <c r="G29" s="117">
        <f t="shared" si="23"/>
        <v>0.0547531346483953</v>
      </c>
      <c r="H29" s="117">
        <f t="shared" ref="H29:J59" si="24">IF((E29/E$16)&lt;=0.008856,(7.787*(E29/E$16))+16/116,(E29/E$16)^(1/3))</f>
        <v>0.386331170065867</v>
      </c>
      <c r="I29" s="117">
        <f t="shared" si="24"/>
        <v>0.386373360363006</v>
      </c>
      <c r="J29" s="117">
        <f t="shared" si="24"/>
        <v>0.391569354323099</v>
      </c>
      <c r="K29" s="117">
        <f t="shared" ref="K29:K59" si="25">100*IF(F29&lt;=0.008856,9.033*F29,(1.16*(F29^(1/3)))-0.16)</f>
        <v>28.8193098021088</v>
      </c>
      <c r="L29" s="117">
        <f t="shared" ref="L29:L59" si="26">500*(H29-I29)</f>
        <v>-0.0210951485699329</v>
      </c>
      <c r="M29" s="117">
        <f t="shared" ref="M29:M59" si="27">200*(I29-J29)</f>
        <v>-1.03919879201841</v>
      </c>
      <c r="N29" s="123" t="str">
        <f t="shared" ref="N29:N59" si="28">A29</f>
        <v>2-Gray2 (64, 64, 64)</v>
      </c>
      <c r="O29" s="124">
        <f>K29-[1]Reference!B36</f>
        <v>1.7258960626597</v>
      </c>
      <c r="P29" s="124">
        <f>L29-[1]Reference!C36</f>
        <v>-0.0210951485699329</v>
      </c>
      <c r="Q29" s="124">
        <f>M29-[1]Reference!D36</f>
        <v>-1.03919879201841</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2.01471991942552</v>
      </c>
      <c r="V29" s="124">
        <f t="shared" ref="V29:V59" si="32">(AC29)^2</f>
        <v>4.05909635372999</v>
      </c>
      <c r="W29" s="117">
        <f t="shared" si="19"/>
        <v>1.03941287976709</v>
      </c>
      <c r="X29" s="117">
        <f>W29-[1]Reference!E36</f>
        <v>1.03941287976709</v>
      </c>
      <c r="Y29" s="117">
        <f t="shared" si="20"/>
        <v>0</v>
      </c>
      <c r="Z29" s="117">
        <f t="shared" si="21"/>
        <v>1.7258960626597</v>
      </c>
      <c r="AA29" s="117">
        <f>X29/(1+0.045*ABS([1]Reference!E36))</f>
        <v>1.03941287976709</v>
      </c>
      <c r="AB29" s="117">
        <f>Y29/(1+0.015*ABS([1]Reference!E36))</f>
        <v>0</v>
      </c>
      <c r="AC29" s="117">
        <f t="shared" ref="AC29:AC59" si="33">SQRT(Z29*Z29+AA29*AA29+AB29*AB29)</f>
        <v>2.01471991942552</v>
      </c>
      <c r="AD29" s="123" t="str">
        <f t="shared" si="22"/>
        <v>2-Gray2 (64, 64, 64)</v>
      </c>
    </row>
    <row r="30" s="31" customFormat="1" spans="1:30">
      <c r="A30" s="3" t="s">
        <v>52</v>
      </c>
      <c r="B30" s="31">
        <f>Test_Data!P6</f>
        <v>43.660107</v>
      </c>
      <c r="C30" s="31">
        <f>Test_Data!Q6</f>
        <v>45.997925</v>
      </c>
      <c r="D30" s="31">
        <f>Test_Data!R6</f>
        <v>42.921196</v>
      </c>
      <c r="E30" s="117">
        <f t="shared" si="23"/>
        <v>0.120239042672638</v>
      </c>
      <c r="F30" s="117">
        <f t="shared" si="23"/>
        <v>0.126677345681443</v>
      </c>
      <c r="G30" s="117">
        <f t="shared" si="23"/>
        <v>0.118204096875087</v>
      </c>
      <c r="H30" s="117">
        <f t="shared" si="24"/>
        <v>0.502259024843691</v>
      </c>
      <c r="I30" s="117">
        <f t="shared" si="24"/>
        <v>0.502226531308061</v>
      </c>
      <c r="J30" s="117">
        <f t="shared" si="24"/>
        <v>0.506076932371628</v>
      </c>
      <c r="K30" s="117">
        <f t="shared" si="25"/>
        <v>42.2582776317351</v>
      </c>
      <c r="L30" s="117">
        <f t="shared" si="26"/>
        <v>0.0162467678151423</v>
      </c>
      <c r="M30" s="117">
        <f t="shared" si="27"/>
        <v>-0.770080212713453</v>
      </c>
      <c r="N30" s="123" t="str">
        <f t="shared" si="28"/>
        <v>3-Grey3 (96, 96, 96)</v>
      </c>
      <c r="O30" s="124">
        <f>K30-[1]Reference!B37</f>
        <v>1.5277296027397</v>
      </c>
      <c r="P30" s="124">
        <f>L30-[1]Reference!C37</f>
        <v>0.0162467678151423</v>
      </c>
      <c r="Q30" s="124">
        <f>M30-[1]Reference!D37</f>
        <v>-0.770080212713453</v>
      </c>
      <c r="R30" s="124" t="str">
        <f t="shared" si="29"/>
        <v>about the same</v>
      </c>
      <c r="S30" s="124" t="str">
        <f t="shared" si="30"/>
        <v>about the same</v>
      </c>
      <c r="T30" s="124" t="str">
        <f t="shared" si="31"/>
        <v>about the same</v>
      </c>
      <c r="U30" s="124">
        <f t="shared" si="18"/>
        <v>1.71091941089125</v>
      </c>
      <c r="V30" s="124">
        <f t="shared" si="32"/>
        <v>2.92724523056445</v>
      </c>
      <c r="W30" s="117">
        <f t="shared" si="19"/>
        <v>0.770251576744401</v>
      </c>
      <c r="X30" s="117">
        <f>W30-[1]Reference!E37</f>
        <v>0.770251576744401</v>
      </c>
      <c r="Y30" s="117">
        <f t="shared" si="20"/>
        <v>0</v>
      </c>
      <c r="Z30" s="117">
        <f t="shared" si="21"/>
        <v>1.5277296027397</v>
      </c>
      <c r="AA30" s="117">
        <f>X30/(1+0.045*ABS([1]Reference!E37))</f>
        <v>0.770251576744401</v>
      </c>
      <c r="AB30" s="117">
        <f>Y30/(1+0.015*ABS([1]Reference!E37))</f>
        <v>0</v>
      </c>
      <c r="AC30" s="117">
        <f t="shared" si="33"/>
        <v>1.71091941089125</v>
      </c>
      <c r="AD30" s="123" t="str">
        <f t="shared" si="22"/>
        <v>3-Grey3 (96, 96, 96)</v>
      </c>
    </row>
    <row r="31" s="31" customFormat="1" spans="1:30">
      <c r="A31" s="3" t="s">
        <v>53</v>
      </c>
      <c r="B31" s="31">
        <f>Test_Data!P7</f>
        <v>78.594955</v>
      </c>
      <c r="C31" s="31">
        <f>Test_Data!Q7</f>
        <v>82.732117</v>
      </c>
      <c r="D31" s="31">
        <f>Test_Data!R7</f>
        <v>76.731918</v>
      </c>
      <c r="E31" s="117">
        <f t="shared" si="23"/>
        <v>0.216448900322188</v>
      </c>
      <c r="F31" s="117">
        <f t="shared" si="23"/>
        <v>0.227842559945185</v>
      </c>
      <c r="G31" s="117">
        <f t="shared" si="23"/>
        <v>0.211318134487287</v>
      </c>
      <c r="H31" s="117">
        <f t="shared" si="24"/>
        <v>0.61098569244547</v>
      </c>
      <c r="I31" s="117">
        <f t="shared" si="24"/>
        <v>0.61077082518445</v>
      </c>
      <c r="J31" s="117">
        <f t="shared" si="24"/>
        <v>0.614211516235059</v>
      </c>
      <c r="K31" s="117">
        <f t="shared" si="25"/>
        <v>54.8494157213962</v>
      </c>
      <c r="L31" s="117">
        <f t="shared" si="26"/>
        <v>0.107433630509801</v>
      </c>
      <c r="M31" s="117">
        <f t="shared" si="27"/>
        <v>-0.688138210121747</v>
      </c>
      <c r="N31" s="123" t="str">
        <f t="shared" si="28"/>
        <v>4-Gray4 (128, 128, 128)</v>
      </c>
      <c r="O31" s="124">
        <f>K31-[1]Reference!B38</f>
        <v>1.26440226922718</v>
      </c>
      <c r="P31" s="124">
        <f>L31-[1]Reference!C38</f>
        <v>0.107433630509801</v>
      </c>
      <c r="Q31" s="124">
        <f>M31-[1]Reference!D38</f>
        <v>-0.688138210121725</v>
      </c>
      <c r="R31" s="124" t="str">
        <f t="shared" si="29"/>
        <v>about the same</v>
      </c>
      <c r="S31" s="124" t="str">
        <f t="shared" si="30"/>
        <v>about the same</v>
      </c>
      <c r="T31" s="124" t="str">
        <f t="shared" si="31"/>
        <v>about the same</v>
      </c>
      <c r="U31" s="124">
        <f t="shared" si="18"/>
        <v>1.44353360876043</v>
      </c>
      <c r="V31" s="124">
        <f t="shared" si="32"/>
        <v>2.0837892796209</v>
      </c>
      <c r="W31" s="117">
        <f t="shared" si="19"/>
        <v>0.696474106621401</v>
      </c>
      <c r="X31" s="117">
        <f>W31-[1]Reference!E38</f>
        <v>0.696474106621378</v>
      </c>
      <c r="Y31" s="117">
        <f t="shared" si="20"/>
        <v>1.97123833825036e-8</v>
      </c>
      <c r="Z31" s="117">
        <f t="shared" si="21"/>
        <v>1.26440226922718</v>
      </c>
      <c r="AA31" s="117">
        <f>X31/(1+0.045*ABS([1]Reference!E38))</f>
        <v>0.696474106621378</v>
      </c>
      <c r="AB31" s="117">
        <f>Y31/(1+0.015*ABS([1]Reference!E38))</f>
        <v>1.97123833825036e-8</v>
      </c>
      <c r="AC31" s="117">
        <f t="shared" si="33"/>
        <v>1.44353360876043</v>
      </c>
      <c r="AD31" s="123" t="str">
        <f t="shared" si="22"/>
        <v>4-Gray4 (128, 128, 128)</v>
      </c>
    </row>
    <row r="32" s="31" customFormat="1" spans="1:30">
      <c r="A32" s="3" t="s">
        <v>54</v>
      </c>
      <c r="B32" s="31">
        <f>Test_Data!P8</f>
        <v>125.59591</v>
      </c>
      <c r="C32" s="31">
        <f>Test_Data!Q8</f>
        <v>132.21658</v>
      </c>
      <c r="D32" s="31">
        <f>Test_Data!R8</f>
        <v>122.1078</v>
      </c>
      <c r="E32" s="117">
        <f t="shared" si="23"/>
        <v>0.345888570131054</v>
      </c>
      <c r="F32" s="117">
        <f t="shared" si="23"/>
        <v>0.364121760046311</v>
      </c>
      <c r="G32" s="117">
        <f t="shared" si="23"/>
        <v>0.336282386455488</v>
      </c>
      <c r="H32" s="117">
        <f t="shared" si="24"/>
        <v>0.714317543074845</v>
      </c>
      <c r="I32" s="117">
        <f t="shared" si="24"/>
        <v>0.714083302067162</v>
      </c>
      <c r="J32" s="117">
        <f t="shared" si="24"/>
        <v>0.717090120647195</v>
      </c>
      <c r="K32" s="117">
        <f t="shared" si="25"/>
        <v>66.8336630397908</v>
      </c>
      <c r="L32" s="117">
        <f t="shared" si="26"/>
        <v>0.11712050384155</v>
      </c>
      <c r="M32" s="117">
        <f t="shared" si="27"/>
        <v>-0.601363716006675</v>
      </c>
      <c r="N32" s="123" t="str">
        <f t="shared" si="28"/>
        <v>5-Gray5 (160, 160, 160)</v>
      </c>
      <c r="O32" s="124">
        <f>K32-[1]Reference!B39</f>
        <v>0.965849619715328</v>
      </c>
      <c r="P32" s="124">
        <f>L32-[1]Reference!C39</f>
        <v>0.117120503841606</v>
      </c>
      <c r="Q32" s="124">
        <f>M32-[1]Reference!D39</f>
        <v>-0.601363716006675</v>
      </c>
      <c r="R32" s="124" t="str">
        <f t="shared" si="29"/>
        <v>about the same</v>
      </c>
      <c r="S32" s="124" t="str">
        <f t="shared" si="30"/>
        <v>about the same</v>
      </c>
      <c r="T32" s="124" t="str">
        <f t="shared" si="31"/>
        <v>about the same</v>
      </c>
      <c r="U32" s="124">
        <f t="shared" si="18"/>
        <v>1.14377489885629</v>
      </c>
      <c r="V32" s="124">
        <f t="shared" si="32"/>
        <v>1.30822101925371</v>
      </c>
      <c r="W32" s="117">
        <f t="shared" si="19"/>
        <v>0.612662657054807</v>
      </c>
      <c r="X32" s="117">
        <f>W32-[1]Reference!E39</f>
        <v>0.612662657054751</v>
      </c>
      <c r="Y32" s="117">
        <f t="shared" si="20"/>
        <v>2.84491227448535e-7</v>
      </c>
      <c r="Z32" s="117">
        <f t="shared" si="21"/>
        <v>0.965849619715328</v>
      </c>
      <c r="AA32" s="117">
        <f>X32/(1+0.045*ABS([1]Reference!E39))</f>
        <v>0.61266265705475</v>
      </c>
      <c r="AB32" s="117">
        <f>Y32/(1+0.015*ABS([1]Reference!E39))</f>
        <v>2.84491227448534e-7</v>
      </c>
      <c r="AC32" s="117">
        <f t="shared" si="33"/>
        <v>1.14377489885629</v>
      </c>
      <c r="AD32" s="123" t="str">
        <f t="shared" si="22"/>
        <v>5-Gray5 (160, 160, 160)</v>
      </c>
    </row>
    <row r="33" s="31" customFormat="1" spans="1:30">
      <c r="A33" s="3" t="s">
        <v>55</v>
      </c>
      <c r="B33" s="31">
        <f>Test_Data!P9</f>
        <v>185.39569</v>
      </c>
      <c r="C33" s="31">
        <f>Test_Data!Q9</f>
        <v>195.40051</v>
      </c>
      <c r="D33" s="31">
        <f>Test_Data!R9</f>
        <v>179.25922</v>
      </c>
      <c r="E33" s="117">
        <f t="shared" si="23"/>
        <v>0.510575942501313</v>
      </c>
      <c r="F33" s="117">
        <f t="shared" si="23"/>
        <v>0.538129012376109</v>
      </c>
      <c r="G33" s="117">
        <f t="shared" si="23"/>
        <v>0.493676229493524</v>
      </c>
      <c r="H33" s="117">
        <f t="shared" si="24"/>
        <v>0.813328570516035</v>
      </c>
      <c r="I33" s="117">
        <f t="shared" si="24"/>
        <v>0.813383707466957</v>
      </c>
      <c r="J33" s="117">
        <f t="shared" si="24"/>
        <v>0.814991547346406</v>
      </c>
      <c r="K33" s="117">
        <f t="shared" si="25"/>
        <v>78.352510066167</v>
      </c>
      <c r="L33" s="117">
        <f t="shared" si="26"/>
        <v>-0.0275684754607042</v>
      </c>
      <c r="M33" s="117">
        <f t="shared" si="27"/>
        <v>-0.321567975889736</v>
      </c>
      <c r="N33" s="123" t="str">
        <f t="shared" si="28"/>
        <v>6-Gray6 (192, 192, 192)</v>
      </c>
      <c r="O33" s="124">
        <f>K33-[1]Reference!B40</f>
        <v>0.648146476214279</v>
      </c>
      <c r="P33" s="124">
        <f>L33-[1]Reference!C40</f>
        <v>-0.0275684754607042</v>
      </c>
      <c r="Q33" s="124">
        <f>M33-[1]Reference!D40</f>
        <v>-0.321567975889736</v>
      </c>
      <c r="R33" s="124" t="str">
        <f t="shared" si="29"/>
        <v>about the same</v>
      </c>
      <c r="S33" s="124" t="str">
        <f t="shared" si="30"/>
        <v>about the same</v>
      </c>
      <c r="T33" s="124" t="str">
        <f t="shared" si="31"/>
        <v>about the same</v>
      </c>
      <c r="U33" s="124">
        <f t="shared" si="18"/>
        <v>0.724057897261011</v>
      </c>
      <c r="V33" s="124">
        <f t="shared" si="32"/>
        <v>0.524259838586037</v>
      </c>
      <c r="W33" s="117">
        <f t="shared" si="19"/>
        <v>0.322747554533027</v>
      </c>
      <c r="X33" s="117">
        <f>W33-[1]Reference!E40</f>
        <v>0.322747554533027</v>
      </c>
      <c r="Y33" s="117">
        <f t="shared" si="20"/>
        <v>0</v>
      </c>
      <c r="Z33" s="117">
        <f t="shared" si="21"/>
        <v>0.648146476214279</v>
      </c>
      <c r="AA33" s="117">
        <f>X33/(1+0.045*ABS([1]Reference!E40))</f>
        <v>0.322747554533027</v>
      </c>
      <c r="AB33" s="117">
        <f>Y33/(1+0.015*ABS([1]Reference!E40))</f>
        <v>0</v>
      </c>
      <c r="AC33" s="117">
        <f t="shared" si="33"/>
        <v>0.724057897261011</v>
      </c>
      <c r="AD33" s="123" t="str">
        <f t="shared" si="22"/>
        <v>6-Gray6 (192, 192, 192)</v>
      </c>
    </row>
    <row r="34" s="31" customFormat="1" spans="1:30">
      <c r="A34" s="3" t="s">
        <v>56</v>
      </c>
      <c r="B34" s="31">
        <f>Test_Data!P10</f>
        <v>258.97296</v>
      </c>
      <c r="C34" s="31">
        <f>Test_Data!Q10</f>
        <v>272.68665</v>
      </c>
      <c r="D34" s="31">
        <f>Test_Data!R10</f>
        <v>249.78816</v>
      </c>
      <c r="E34" s="117">
        <f t="shared" si="23"/>
        <v>0.713206240848182</v>
      </c>
      <c r="F34" s="117">
        <f t="shared" si="23"/>
        <v>0.750973462928268</v>
      </c>
      <c r="G34" s="117">
        <f t="shared" si="23"/>
        <v>0.687911489299825</v>
      </c>
      <c r="H34" s="117">
        <f t="shared" si="24"/>
        <v>0.909182268948104</v>
      </c>
      <c r="I34" s="117">
        <f t="shared" si="24"/>
        <v>0.908953215253842</v>
      </c>
      <c r="J34" s="117">
        <f t="shared" si="24"/>
        <v>0.91029722750866</v>
      </c>
      <c r="K34" s="117">
        <f t="shared" si="25"/>
        <v>89.4385729694456</v>
      </c>
      <c r="L34" s="117">
        <f t="shared" si="26"/>
        <v>0.114526847131091</v>
      </c>
      <c r="M34" s="117">
        <f t="shared" si="27"/>
        <v>-0.268802450963657</v>
      </c>
      <c r="N34" s="123" t="str">
        <f t="shared" si="28"/>
        <v>7-Gray7 (224, 224, 224)</v>
      </c>
      <c r="O34" s="124">
        <f>K34-[1]Reference!B41</f>
        <v>0.261292740418725</v>
      </c>
      <c r="P34" s="124">
        <f>L34-[1]Reference!C41</f>
        <v>0.114526847131091</v>
      </c>
      <c r="Q34" s="124">
        <f>M34-[1]Reference!D41</f>
        <v>-0.268802450963657</v>
      </c>
      <c r="R34" s="124" t="str">
        <f t="shared" si="29"/>
        <v>about the same</v>
      </c>
      <c r="S34" s="124" t="str">
        <f t="shared" si="30"/>
        <v>about the same</v>
      </c>
      <c r="T34" s="124" t="str">
        <f t="shared" si="31"/>
        <v>about the same</v>
      </c>
      <c r="U34" s="124">
        <f t="shared" si="18"/>
        <v>0.39197583159346</v>
      </c>
      <c r="V34" s="124">
        <f t="shared" si="32"/>
        <v>0.153645052553384</v>
      </c>
      <c r="W34" s="117">
        <f t="shared" si="19"/>
        <v>0.292183429300598</v>
      </c>
      <c r="X34" s="117">
        <f>W34-[1]Reference!E41</f>
        <v>0.292183429300598</v>
      </c>
      <c r="Y34" s="117">
        <f t="shared" si="20"/>
        <v>0</v>
      </c>
      <c r="Z34" s="117">
        <f t="shared" si="21"/>
        <v>0.261292740418725</v>
      </c>
      <c r="AA34" s="117">
        <f>X34/(1+0.045*ABS([1]Reference!E41))</f>
        <v>0.292183429300598</v>
      </c>
      <c r="AB34" s="117">
        <f>Y34/(1+0.015*ABS([1]Reference!E41))</f>
        <v>0</v>
      </c>
      <c r="AC34" s="117">
        <f t="shared" si="33"/>
        <v>0.39197583159346</v>
      </c>
      <c r="AD34" s="123" t="str">
        <f t="shared" si="22"/>
        <v>7-Gray7 (224, 224, 224)</v>
      </c>
    </row>
    <row r="35" s="31" customFormat="1" spans="1:30">
      <c r="A35" s="3" t="s">
        <v>57</v>
      </c>
      <c r="B35" s="31">
        <f>Test_Data!P11</f>
        <v>344.58911</v>
      </c>
      <c r="C35" s="31">
        <f>Test_Data!Q11</f>
        <v>363.1109</v>
      </c>
      <c r="D35" s="31">
        <f>Test_Data!R11</f>
        <v>331.14804</v>
      </c>
      <c r="E35" s="117">
        <f t="shared" si="23"/>
        <v>0.948991368752632</v>
      </c>
      <c r="F35" s="117">
        <f t="shared" si="23"/>
        <v>1</v>
      </c>
      <c r="G35" s="117">
        <f t="shared" si="23"/>
        <v>0.911974936582735</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36.342098</v>
      </c>
      <c r="C36" s="31">
        <f>Test_Data!Q12</f>
        <v>19.296881</v>
      </c>
      <c r="D36" s="31">
        <f>Test_Data!R12</f>
        <v>1.7265387</v>
      </c>
      <c r="E36" s="117">
        <f t="shared" si="23"/>
        <v>0.100085395398486</v>
      </c>
      <c r="F36" s="117">
        <f t="shared" si="23"/>
        <v>0.0531432160257376</v>
      </c>
      <c r="G36" s="117">
        <f t="shared" si="23"/>
        <v>0.00475485230545269</v>
      </c>
      <c r="H36" s="117">
        <f t="shared" si="24"/>
        <v>0.472464826556328</v>
      </c>
      <c r="I36" s="117">
        <f t="shared" si="24"/>
        <v>0.375966610948223</v>
      </c>
      <c r="J36" s="117">
        <f t="shared" si="24"/>
        <v>0.178530872720968</v>
      </c>
      <c r="K36" s="117">
        <f t="shared" si="25"/>
        <v>27.6121268699939</v>
      </c>
      <c r="L36" s="117">
        <f t="shared" si="26"/>
        <v>48.2491078040524</v>
      </c>
      <c r="M36" s="117">
        <f t="shared" si="27"/>
        <v>39.4871476454511</v>
      </c>
      <c r="N36" s="123" t="str">
        <f t="shared" si="28"/>
        <v>9-Red1 (128, 0, 0)</v>
      </c>
      <c r="O36" s="124">
        <f>K36-[1]Reference!B43</f>
        <v>2.08134229757771</v>
      </c>
      <c r="P36" s="124">
        <f>L36-[1]Reference!C43</f>
        <v>0.19626070782747</v>
      </c>
      <c r="Q36" s="124">
        <f>M36-[1]Reference!D43</f>
        <v>1.42658482921387</v>
      </c>
      <c r="R36" s="124" t="str">
        <f t="shared" si="29"/>
        <v>about the same</v>
      </c>
      <c r="S36" s="124" t="str">
        <f t="shared" si="30"/>
        <v>about the same</v>
      </c>
      <c r="T36" s="124" t="str">
        <f t="shared" si="31"/>
        <v>about the same</v>
      </c>
      <c r="U36" s="124">
        <f t="shared" si="18"/>
        <v>2.53093822525682</v>
      </c>
      <c r="V36" s="124">
        <f t="shared" si="32"/>
        <v>4.67463874698053</v>
      </c>
      <c r="W36" s="117">
        <f t="shared" si="19"/>
        <v>62.3475038238158</v>
      </c>
      <c r="X36" s="117">
        <f>W36-[1]Reference!E43</f>
        <v>1.04756454210105</v>
      </c>
      <c r="Y36" s="117">
        <f t="shared" si="20"/>
        <v>0.988064304846963</v>
      </c>
      <c r="Z36" s="117">
        <f t="shared" si="21"/>
        <v>2.08134229757771</v>
      </c>
      <c r="AA36" s="117">
        <f>X36/(1+0.045*ABS([1]Reference!E43))</f>
        <v>0.278718984608566</v>
      </c>
      <c r="AB36" s="117">
        <f>Y36/(1+0.015*ABS([1]Reference!E43))</f>
        <v>0.514751119389968</v>
      </c>
      <c r="AC36" s="117">
        <f t="shared" si="33"/>
        <v>2.1620912901588</v>
      </c>
      <c r="AD36" s="123" t="str">
        <f t="shared" si="22"/>
        <v>9-Red1 (128, 0, 0)</v>
      </c>
    </row>
    <row r="37" s="31" customFormat="1" spans="1:30">
      <c r="A37" s="3" t="s">
        <v>59</v>
      </c>
      <c r="B37" s="31">
        <f>Test_Data!P13</f>
        <v>96.20517</v>
      </c>
      <c r="C37" s="31">
        <f>Test_Data!Q13</f>
        <v>60.653057</v>
      </c>
      <c r="D37" s="31">
        <f>Test_Data!R13</f>
        <v>23.134125</v>
      </c>
      <c r="E37" s="117">
        <f t="shared" si="23"/>
        <v>0.264947072643647</v>
      </c>
      <c r="F37" s="117">
        <f t="shared" si="23"/>
        <v>0.167037279795236</v>
      </c>
      <c r="G37" s="117">
        <f t="shared" si="23"/>
        <v>0.0637109076042608</v>
      </c>
      <c r="H37" s="117">
        <f t="shared" si="24"/>
        <v>0.653580301447129</v>
      </c>
      <c r="I37" s="117">
        <f t="shared" si="24"/>
        <v>0.550728818695938</v>
      </c>
      <c r="J37" s="117">
        <f t="shared" si="24"/>
        <v>0.411854323733851</v>
      </c>
      <c r="K37" s="117">
        <f t="shared" si="25"/>
        <v>47.8845429687288</v>
      </c>
      <c r="L37" s="117">
        <f t="shared" si="26"/>
        <v>51.4257413755954</v>
      </c>
      <c r="M37" s="117">
        <f t="shared" si="27"/>
        <v>27.7748989924174</v>
      </c>
      <c r="N37" s="123" t="str">
        <f t="shared" si="28"/>
        <v>10-Red2 (192, 64, 64)</v>
      </c>
      <c r="O37" s="124">
        <f>K37-[1]Reference!B44</f>
        <v>1.91872702324221</v>
      </c>
      <c r="P37" s="124">
        <f>L37-[1]Reference!C44</f>
        <v>0.326875230029891</v>
      </c>
      <c r="Q37" s="124">
        <f>M37-[1]Reference!D44</f>
        <v>-0.894888680700014</v>
      </c>
      <c r="R37" s="124" t="str">
        <f t="shared" si="29"/>
        <v>about the same</v>
      </c>
      <c r="S37" s="124" t="str">
        <f t="shared" si="30"/>
        <v>about the same</v>
      </c>
      <c r="T37" s="124" t="str">
        <f t="shared" si="31"/>
        <v>about the same</v>
      </c>
      <c r="U37" s="124">
        <f t="shared" si="18"/>
        <v>2.14223867871253</v>
      </c>
      <c r="V37" s="124">
        <f t="shared" si="32"/>
        <v>3.93424922242939</v>
      </c>
      <c r="W37" s="117">
        <f t="shared" si="19"/>
        <v>58.4470006935224</v>
      </c>
      <c r="X37" s="117">
        <f>W37-[1]Reference!E44</f>
        <v>-0.145241511261418</v>
      </c>
      <c r="Y37" s="117">
        <f t="shared" si="20"/>
        <v>0.941582747430412</v>
      </c>
      <c r="Z37" s="117">
        <f t="shared" si="21"/>
        <v>1.91872702324221</v>
      </c>
      <c r="AA37" s="117">
        <f>X37/(1+0.045*ABS([1]Reference!E44))</f>
        <v>-0.0399382605827681</v>
      </c>
      <c r="AB37" s="117">
        <f>Y37/(1+0.015*ABS([1]Reference!E44))</f>
        <v>0.501139469659988</v>
      </c>
      <c r="AC37" s="117">
        <f t="shared" si="33"/>
        <v>1.9834941952094</v>
      </c>
      <c r="AD37" s="123" t="str">
        <f t="shared" si="22"/>
        <v>10-Red2 (192, 64, 64)</v>
      </c>
    </row>
    <row r="38" s="31" customFormat="1" spans="1:30">
      <c r="A38" s="3" t="s">
        <v>60</v>
      </c>
      <c r="B38" s="31">
        <f>Test_Data!P14</f>
        <v>159.93173</v>
      </c>
      <c r="C38" s="31">
        <f>Test_Data!Q14</f>
        <v>83.867531</v>
      </c>
      <c r="D38" s="31">
        <f>Test_Data!R14</f>
        <v>8.3187647</v>
      </c>
      <c r="E38" s="117">
        <f t="shared" si="23"/>
        <v>0.440448716907149</v>
      </c>
      <c r="F38" s="117">
        <f t="shared" si="23"/>
        <v>0.230969466903913</v>
      </c>
      <c r="G38" s="117">
        <f t="shared" si="23"/>
        <v>0.02290970802584</v>
      </c>
      <c r="H38" s="117">
        <f t="shared" si="24"/>
        <v>0.774243727394136</v>
      </c>
      <c r="I38" s="117">
        <f t="shared" si="24"/>
        <v>0.61355220890198</v>
      </c>
      <c r="J38" s="117">
        <f t="shared" si="24"/>
        <v>0.29287269513838</v>
      </c>
      <c r="K38" s="117">
        <f t="shared" si="25"/>
        <v>55.1720562326297</v>
      </c>
      <c r="L38" s="117">
        <f t="shared" si="26"/>
        <v>80.3457592460779</v>
      </c>
      <c r="M38" s="117">
        <f t="shared" si="27"/>
        <v>64.13590275272</v>
      </c>
      <c r="N38" s="123" t="str">
        <f t="shared" si="28"/>
        <v>11-Red3 (255, 0, 0)</v>
      </c>
      <c r="O38" s="124">
        <f>K38-[1]Reference!B45</f>
        <v>1.93917444678723</v>
      </c>
      <c r="P38" s="124">
        <f>L38-[1]Reference!C45</f>
        <v>0.24043215587615</v>
      </c>
      <c r="Q38" s="124">
        <f>M38-[1]Reference!D45</f>
        <v>-3.08687919271624</v>
      </c>
      <c r="R38" s="124" t="str">
        <f t="shared" si="29"/>
        <v>about the same</v>
      </c>
      <c r="S38" s="124" t="str">
        <f t="shared" si="30"/>
        <v>about the same</v>
      </c>
      <c r="T38" s="124" t="str">
        <f t="shared" si="31"/>
        <v>bluer</v>
      </c>
      <c r="U38" s="124">
        <f t="shared" si="18"/>
        <v>3.65335849692803</v>
      </c>
      <c r="V38" s="124">
        <f t="shared" si="32"/>
        <v>4.83510481375578</v>
      </c>
      <c r="W38" s="117">
        <f t="shared" si="19"/>
        <v>102.804936898648</v>
      </c>
      <c r="X38" s="117">
        <f>W38-[1]Reference!E45</f>
        <v>-1.76927522227503</v>
      </c>
      <c r="Y38" s="117">
        <f t="shared" si="20"/>
        <v>2.5409242333937</v>
      </c>
      <c r="Z38" s="117">
        <f t="shared" si="21"/>
        <v>1.93917444678723</v>
      </c>
      <c r="AA38" s="117">
        <f>X38/(1+0.045*ABS([1]Reference!E45))</f>
        <v>-0.310081489005157</v>
      </c>
      <c r="AB38" s="117">
        <f>Y38/(1+0.015*ABS([1]Reference!E45))</f>
        <v>0.989220273174571</v>
      </c>
      <c r="AC38" s="117">
        <f t="shared" si="33"/>
        <v>2.1988871762225</v>
      </c>
      <c r="AD38" s="123" t="str">
        <f t="shared" si="22"/>
        <v>11-Red3 (255, 0, 0)</v>
      </c>
    </row>
    <row r="39" s="31" customFormat="1" spans="1:30">
      <c r="A39" s="3" t="s">
        <v>61</v>
      </c>
      <c r="B39" s="31">
        <f>Test_Data!P15</f>
        <v>200.91425</v>
      </c>
      <c r="C39" s="31">
        <f>Test_Data!Q15</f>
        <v>145.81763</v>
      </c>
      <c r="D39" s="31">
        <f>Test_Data!R15</f>
        <v>81.372963</v>
      </c>
      <c r="E39" s="117">
        <f t="shared" si="23"/>
        <v>0.553313739686691</v>
      </c>
      <c r="F39" s="117">
        <f t="shared" si="23"/>
        <v>0.401578773867708</v>
      </c>
      <c r="G39" s="117">
        <f t="shared" si="23"/>
        <v>0.224099477597615</v>
      </c>
      <c r="H39" s="117">
        <f t="shared" si="24"/>
        <v>0.835416529704464</v>
      </c>
      <c r="I39" s="117">
        <f t="shared" si="24"/>
        <v>0.737774402606391</v>
      </c>
      <c r="J39" s="117">
        <f t="shared" si="24"/>
        <v>0.626353219006243</v>
      </c>
      <c r="K39" s="117">
        <f t="shared" si="25"/>
        <v>69.5818307023414</v>
      </c>
      <c r="L39" s="117">
        <f t="shared" si="26"/>
        <v>48.8210635490361</v>
      </c>
      <c r="M39" s="117">
        <f t="shared" si="27"/>
        <v>22.2842367200298</v>
      </c>
      <c r="N39" s="123" t="str">
        <f t="shared" si="28"/>
        <v>12-Red4 (255, 128, 128)</v>
      </c>
      <c r="O39" s="124">
        <f>K39-[1]Reference!B46</f>
        <v>1.37233229859828</v>
      </c>
      <c r="P39" s="124">
        <f>L39-[1]Reference!C46</f>
        <v>0.628266877669255</v>
      </c>
      <c r="Q39" s="124">
        <f>M39-[1]Reference!D46</f>
        <v>-0.409111637493332</v>
      </c>
      <c r="R39" s="124" t="str">
        <f t="shared" si="29"/>
        <v>about the same</v>
      </c>
      <c r="S39" s="124" t="str">
        <f t="shared" si="30"/>
        <v>about the same</v>
      </c>
      <c r="T39" s="124" t="str">
        <f t="shared" si="31"/>
        <v>about the same</v>
      </c>
      <c r="U39" s="124">
        <f t="shared" si="18"/>
        <v>1.56377349359963</v>
      </c>
      <c r="V39" s="124">
        <f t="shared" si="32"/>
        <v>2.02176905186285</v>
      </c>
      <c r="W39" s="117">
        <f t="shared" si="19"/>
        <v>53.6664089748266</v>
      </c>
      <c r="X39" s="117">
        <f>W39-[1]Reference!E46</f>
        <v>0.397903169955292</v>
      </c>
      <c r="Y39" s="117">
        <f t="shared" si="20"/>
        <v>0.635424794014429</v>
      </c>
      <c r="Z39" s="117">
        <f t="shared" si="21"/>
        <v>1.37233229859828</v>
      </c>
      <c r="AA39" s="117">
        <f>X39/(1+0.045*ABS([1]Reference!E46))</f>
        <v>0.117130843704404</v>
      </c>
      <c r="AB39" s="117">
        <f>Y39/(1+0.015*ABS([1]Reference!E46))</f>
        <v>0.353204585955369</v>
      </c>
      <c r="AC39" s="117">
        <f t="shared" si="33"/>
        <v>1.42188925442977</v>
      </c>
      <c r="AD39" s="123" t="str">
        <f t="shared" si="22"/>
        <v>12-Red4 (255, 128, 128)</v>
      </c>
    </row>
    <row r="40" s="31" customFormat="1" spans="1:30">
      <c r="A40" s="3" t="s">
        <v>62</v>
      </c>
      <c r="B40" s="31">
        <f>Test_Data!P16</f>
        <v>30.7075</v>
      </c>
      <c r="C40" s="31">
        <f>Test_Data!Q16</f>
        <v>59.626789</v>
      </c>
      <c r="D40" s="31">
        <f>Test_Data!R16</f>
        <v>9.8315859</v>
      </c>
      <c r="E40" s="117">
        <f t="shared" si="23"/>
        <v>0.084567827625114</v>
      </c>
      <c r="F40" s="117">
        <f t="shared" si="23"/>
        <v>0.164210958690582</v>
      </c>
      <c r="G40" s="117">
        <f t="shared" si="23"/>
        <v>0.027075986702685</v>
      </c>
      <c r="H40" s="117">
        <f t="shared" si="24"/>
        <v>0.446664020443954</v>
      </c>
      <c r="I40" s="117">
        <f t="shared" si="24"/>
        <v>0.547604967193819</v>
      </c>
      <c r="J40" s="117">
        <f t="shared" si="24"/>
        <v>0.309647180386401</v>
      </c>
      <c r="K40" s="117">
        <f t="shared" si="25"/>
        <v>47.522176194483</v>
      </c>
      <c r="L40" s="117">
        <f t="shared" si="26"/>
        <v>-50.4704733749328</v>
      </c>
      <c r="M40" s="117">
        <f t="shared" si="27"/>
        <v>47.5915573614836</v>
      </c>
      <c r="N40" s="123" t="str">
        <f t="shared" si="28"/>
        <v>13-Green1 (0, 128, 0)</v>
      </c>
      <c r="O40" s="124">
        <f>K40-[1]Reference!B47</f>
        <v>1.29335835185645</v>
      </c>
      <c r="P40" s="124">
        <f>L40-[1]Reference!C47</f>
        <v>1.23145202041803</v>
      </c>
      <c r="Q40" s="124">
        <f>M40-[1]Reference!D47</f>
        <v>-2.30938158347722</v>
      </c>
      <c r="R40" s="124" t="str">
        <f t="shared" si="29"/>
        <v>about the same</v>
      </c>
      <c r="S40" s="124" t="str">
        <f t="shared" si="30"/>
        <v>about the same</v>
      </c>
      <c r="T40" s="124" t="str">
        <f t="shared" si="31"/>
        <v>about the same</v>
      </c>
      <c r="U40" s="124">
        <f t="shared" si="18"/>
        <v>2.91933095126473</v>
      </c>
      <c r="V40" s="124">
        <f t="shared" si="32"/>
        <v>2.17341791050239</v>
      </c>
      <c r="W40" s="117">
        <f t="shared" si="19"/>
        <v>69.3702026433625</v>
      </c>
      <c r="X40" s="117">
        <f>W40-[1]Reference!E47</f>
        <v>-2.48515761024086</v>
      </c>
      <c r="Y40" s="117">
        <f t="shared" si="20"/>
        <v>0.820797800287814</v>
      </c>
      <c r="Z40" s="117">
        <f t="shared" si="21"/>
        <v>1.29335835185645</v>
      </c>
      <c r="AA40" s="117">
        <f>X40/(1+0.045*ABS([1]Reference!E47))</f>
        <v>-0.587023212317452</v>
      </c>
      <c r="AB40" s="117">
        <f>Y40/(1+0.015*ABS([1]Reference!E47))</f>
        <v>0.395026369228746</v>
      </c>
      <c r="AC40" s="117">
        <f t="shared" si="33"/>
        <v>1.47425164422577</v>
      </c>
      <c r="AD40" s="123" t="str">
        <f t="shared" si="22"/>
        <v>13-Green1 (0, 128, 0)</v>
      </c>
    </row>
    <row r="41" s="31" customFormat="1" spans="1:30">
      <c r="A41" s="3" t="s">
        <v>63</v>
      </c>
      <c r="B41" s="31">
        <f>Test_Data!P17</f>
        <v>83.553703</v>
      </c>
      <c r="C41" s="31">
        <f>Test_Data!Q17</f>
        <v>146.17291</v>
      </c>
      <c r="D41" s="31">
        <f>Test_Data!R17</f>
        <v>38.495899</v>
      </c>
      <c r="E41" s="117">
        <f t="shared" si="23"/>
        <v>0.23010519100363</v>
      </c>
      <c r="F41" s="117">
        <f t="shared" si="23"/>
        <v>0.402557207729099</v>
      </c>
      <c r="G41" s="117">
        <f t="shared" si="23"/>
        <v>0.106016919348882</v>
      </c>
      <c r="H41" s="117">
        <f t="shared" si="24"/>
        <v>0.62357407509302</v>
      </c>
      <c r="I41" s="117">
        <f t="shared" si="24"/>
        <v>0.738373104555662</v>
      </c>
      <c r="J41" s="117">
        <f t="shared" si="24"/>
        <v>0.48804974752815</v>
      </c>
      <c r="K41" s="117">
        <f t="shared" si="25"/>
        <v>69.6512801284567</v>
      </c>
      <c r="L41" s="117">
        <f t="shared" si="26"/>
        <v>-57.3995147313207</v>
      </c>
      <c r="M41" s="117">
        <f t="shared" si="27"/>
        <v>50.0646714055023</v>
      </c>
      <c r="N41" s="123" t="str">
        <f t="shared" si="28"/>
        <v>14-Green2 (64, 192, 64)</v>
      </c>
      <c r="O41" s="124">
        <f>K41-[1]Reference!B48</f>
        <v>0.784686874678599</v>
      </c>
      <c r="P41" s="124">
        <f>L41-[1]Reference!C48</f>
        <v>1.92820242748665</v>
      </c>
      <c r="Q41" s="124">
        <f>M41-[1]Reference!D48</f>
        <v>-2.39859188174351</v>
      </c>
      <c r="R41" s="124" t="str">
        <f t="shared" si="29"/>
        <v>about the same</v>
      </c>
      <c r="S41" s="124" t="str">
        <f t="shared" si="30"/>
        <v>about the same</v>
      </c>
      <c r="T41" s="124" t="str">
        <f t="shared" si="31"/>
        <v>about the same</v>
      </c>
      <c r="U41" s="124">
        <f t="shared" si="18"/>
        <v>3.17599450689452</v>
      </c>
      <c r="V41" s="124">
        <f t="shared" si="32"/>
        <v>1.11559698913395</v>
      </c>
      <c r="W41" s="117">
        <f t="shared" si="19"/>
        <v>76.1654489537875</v>
      </c>
      <c r="X41" s="117">
        <f>W41-[1]Reference!E48</f>
        <v>-3.03159655942787</v>
      </c>
      <c r="Y41" s="117">
        <f t="shared" si="20"/>
        <v>0.529745143815777</v>
      </c>
      <c r="Z41" s="117">
        <f t="shared" si="21"/>
        <v>0.784686874678599</v>
      </c>
      <c r="AA41" s="117">
        <f>X41/(1+0.045*ABS([1]Reference!E48))</f>
        <v>-0.664260489510423</v>
      </c>
      <c r="AB41" s="117">
        <f>Y41/(1+0.015*ABS([1]Reference!E48))</f>
        <v>0.242118772333855</v>
      </c>
      <c r="AC41" s="117">
        <f t="shared" si="33"/>
        <v>1.05621824881695</v>
      </c>
      <c r="AD41" s="123" t="str">
        <f t="shared" si="22"/>
        <v>14-Green2 (64, 192, 64)</v>
      </c>
    </row>
    <row r="42" s="31" customFormat="1" spans="1:30">
      <c r="A42" s="3" t="s">
        <v>64</v>
      </c>
      <c r="B42" s="31">
        <f>Test_Data!P18</f>
        <v>133.8981</v>
      </c>
      <c r="C42" s="31">
        <f>Test_Data!Q18</f>
        <v>261.89316</v>
      </c>
      <c r="D42" s="31">
        <f>Test_Data!R18</f>
        <v>40.747311</v>
      </c>
      <c r="E42" s="117">
        <f t="shared" si="23"/>
        <v>0.368752631771726</v>
      </c>
      <c r="F42" s="117">
        <f t="shared" si="23"/>
        <v>0.721248411986531</v>
      </c>
      <c r="G42" s="117">
        <f t="shared" si="23"/>
        <v>0.11221726199902</v>
      </c>
      <c r="H42" s="117">
        <f t="shared" si="24"/>
        <v>0.729722306247644</v>
      </c>
      <c r="I42" s="117">
        <f t="shared" si="24"/>
        <v>0.896798672365867</v>
      </c>
      <c r="J42" s="117">
        <f t="shared" si="24"/>
        <v>0.497384508962369</v>
      </c>
      <c r="K42" s="117">
        <f t="shared" si="25"/>
        <v>88.0286459944405</v>
      </c>
      <c r="L42" s="117">
        <f t="shared" si="26"/>
        <v>-83.5381830591111</v>
      </c>
      <c r="M42" s="117">
        <f t="shared" si="27"/>
        <v>79.8828326806996</v>
      </c>
      <c r="N42" s="123" t="str">
        <f t="shared" si="28"/>
        <v>15-Green3 (0, 255, 0)</v>
      </c>
      <c r="O42" s="124">
        <f>K42-[1]Reference!B49</f>
        <v>0.291612520896308</v>
      </c>
      <c r="P42" s="124">
        <f>L42-[1]Reference!C49</f>
        <v>2.65025103500855</v>
      </c>
      <c r="Q42" s="124">
        <f>M42-[1]Reference!D49</f>
        <v>-3.30331086433726</v>
      </c>
      <c r="R42" s="124" t="str">
        <f t="shared" si="29"/>
        <v>about the same</v>
      </c>
      <c r="S42" s="124" t="str">
        <f t="shared" si="30"/>
        <v>about the same</v>
      </c>
      <c r="T42" s="124" t="str">
        <f t="shared" si="31"/>
        <v>bluer</v>
      </c>
      <c r="U42" s="124">
        <f t="shared" si="18"/>
        <v>4.24508316495166</v>
      </c>
      <c r="V42" s="124">
        <f t="shared" si="32"/>
        <v>0.555059755768501</v>
      </c>
      <c r="W42" s="117">
        <f t="shared" si="19"/>
        <v>115.585011943202</v>
      </c>
      <c r="X42" s="117">
        <f>W42-[1]Reference!E49</f>
        <v>-4.19971433478315</v>
      </c>
      <c r="Y42" s="117">
        <f t="shared" si="20"/>
        <v>0.545978682028332</v>
      </c>
      <c r="Z42" s="117">
        <f t="shared" si="21"/>
        <v>0.291612520896308</v>
      </c>
      <c r="AA42" s="117">
        <f>X42/(1+0.045*ABS([1]Reference!E49))</f>
        <v>-0.657200131423618</v>
      </c>
      <c r="AB42" s="117">
        <f>Y42/(1+0.015*ABS([1]Reference!E49))</f>
        <v>0.19521752145179</v>
      </c>
      <c r="AC42" s="117">
        <f t="shared" si="33"/>
        <v>0.74502332565397</v>
      </c>
      <c r="AD42" s="123" t="str">
        <f t="shared" si="22"/>
        <v>15-Green3 (0, 255, 0)</v>
      </c>
    </row>
    <row r="43" s="31" customFormat="1" spans="1:30">
      <c r="A43" s="3" t="s">
        <v>65</v>
      </c>
      <c r="B43" s="31">
        <f>Test_Data!P19</f>
        <v>180.12735</v>
      </c>
      <c r="C43" s="31">
        <f>Test_Data!Q19</f>
        <v>283.9639</v>
      </c>
      <c r="D43" s="31">
        <f>Test_Data!R19</f>
        <v>105.42326</v>
      </c>
      <c r="E43" s="117">
        <f t="shared" si="23"/>
        <v>0.496067041777044</v>
      </c>
      <c r="F43" s="117">
        <f t="shared" si="23"/>
        <v>0.782030779026463</v>
      </c>
      <c r="G43" s="117">
        <f t="shared" si="23"/>
        <v>0.290333504171866</v>
      </c>
      <c r="H43" s="117">
        <f t="shared" si="24"/>
        <v>0.805550374346755</v>
      </c>
      <c r="I43" s="117">
        <f t="shared" si="24"/>
        <v>0.92131459005549</v>
      </c>
      <c r="J43" s="117">
        <f t="shared" si="24"/>
        <v>0.682817669479459</v>
      </c>
      <c r="K43" s="117">
        <f t="shared" si="25"/>
        <v>90.8724924464368</v>
      </c>
      <c r="L43" s="117">
        <f t="shared" si="26"/>
        <v>-57.8821078543673</v>
      </c>
      <c r="M43" s="117">
        <f t="shared" si="27"/>
        <v>47.6993841152061</v>
      </c>
      <c r="N43" s="123" t="str">
        <f t="shared" si="28"/>
        <v>16-Green4 (128, 255, 128)</v>
      </c>
      <c r="O43" s="124">
        <f>K43-[1]Reference!B50</f>
        <v>0.244438303373158</v>
      </c>
      <c r="P43" s="124">
        <f>L43-[1]Reference!C50</f>
        <v>2.01557970158839</v>
      </c>
      <c r="Q43" s="124">
        <f>M43-[1]Reference!D50</f>
        <v>-2.00440977074678</v>
      </c>
      <c r="R43" s="124" t="str">
        <f t="shared" si="29"/>
        <v>about the same</v>
      </c>
      <c r="S43" s="124" t="str">
        <f t="shared" si="30"/>
        <v>about the same</v>
      </c>
      <c r="T43" s="124" t="str">
        <f t="shared" si="31"/>
        <v>about the same</v>
      </c>
      <c r="U43" s="124">
        <f t="shared" si="18"/>
        <v>2.85306329174035</v>
      </c>
      <c r="V43" s="124">
        <f t="shared" si="32"/>
        <v>0.469389083816012</v>
      </c>
      <c r="W43" s="117">
        <f t="shared" si="19"/>
        <v>75.0037976014188</v>
      </c>
      <c r="X43" s="117">
        <f>W43-[1]Reference!E50</f>
        <v>-2.8306427268073</v>
      </c>
      <c r="Y43" s="117">
        <f t="shared" si="20"/>
        <v>0.260157290294298</v>
      </c>
      <c r="Z43" s="117">
        <f t="shared" si="21"/>
        <v>0.244438303373158</v>
      </c>
      <c r="AA43" s="117">
        <f>X43/(1+0.045*ABS([1]Reference!E50))</f>
        <v>-0.628675493499628</v>
      </c>
      <c r="AB43" s="117">
        <f>Y43/(1+0.015*ABS([1]Reference!E50))</f>
        <v>0.120025512009165</v>
      </c>
      <c r="AC43" s="117">
        <f t="shared" si="33"/>
        <v>0.685119758740041</v>
      </c>
      <c r="AD43" s="123" t="str">
        <f t="shared" si="22"/>
        <v>16-Green4 (128, 255, 128)</v>
      </c>
    </row>
    <row r="44" s="31" customFormat="1" spans="1:30">
      <c r="A44" s="3" t="s">
        <v>66</v>
      </c>
      <c r="B44" s="31">
        <f>Test_Data!P20</f>
        <v>12.749236</v>
      </c>
      <c r="C44" s="31">
        <f>Test_Data!Q20</f>
        <v>4.9982476</v>
      </c>
      <c r="D44" s="31">
        <f>Test_Data!R20</f>
        <v>66.532486</v>
      </c>
      <c r="E44" s="117">
        <f t="shared" si="23"/>
        <v>0.0351111354685304</v>
      </c>
      <c r="F44" s="117">
        <f t="shared" si="23"/>
        <v>0.0137650717728385</v>
      </c>
      <c r="G44" s="117">
        <f t="shared" si="23"/>
        <v>0.183229107140546</v>
      </c>
      <c r="H44" s="117">
        <f t="shared" si="24"/>
        <v>0.333217297146563</v>
      </c>
      <c r="I44" s="117">
        <f t="shared" si="24"/>
        <v>0.239658494455558</v>
      </c>
      <c r="J44" s="117">
        <f t="shared" si="24"/>
        <v>0.585693657131939</v>
      </c>
      <c r="K44" s="117">
        <f t="shared" si="25"/>
        <v>11.8003853568447</v>
      </c>
      <c r="L44" s="117">
        <f t="shared" si="26"/>
        <v>46.7794013455023</v>
      </c>
      <c r="M44" s="117">
        <f t="shared" si="27"/>
        <v>-69.2070325352762</v>
      </c>
      <c r="N44" s="123" t="str">
        <f t="shared" si="28"/>
        <v>17-Blue1 (0, 0, 128)</v>
      </c>
      <c r="O44" s="124">
        <f>K44-[1]Reference!B51</f>
        <v>-1.17492622087178</v>
      </c>
      <c r="P44" s="124">
        <f>L44-[1]Reference!C51</f>
        <v>-0.726550149132784</v>
      </c>
      <c r="Q44" s="124">
        <f>M44-[1]Reference!D51</f>
        <v>-4.50872607997572</v>
      </c>
      <c r="R44" s="124" t="str">
        <f t="shared" si="29"/>
        <v>about the same</v>
      </c>
      <c r="S44" s="124" t="str">
        <f t="shared" si="30"/>
        <v>about the same</v>
      </c>
      <c r="T44" s="124" t="str">
        <f t="shared" si="31"/>
        <v>bluer</v>
      </c>
      <c r="U44" s="124">
        <f t="shared" si="18"/>
        <v>4.71560575196338</v>
      </c>
      <c r="V44" s="124">
        <f t="shared" si="32"/>
        <v>3.97792981945831</v>
      </c>
      <c r="W44" s="117">
        <f t="shared" si="19"/>
        <v>83.5339795686902</v>
      </c>
      <c r="X44" s="117">
        <f>W44-[1]Reference!E51</f>
        <v>3.26763365961951</v>
      </c>
      <c r="Y44" s="117">
        <f t="shared" si="20"/>
        <v>3.19046332841794</v>
      </c>
      <c r="Z44" s="117">
        <f t="shared" si="21"/>
        <v>-1.17492622087178</v>
      </c>
      <c r="AA44" s="117">
        <f>X44/(1+0.045*ABS([1]Reference!E51))</f>
        <v>0.70850908202616</v>
      </c>
      <c r="AB44" s="117">
        <f>Y44/(1+0.015*ABS([1]Reference!E51))</f>
        <v>1.44758180274992</v>
      </c>
      <c r="AC44" s="117">
        <f t="shared" si="33"/>
        <v>1.99447482296927</v>
      </c>
      <c r="AD44" s="123" t="str">
        <f t="shared" si="22"/>
        <v>17-Blue1 (0, 0, 128)</v>
      </c>
    </row>
    <row r="45" s="31" customFormat="1" spans="1:30">
      <c r="A45" s="3" t="s">
        <v>67</v>
      </c>
      <c r="B45" s="31">
        <f>Test_Data!P21</f>
        <v>46.888569</v>
      </c>
      <c r="C45" s="31">
        <f>Test_Data!Q21</f>
        <v>31.731848</v>
      </c>
      <c r="D45" s="31">
        <f>Test_Data!R21</f>
        <v>158.75009</v>
      </c>
      <c r="E45" s="117">
        <f t="shared" si="23"/>
        <v>0.129130161060987</v>
      </c>
      <c r="F45" s="117">
        <f t="shared" si="23"/>
        <v>0.0873888610889951</v>
      </c>
      <c r="G45" s="117">
        <f t="shared" si="23"/>
        <v>0.437194504488849</v>
      </c>
      <c r="H45" s="117">
        <f t="shared" si="24"/>
        <v>0.514345735521199</v>
      </c>
      <c r="I45" s="117">
        <f t="shared" si="24"/>
        <v>0.443763958026749</v>
      </c>
      <c r="J45" s="117">
        <f t="shared" si="24"/>
        <v>0.782643405810191</v>
      </c>
      <c r="K45" s="117">
        <f t="shared" si="25"/>
        <v>35.4766191311028</v>
      </c>
      <c r="L45" s="117">
        <f t="shared" si="26"/>
        <v>35.2908887472254</v>
      </c>
      <c r="M45" s="117">
        <f t="shared" si="27"/>
        <v>-67.7758895566885</v>
      </c>
      <c r="N45" s="123" t="str">
        <f t="shared" si="28"/>
        <v>18-Blue2 (64, 64, 192)</v>
      </c>
      <c r="O45" s="124">
        <f>K45-[1]Reference!B52</f>
        <v>0.34858956305257</v>
      </c>
      <c r="P45" s="124">
        <f>L45-[1]Reference!C52</f>
        <v>-4.9596642433872</v>
      </c>
      <c r="Q45" s="124">
        <f>M45-[1]Reference!D52</f>
        <v>-0.804305864845745</v>
      </c>
      <c r="R45" s="124" t="str">
        <f t="shared" si="29"/>
        <v>about the same</v>
      </c>
      <c r="S45" s="124" t="str">
        <f t="shared" si="30"/>
        <v>greener</v>
      </c>
      <c r="T45" s="124" t="str">
        <f t="shared" si="31"/>
        <v>about the same</v>
      </c>
      <c r="U45" s="124">
        <f t="shared" si="18"/>
        <v>5.03653571563113</v>
      </c>
      <c r="V45" s="124">
        <f t="shared" si="32"/>
        <v>4.98890198338998</v>
      </c>
      <c r="W45" s="117">
        <f t="shared" si="19"/>
        <v>76.4134676203709</v>
      </c>
      <c r="X45" s="117">
        <f>W45-[1]Reference!E52</f>
        <v>-1.72295178980944</v>
      </c>
      <c r="Y45" s="117">
        <f t="shared" si="20"/>
        <v>4.71981085016669</v>
      </c>
      <c r="Z45" s="117">
        <f t="shared" si="21"/>
        <v>0.34858956305257</v>
      </c>
      <c r="AA45" s="117">
        <f>X45/(1+0.045*ABS([1]Reference!E52))</f>
        <v>-0.381509922100809</v>
      </c>
      <c r="AB45" s="117">
        <f>Y45/(1+0.015*ABS([1]Reference!E52))</f>
        <v>2.17297894128301</v>
      </c>
      <c r="AC45" s="117">
        <f t="shared" si="33"/>
        <v>2.23358500697645</v>
      </c>
      <c r="AD45" s="123" t="str">
        <f t="shared" si="22"/>
        <v>18-Blue2 (64, 64, 192)</v>
      </c>
    </row>
    <row r="46" s="31" customFormat="1" spans="1:30">
      <c r="A46" s="3" t="s">
        <v>68</v>
      </c>
      <c r="B46" s="31">
        <f>Test_Data!P22</f>
        <v>56.51569</v>
      </c>
      <c r="C46" s="31">
        <f>Test_Data!Q22</f>
        <v>22.827839</v>
      </c>
      <c r="D46" s="31">
        <f>Test_Data!R22</f>
        <v>288.4375</v>
      </c>
      <c r="E46" s="117">
        <f t="shared" si="23"/>
        <v>0.155643055606428</v>
      </c>
      <c r="F46" s="117">
        <f t="shared" si="23"/>
        <v>0.0628674022178899</v>
      </c>
      <c r="G46" s="117">
        <f t="shared" si="23"/>
        <v>0.794350982027805</v>
      </c>
      <c r="H46" s="117">
        <f t="shared" si="24"/>
        <v>0.547380298353021</v>
      </c>
      <c r="I46" s="117">
        <f t="shared" si="24"/>
        <v>0.397626363776256</v>
      </c>
      <c r="J46" s="117">
        <f t="shared" si="24"/>
        <v>0.955014234080522</v>
      </c>
      <c r="K46" s="117">
        <f t="shared" si="25"/>
        <v>30.1246581980457</v>
      </c>
      <c r="L46" s="117">
        <f t="shared" si="26"/>
        <v>74.8769672883826</v>
      </c>
      <c r="M46" s="117">
        <f t="shared" si="27"/>
        <v>-111.477574060853</v>
      </c>
      <c r="N46" s="123" t="str">
        <f t="shared" si="28"/>
        <v>19-Blue3 (0, 0, 255)</v>
      </c>
      <c r="O46" s="124">
        <f>K46-[1]Reference!B53</f>
        <v>-2.17792846920383</v>
      </c>
      <c r="P46" s="124">
        <f>L46-[1]Reference!C53</f>
        <v>-4.31667082401893</v>
      </c>
      <c r="Q46" s="124">
        <f>M46-[1]Reference!D53</f>
        <v>-3.62383980852604</v>
      </c>
      <c r="R46" s="124" t="str">
        <f t="shared" si="29"/>
        <v>about the same</v>
      </c>
      <c r="S46" s="124" t="str">
        <f t="shared" si="30"/>
        <v>greener</v>
      </c>
      <c r="T46" s="124" t="str">
        <f t="shared" si="31"/>
        <v>bluer</v>
      </c>
      <c r="U46" s="124">
        <f t="shared" si="18"/>
        <v>6.04228718100711</v>
      </c>
      <c r="V46" s="124">
        <f t="shared" si="32"/>
        <v>8.23513563558634</v>
      </c>
      <c r="W46" s="117">
        <f t="shared" si="19"/>
        <v>134.290021032088</v>
      </c>
      <c r="X46" s="117">
        <f>W46-[1]Reference!E53</f>
        <v>0.483966200291491</v>
      </c>
      <c r="Y46" s="117">
        <f t="shared" si="20"/>
        <v>5.6153039702023</v>
      </c>
      <c r="Z46" s="117">
        <f t="shared" si="21"/>
        <v>-2.17792846920383</v>
      </c>
      <c r="AA46" s="117">
        <f>X46/(1+0.045*ABS([1]Reference!E53))</f>
        <v>0.0689285599635161</v>
      </c>
      <c r="AB46" s="117">
        <f>Y46/(1+0.015*ABS([1]Reference!E53))</f>
        <v>1.86735429745915</v>
      </c>
      <c r="AC46" s="117">
        <f t="shared" si="33"/>
        <v>2.86969260297795</v>
      </c>
      <c r="AD46" s="123" t="str">
        <f t="shared" si="22"/>
        <v>19-Blue3 (0, 0, 255)</v>
      </c>
    </row>
    <row r="47" s="31" customFormat="1" spans="1:30">
      <c r="A47" s="3" t="s">
        <v>69</v>
      </c>
      <c r="B47" s="31">
        <f>Test_Data!P23</f>
        <v>121.05688</v>
      </c>
      <c r="C47" s="31">
        <f>Test_Data!Q23</f>
        <v>99.194916</v>
      </c>
      <c r="D47" s="31">
        <f>Test_Data!R23</f>
        <v>297.98752</v>
      </c>
      <c r="E47" s="117">
        <f t="shared" si="23"/>
        <v>0.333388174246491</v>
      </c>
      <c r="F47" s="117">
        <f t="shared" si="23"/>
        <v>0.273180772045125</v>
      </c>
      <c r="G47" s="117">
        <f t="shared" si="23"/>
        <v>0.820651541994471</v>
      </c>
      <c r="H47" s="117">
        <f t="shared" si="24"/>
        <v>0.705606613600637</v>
      </c>
      <c r="I47" s="117">
        <f t="shared" si="24"/>
        <v>0.648858566417791</v>
      </c>
      <c r="J47" s="117">
        <f t="shared" si="24"/>
        <v>0.965440015872669</v>
      </c>
      <c r="K47" s="117">
        <f t="shared" si="25"/>
        <v>59.2675937044638</v>
      </c>
      <c r="L47" s="117">
        <f t="shared" si="26"/>
        <v>28.3740235914228</v>
      </c>
      <c r="M47" s="117">
        <f t="shared" si="27"/>
        <v>-63.3162898909755</v>
      </c>
      <c r="N47" s="123" t="str">
        <f t="shared" si="28"/>
        <v>20-Blue4 (128, 128, 255)</v>
      </c>
      <c r="O47" s="124">
        <f>K47-[1]Reference!B54</f>
        <v>0.0648404936369005</v>
      </c>
      <c r="P47" s="124">
        <f>L47-[1]Reference!C54</f>
        <v>-4.72913548375864</v>
      </c>
      <c r="Q47" s="124">
        <f>M47-[1]Reference!D54</f>
        <v>0.141149508058994</v>
      </c>
      <c r="R47" s="124" t="str">
        <f t="shared" si="29"/>
        <v>about the same</v>
      </c>
      <c r="S47" s="124" t="str">
        <f t="shared" si="30"/>
        <v>greener</v>
      </c>
      <c r="T47" s="124" t="str">
        <f t="shared" si="31"/>
        <v>about the same</v>
      </c>
      <c r="U47" s="124">
        <f t="shared" si="18"/>
        <v>4.73168573523067</v>
      </c>
      <c r="V47" s="124">
        <f t="shared" si="32"/>
        <v>4.36434788253906</v>
      </c>
      <c r="W47" s="117">
        <f t="shared" si="19"/>
        <v>69.3832672935245</v>
      </c>
      <c r="X47" s="117">
        <f>W47-[1]Reference!E54</f>
        <v>-2.18953309767794</v>
      </c>
      <c r="Y47" s="117">
        <f t="shared" si="20"/>
        <v>4.19411378261764</v>
      </c>
      <c r="Z47" s="117">
        <f t="shared" si="21"/>
        <v>0.0648404936369005</v>
      </c>
      <c r="AA47" s="117">
        <f>X47/(1+0.045*ABS([1]Reference!E54))</f>
        <v>-0.51875131221031</v>
      </c>
      <c r="AB47" s="117">
        <f>Y47/(1+0.015*ABS([1]Reference!E54))</f>
        <v>2.02263211410381</v>
      </c>
      <c r="AC47" s="117">
        <f t="shared" si="33"/>
        <v>2.08910217139781</v>
      </c>
      <c r="AD47" s="123" t="str">
        <f t="shared" si="22"/>
        <v>20-Blue4 (128, 128, 255)</v>
      </c>
    </row>
    <row r="48" s="31" customFormat="1" spans="1:30">
      <c r="A48" s="3" t="s">
        <v>70</v>
      </c>
      <c r="B48" s="31">
        <f>Test_Data!P24</f>
        <v>65.72052</v>
      </c>
      <c r="C48" s="31">
        <f>Test_Data!Q24</f>
        <v>77.445953</v>
      </c>
      <c r="D48" s="31">
        <f>Test_Data!R24</f>
        <v>11.444654</v>
      </c>
      <c r="E48" s="117">
        <f t="shared" si="23"/>
        <v>0.180992969365557</v>
      </c>
      <c r="F48" s="117">
        <f t="shared" si="23"/>
        <v>0.213284572289072</v>
      </c>
      <c r="G48" s="117">
        <f t="shared" si="23"/>
        <v>0.0315183432940184</v>
      </c>
      <c r="H48" s="117">
        <f t="shared" si="24"/>
        <v>0.575616384814354</v>
      </c>
      <c r="I48" s="117">
        <f t="shared" si="24"/>
        <v>0.597475104827203</v>
      </c>
      <c r="J48" s="117">
        <f t="shared" si="24"/>
        <v>0.325731800225215</v>
      </c>
      <c r="K48" s="117">
        <f t="shared" si="25"/>
        <v>53.3071121599556</v>
      </c>
      <c r="L48" s="117">
        <f t="shared" si="26"/>
        <v>-10.929360006425</v>
      </c>
      <c r="M48" s="117">
        <f t="shared" si="27"/>
        <v>54.3486609203976</v>
      </c>
      <c r="N48" s="123" t="str">
        <f t="shared" si="28"/>
        <v>21-Yellow1 (128, 128, 0)</v>
      </c>
      <c r="O48" s="124">
        <f>K48-[1]Reference!B55</f>
        <v>1.43878079660739</v>
      </c>
      <c r="P48" s="124">
        <f>L48-[1]Reference!C55</f>
        <v>2.00434178712827</v>
      </c>
      <c r="Q48" s="124">
        <f>M48-[1]Reference!D55</f>
        <v>-2.33176357544319</v>
      </c>
      <c r="R48" s="124" t="str">
        <f t="shared" si="29"/>
        <v>about the same</v>
      </c>
      <c r="S48" s="124" t="str">
        <f t="shared" si="30"/>
        <v>about the same</v>
      </c>
      <c r="T48" s="124" t="str">
        <f t="shared" si="31"/>
        <v>about the same</v>
      </c>
      <c r="U48" s="124">
        <f t="shared" si="18"/>
        <v>3.39478976551986</v>
      </c>
      <c r="V48" s="124">
        <f t="shared" si="32"/>
        <v>3.24445612185856</v>
      </c>
      <c r="W48" s="117">
        <f t="shared" si="19"/>
        <v>55.436701326742</v>
      </c>
      <c r="X48" s="117">
        <f>W48-[1]Reference!E55</f>
        <v>-2.70064607674102</v>
      </c>
      <c r="Y48" s="117">
        <f t="shared" si="20"/>
        <v>1.47004018297987</v>
      </c>
      <c r="Z48" s="117">
        <f t="shared" si="21"/>
        <v>1.43878079660739</v>
      </c>
      <c r="AA48" s="117">
        <f>X48/(1+0.045*ABS([1]Reference!E55))</f>
        <v>-0.746822780913879</v>
      </c>
      <c r="AB48" s="117">
        <f>Y48/(1+0.015*ABS([1]Reference!E55))</f>
        <v>0.785252618639648</v>
      </c>
      <c r="AC48" s="117">
        <f t="shared" si="33"/>
        <v>1.80123738631491</v>
      </c>
      <c r="AD48" s="123" t="str">
        <f t="shared" si="22"/>
        <v>21-Yellow1 (128, 128, 0)</v>
      </c>
    </row>
    <row r="49" s="31" customFormat="1" spans="1:30">
      <c r="A49" s="3" t="s">
        <v>71</v>
      </c>
      <c r="B49" s="31">
        <f>Test_Data!P25</f>
        <v>158.47121</v>
      </c>
      <c r="C49" s="31">
        <f>Test_Data!Q25</f>
        <v>184.55882</v>
      </c>
      <c r="D49" s="31">
        <f>Test_Data!R25</f>
        <v>41.499352</v>
      </c>
      <c r="E49" s="117">
        <f t="shared" si="23"/>
        <v>0.436426474666555</v>
      </c>
      <c r="F49" s="117">
        <f t="shared" si="23"/>
        <v>0.50827121961913</v>
      </c>
      <c r="G49" s="117">
        <f t="shared" si="23"/>
        <v>0.114288367548317</v>
      </c>
      <c r="H49" s="117">
        <f t="shared" si="24"/>
        <v>0.771879680715729</v>
      </c>
      <c r="I49" s="117">
        <f t="shared" si="24"/>
        <v>0.798053193156831</v>
      </c>
      <c r="J49" s="117">
        <f t="shared" si="24"/>
        <v>0.500425819251021</v>
      </c>
      <c r="K49" s="117">
        <f t="shared" si="25"/>
        <v>76.5741704061924</v>
      </c>
      <c r="L49" s="117">
        <f t="shared" si="26"/>
        <v>-13.086756220551</v>
      </c>
      <c r="M49" s="117">
        <f t="shared" si="27"/>
        <v>59.525474781162</v>
      </c>
      <c r="N49" s="123" t="str">
        <f t="shared" si="28"/>
        <v>22-Yellow2 (192, 192, 64)</v>
      </c>
      <c r="O49" s="124">
        <f>K49-[1]Reference!B56</f>
        <v>0.951517091352926</v>
      </c>
      <c r="P49" s="124">
        <f>L49-[1]Reference!C56</f>
        <v>2.48129386821338</v>
      </c>
      <c r="Q49" s="124">
        <f>M49-[1]Reference!D56</f>
        <v>-2.09981004354591</v>
      </c>
      <c r="R49" s="124" t="str">
        <f t="shared" si="29"/>
        <v>about the same</v>
      </c>
      <c r="S49" s="124" t="str">
        <f t="shared" si="30"/>
        <v>about the same</v>
      </c>
      <c r="T49" s="124" t="str">
        <f t="shared" si="31"/>
        <v>about the same</v>
      </c>
      <c r="U49" s="124">
        <f t="shared" si="18"/>
        <v>3.38694644990829</v>
      </c>
      <c r="V49" s="124">
        <f t="shared" si="32"/>
        <v>2.34197803289148</v>
      </c>
      <c r="W49" s="117">
        <f t="shared" si="19"/>
        <v>60.9470699566344</v>
      </c>
      <c r="X49" s="117">
        <f>W49-[1]Reference!E56</f>
        <v>-2.61423834718087</v>
      </c>
      <c r="Y49" s="117">
        <f t="shared" si="20"/>
        <v>1.93178139123936</v>
      </c>
      <c r="Z49" s="117">
        <f t="shared" si="21"/>
        <v>0.951517091352926</v>
      </c>
      <c r="AA49" s="117">
        <f>X49/(1+0.045*ABS([1]Reference!E56))</f>
        <v>-0.677218402374743</v>
      </c>
      <c r="AB49" s="117">
        <f>Y49/(1+0.015*ABS([1]Reference!E56))</f>
        <v>0.988922895497798</v>
      </c>
      <c r="AC49" s="117">
        <f t="shared" si="33"/>
        <v>1.53035225777972</v>
      </c>
      <c r="AD49" s="123" t="str">
        <f t="shared" si="22"/>
        <v>22-Yellow2 (192, 192, 64)</v>
      </c>
    </row>
    <row r="50" s="31" customFormat="1" spans="1:30">
      <c r="A50" s="3" t="s">
        <v>72</v>
      </c>
      <c r="B50" s="31">
        <f>Test_Data!P26</f>
        <v>289.19833</v>
      </c>
      <c r="C50" s="31">
        <f>Test_Data!Q26</f>
        <v>341.07437</v>
      </c>
      <c r="D50" s="31">
        <f>Test_Data!R26</f>
        <v>47.24831</v>
      </c>
      <c r="E50" s="117">
        <f t="shared" si="23"/>
        <v>0.796446292303536</v>
      </c>
      <c r="F50" s="117">
        <f t="shared" si="23"/>
        <v>0.939311846601135</v>
      </c>
      <c r="G50" s="117">
        <f t="shared" si="23"/>
        <v>0.130120880425236</v>
      </c>
      <c r="H50" s="117">
        <f t="shared" si="24"/>
        <v>0.943259984163349</v>
      </c>
      <c r="I50" s="117">
        <f t="shared" si="24"/>
        <v>0.979347005851583</v>
      </c>
      <c r="J50" s="117">
        <f t="shared" si="24"/>
        <v>0.522542192775272</v>
      </c>
      <c r="K50" s="117">
        <f t="shared" si="25"/>
        <v>97.6042526787836</v>
      </c>
      <c r="L50" s="117">
        <f t="shared" si="26"/>
        <v>-18.0435108441168</v>
      </c>
      <c r="M50" s="117">
        <f t="shared" si="27"/>
        <v>91.3609626152621</v>
      </c>
      <c r="N50" s="123" t="str">
        <f t="shared" si="28"/>
        <v>23-Yellow3 (255, 255, 0)</v>
      </c>
      <c r="O50" s="124">
        <f>K50-[1]Reference!B57</f>
        <v>0.466005697486295</v>
      </c>
      <c r="P50" s="124">
        <f>L50-[1]Reference!C57</f>
        <v>3.51730137133899</v>
      </c>
      <c r="Q50" s="124">
        <f>M50-[1]Reference!D57</f>
        <v>-3.12675701472655</v>
      </c>
      <c r="R50" s="124" t="str">
        <f t="shared" si="29"/>
        <v>about the same</v>
      </c>
      <c r="S50" s="124" t="str">
        <f t="shared" si="30"/>
        <v>redder</v>
      </c>
      <c r="T50" s="124" t="str">
        <f t="shared" si="31"/>
        <v>bluer</v>
      </c>
      <c r="U50" s="124">
        <f t="shared" si="18"/>
        <v>4.72918382768681</v>
      </c>
      <c r="V50" s="124">
        <f t="shared" si="32"/>
        <v>2.00897204483101</v>
      </c>
      <c r="W50" s="117">
        <f t="shared" si="19"/>
        <v>93.1256880434667</v>
      </c>
      <c r="X50" s="117">
        <f>W50-[1]Reference!E57</f>
        <v>-3.79075939588948</v>
      </c>
      <c r="Y50" s="117">
        <f t="shared" si="20"/>
        <v>2.78893556190179</v>
      </c>
      <c r="Z50" s="117">
        <f t="shared" si="21"/>
        <v>0.466005697486295</v>
      </c>
      <c r="AA50" s="117">
        <f>X50/(1+0.045*ABS([1]Reference!E57))</f>
        <v>-0.707067637449032</v>
      </c>
      <c r="AB50" s="117">
        <f>Y50/(1+0.015*ABS([1]Reference!E57))</f>
        <v>1.13660287295676</v>
      </c>
      <c r="AC50" s="117">
        <f t="shared" si="33"/>
        <v>1.4173821096765</v>
      </c>
      <c r="AD50" s="123" t="str">
        <f t="shared" si="22"/>
        <v>23-Yellow3 (255, 255, 0)</v>
      </c>
    </row>
    <row r="51" s="31" customFormat="1" spans="1:30">
      <c r="A51" s="3" t="s">
        <v>73</v>
      </c>
      <c r="B51" s="31">
        <f>Test_Data!P27</f>
        <v>300.91684</v>
      </c>
      <c r="C51" s="31">
        <f>Test_Data!Q27</f>
        <v>345.50027</v>
      </c>
      <c r="D51" s="31">
        <f>Test_Data!R27</f>
        <v>109.91631</v>
      </c>
      <c r="E51" s="117">
        <f t="shared" si="23"/>
        <v>0.828718829426492</v>
      </c>
      <c r="F51" s="117">
        <f t="shared" si="23"/>
        <v>0.95150068477702</v>
      </c>
      <c r="G51" s="117">
        <f t="shared" si="23"/>
        <v>0.302707272075831</v>
      </c>
      <c r="H51" s="117">
        <f t="shared" si="24"/>
        <v>0.955832180506607</v>
      </c>
      <c r="I51" s="117">
        <f t="shared" si="24"/>
        <v>0.98356492982811</v>
      </c>
      <c r="J51" s="117">
        <f t="shared" si="24"/>
        <v>0.692383405433353</v>
      </c>
      <c r="K51" s="117">
        <f t="shared" si="25"/>
        <v>98.0935318600608</v>
      </c>
      <c r="L51" s="117">
        <f t="shared" si="26"/>
        <v>-13.8663746607516</v>
      </c>
      <c r="M51" s="117">
        <f t="shared" si="27"/>
        <v>58.2363048789515</v>
      </c>
      <c r="N51" s="123" t="str">
        <f t="shared" si="28"/>
        <v>24-Yellow4 (255, 255, 128)</v>
      </c>
      <c r="O51" s="124">
        <f>K51-[1]Reference!B58</f>
        <v>0.32530281794196</v>
      </c>
      <c r="P51" s="124">
        <f>L51-[1]Reference!C58</f>
        <v>2.67708883921969</v>
      </c>
      <c r="Q51" s="124">
        <f>M51-[1]Reference!D58</f>
        <v>-1.74934163638585</v>
      </c>
      <c r="R51" s="124" t="str">
        <f t="shared" si="29"/>
        <v>about the same</v>
      </c>
      <c r="S51" s="124" t="str">
        <f t="shared" si="30"/>
        <v>about the same</v>
      </c>
      <c r="T51" s="124" t="str">
        <f t="shared" si="31"/>
        <v>about the same</v>
      </c>
      <c r="U51" s="124">
        <f t="shared" si="18"/>
        <v>3.21447083315881</v>
      </c>
      <c r="V51" s="124">
        <f t="shared" si="32"/>
        <v>1.73679669226738</v>
      </c>
      <c r="W51" s="117">
        <f t="shared" si="19"/>
        <v>59.8643763200329</v>
      </c>
      <c r="X51" s="117">
        <f>W51-[1]Reference!E58</f>
        <v>-2.36073093128389</v>
      </c>
      <c r="Y51" s="117">
        <f t="shared" si="20"/>
        <v>2.15730162099491</v>
      </c>
      <c r="Z51" s="117">
        <f t="shared" si="21"/>
        <v>0.32530281794196</v>
      </c>
      <c r="AA51" s="117">
        <f>X51/(1+0.045*ABS([1]Reference!E58))</f>
        <v>-0.621223757920046</v>
      </c>
      <c r="AB51" s="117">
        <f>Y51/(1+0.015*ABS([1]Reference!E58))</f>
        <v>1.11582068967289</v>
      </c>
      <c r="AC51" s="117">
        <f t="shared" si="33"/>
        <v>1.31787582581493</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1.52295227862107</v>
      </c>
      <c r="C62" s="108" t="str">
        <f>IF(B62&lt;=20,"PASS","FAIL")</f>
        <v>PASS</v>
      </c>
    </row>
    <row r="63" spans="1:3">
      <c r="A63" s="31" t="s">
        <v>49</v>
      </c>
      <c r="B63" s="32">
        <f>MAX(AC28:AC51)</f>
        <v>2.86969260297795</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0.15366667509079</v>
      </c>
      <c r="F434" s="155">
        <f>Test_Data!T22</f>
        <v>0.0620691031217575</v>
      </c>
      <c r="G434" s="155">
        <v>0.18</v>
      </c>
      <c r="H434" s="155">
        <v>0.15</v>
      </c>
    </row>
    <row r="435" ht="14" spans="1:8">
      <c r="A435" s="153" t="s">
        <v>101</v>
      </c>
      <c r="B435" s="154">
        <v>0</v>
      </c>
      <c r="C435" s="154">
        <v>255</v>
      </c>
      <c r="D435" s="154">
        <v>0</v>
      </c>
      <c r="E435" s="155">
        <f>Test_Data!S18</f>
        <v>0.306726843118668</v>
      </c>
      <c r="F435" s="155">
        <f>Test_Data!T18</f>
        <v>0.599931299686432</v>
      </c>
      <c r="G435" s="155">
        <v>0.13</v>
      </c>
      <c r="H435" s="155">
        <v>0.57</v>
      </c>
    </row>
    <row r="436" ht="14" spans="1:8">
      <c r="A436" s="153" t="s">
        <v>100</v>
      </c>
      <c r="B436" s="154">
        <v>255</v>
      </c>
      <c r="C436" s="154">
        <v>0</v>
      </c>
      <c r="D436" s="154">
        <v>0</v>
      </c>
      <c r="E436" s="155">
        <f>Test_Data!S14</f>
        <v>0.634352624416351</v>
      </c>
      <c r="F436" s="155">
        <f>Test_Data!T14</f>
        <v>0.332651853561401</v>
      </c>
      <c r="G436" s="155">
        <v>0.47</v>
      </c>
      <c r="H436" s="155">
        <v>0.52</v>
      </c>
    </row>
    <row r="437" ht="14" spans="1:8">
      <c r="A437" s="153" t="s">
        <v>102</v>
      </c>
      <c r="B437" s="154">
        <v>0</v>
      </c>
      <c r="C437" s="154">
        <v>0</v>
      </c>
      <c r="D437" s="154">
        <v>255</v>
      </c>
      <c r="E437" s="155">
        <f>Test_Data!S22</f>
        <v>0.15366667509079</v>
      </c>
      <c r="F437" s="155">
        <f>Test_Data!T22</f>
        <v>0.0620691031217575</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2.14119604275302</v>
      </c>
    </row>
    <row r="446" spans="1:2">
      <c r="A446" s="3" t="s">
        <v>115</v>
      </c>
      <c r="B446" s="32">
        <f t="shared" ref="B446:B476" si="71">AC29</f>
        <v>2.01471991942552</v>
      </c>
    </row>
    <row r="447" spans="1:2">
      <c r="A447" s="3" t="s">
        <v>116</v>
      </c>
      <c r="B447" s="32">
        <f t="shared" si="71"/>
        <v>1.71091941089125</v>
      </c>
    </row>
    <row r="448" spans="1:2">
      <c r="A448" s="3" t="s">
        <v>117</v>
      </c>
      <c r="B448" s="32">
        <f t="shared" si="71"/>
        <v>1.44353360876043</v>
      </c>
    </row>
    <row r="449" spans="1:2">
      <c r="A449" s="3" t="s">
        <v>118</v>
      </c>
      <c r="B449" s="32">
        <f t="shared" si="71"/>
        <v>1.14377489885629</v>
      </c>
    </row>
    <row r="450" spans="1:2">
      <c r="A450" s="3" t="s">
        <v>119</v>
      </c>
      <c r="B450" s="32">
        <f t="shared" si="71"/>
        <v>0.724057897261011</v>
      </c>
    </row>
    <row r="451" spans="1:2">
      <c r="A451" s="3" t="s">
        <v>120</v>
      </c>
      <c r="B451" s="32">
        <f t="shared" si="71"/>
        <v>0.39197583159346</v>
      </c>
    </row>
    <row r="452" spans="1:2">
      <c r="A452" s="3" t="s">
        <v>121</v>
      </c>
      <c r="B452" s="32">
        <f t="shared" si="71"/>
        <v>0</v>
      </c>
    </row>
    <row r="453" spans="1:2">
      <c r="A453" s="3" t="s">
        <v>122</v>
      </c>
      <c r="B453" s="32">
        <f t="shared" si="71"/>
        <v>2.1620912901588</v>
      </c>
    </row>
    <row r="454" spans="1:2">
      <c r="A454" s="3" t="s">
        <v>123</v>
      </c>
      <c r="B454" s="32">
        <f t="shared" si="71"/>
        <v>1.9834941952094</v>
      </c>
    </row>
    <row r="455" spans="1:2">
      <c r="A455" s="3" t="s">
        <v>124</v>
      </c>
      <c r="B455" s="32">
        <f t="shared" si="71"/>
        <v>2.1988871762225</v>
      </c>
    </row>
    <row r="456" spans="1:2">
      <c r="A456" s="3" t="s">
        <v>125</v>
      </c>
      <c r="B456" s="32">
        <f t="shared" si="71"/>
        <v>1.42188925442977</v>
      </c>
    </row>
    <row r="457" spans="1:2">
      <c r="A457" s="3" t="s">
        <v>126</v>
      </c>
      <c r="B457" s="32">
        <f t="shared" si="71"/>
        <v>1.47425164422577</v>
      </c>
    </row>
    <row r="458" spans="1:2">
      <c r="A458" s="3" t="s">
        <v>127</v>
      </c>
      <c r="B458" s="32">
        <f t="shared" si="71"/>
        <v>1.05621824881695</v>
      </c>
    </row>
    <row r="459" spans="1:2">
      <c r="A459" s="3" t="s">
        <v>128</v>
      </c>
      <c r="B459" s="32">
        <f t="shared" si="71"/>
        <v>0.74502332565397</v>
      </c>
    </row>
    <row r="460" spans="1:2">
      <c r="A460" s="3" t="s">
        <v>129</v>
      </c>
      <c r="B460" s="32">
        <f t="shared" si="71"/>
        <v>0.685119758740041</v>
      </c>
    </row>
    <row r="461" spans="1:2">
      <c r="A461" s="3" t="s">
        <v>130</v>
      </c>
      <c r="B461" s="32">
        <f t="shared" si="71"/>
        <v>1.99447482296927</v>
      </c>
    </row>
    <row r="462" spans="1:2">
      <c r="A462" s="3" t="s">
        <v>131</v>
      </c>
      <c r="B462" s="32">
        <f t="shared" si="71"/>
        <v>2.23358500697645</v>
      </c>
    </row>
    <row r="463" spans="1:2">
      <c r="A463" s="3" t="s">
        <v>132</v>
      </c>
      <c r="B463" s="32">
        <f t="shared" si="71"/>
        <v>2.86969260297795</v>
      </c>
    </row>
    <row r="464" spans="1:2">
      <c r="A464" s="3" t="s">
        <v>133</v>
      </c>
      <c r="B464" s="32">
        <f t="shared" si="71"/>
        <v>2.08910217139781</v>
      </c>
    </row>
    <row r="465" spans="1:2">
      <c r="A465" s="3" t="s">
        <v>134</v>
      </c>
      <c r="B465" s="32">
        <f t="shared" si="71"/>
        <v>1.80123738631491</v>
      </c>
    </row>
    <row r="466" spans="1:2">
      <c r="A466" s="3" t="s">
        <v>135</v>
      </c>
      <c r="B466" s="32">
        <f t="shared" si="71"/>
        <v>1.53035225777972</v>
      </c>
    </row>
    <row r="467" spans="1:2">
      <c r="A467" s="3" t="s">
        <v>136</v>
      </c>
      <c r="B467" s="32">
        <f t="shared" si="71"/>
        <v>1.4173821096765</v>
      </c>
    </row>
    <row r="468" spans="1:2">
      <c r="A468" s="3" t="s">
        <v>137</v>
      </c>
      <c r="B468" s="32">
        <f t="shared" si="71"/>
        <v>1.31787582581493</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0.00105349998921156</v>
      </c>
    </row>
    <row r="480" spans="1:2">
      <c r="A480" s="3">
        <v>16</v>
      </c>
      <c r="B480" s="158">
        <f>Test_Data!U29</f>
        <v>2.58811116218567</v>
      </c>
    </row>
    <row r="481" spans="1:2">
      <c r="A481" s="3">
        <v>32</v>
      </c>
      <c r="B481" s="158">
        <f>Test_Data!U30</f>
        <v>6.46148920059204</v>
      </c>
    </row>
    <row r="482" spans="1:2">
      <c r="A482" s="3">
        <v>48</v>
      </c>
      <c r="B482" s="158">
        <f>Test_Data!U31</f>
        <v>12.4478397369385</v>
      </c>
    </row>
    <row r="483" spans="1:2">
      <c r="A483" s="3">
        <v>64</v>
      </c>
      <c r="B483" s="158">
        <f>Test_Data!U32</f>
        <v>20.8863658905029</v>
      </c>
    </row>
    <row r="484" spans="1:2">
      <c r="A484" s="3">
        <v>80</v>
      </c>
      <c r="B484" s="158">
        <f>Test_Data!U33</f>
        <v>32.0793533325195</v>
      </c>
    </row>
    <row r="485" spans="1:2">
      <c r="A485" s="3">
        <v>96</v>
      </c>
      <c r="B485" s="158">
        <f>Test_Data!U34</f>
        <v>45.8246879577637</v>
      </c>
    </row>
    <row r="486" spans="1:2">
      <c r="A486" s="3">
        <v>112</v>
      </c>
      <c r="B486" s="158">
        <f>Test_Data!U35</f>
        <v>62.6355209350586</v>
      </c>
    </row>
    <row r="487" spans="1:2">
      <c r="A487" s="3">
        <v>128</v>
      </c>
      <c r="B487" s="158">
        <f>Test_Data!U36</f>
        <v>82.4206466674805</v>
      </c>
    </row>
    <row r="488" spans="1:2">
      <c r="A488" s="3">
        <v>144</v>
      </c>
      <c r="B488" s="158">
        <f>Test_Data!U37</f>
        <v>105.546997070312</v>
      </c>
    </row>
    <row r="489" spans="1:2">
      <c r="A489" s="3">
        <v>160</v>
      </c>
      <c r="B489" s="158">
        <f>Test_Data!U38</f>
        <v>131.717926025391</v>
      </c>
    </row>
    <row r="490" spans="1:2">
      <c r="A490" s="3">
        <v>176</v>
      </c>
      <c r="B490" s="158">
        <f>Test_Data!U39</f>
        <v>161.547988891602</v>
      </c>
    </row>
    <row r="491" spans="1:2">
      <c r="A491" s="3">
        <v>192</v>
      </c>
      <c r="B491" s="158">
        <f>Test_Data!U40</f>
        <v>194.623321533203</v>
      </c>
    </row>
    <row r="492" spans="1:2">
      <c r="A492" s="3">
        <v>208</v>
      </c>
      <c r="B492" s="158">
        <f>Test_Data!U41</f>
        <v>231.252487182617</v>
      </c>
    </row>
    <row r="493" spans="1:2">
      <c r="A493" s="3">
        <v>224</v>
      </c>
      <c r="B493" s="158">
        <f>Test_Data!U42</f>
        <v>271.894012451172</v>
      </c>
    </row>
    <row r="494" spans="1:2">
      <c r="A494" s="3">
        <v>240</v>
      </c>
      <c r="B494" s="158">
        <f>Test_Data!U43</f>
        <v>316.493377685547</v>
      </c>
    </row>
    <row r="495" spans="1:2">
      <c r="A495" s="3">
        <v>255</v>
      </c>
      <c r="B495" s="158">
        <f>Test_Data!U44</f>
        <v>361.906463623047</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5858</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1.52295227862107</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5858</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5.9672861</v>
      </c>
      <c r="Q4" s="20">
        <v>6.3021736</v>
      </c>
      <c r="R4" s="21">
        <v>6.1495905</v>
      </c>
      <c r="S4" s="20">
        <v>0.323973596096039</v>
      </c>
      <c r="T4" s="20">
        <v>0.342155188322067</v>
      </c>
      <c r="U4" s="20">
        <v>6.30217361450195</v>
      </c>
      <c r="V4" s="19">
        <v>0</v>
      </c>
      <c r="W4" s="21">
        <v>0</v>
      </c>
      <c r="X4" s="22">
        <v>5880.84765625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19.869219</v>
      </c>
      <c r="Q5" s="20">
        <v>20.944057</v>
      </c>
      <c r="R5" s="21">
        <v>19.88146</v>
      </c>
      <c r="S5" s="20">
        <v>0.327363133430481</v>
      </c>
      <c r="T5" s="20">
        <v>0.345072060823441</v>
      </c>
      <c r="U5" s="20">
        <v>20.9440574645996</v>
      </c>
      <c r="V5" s="19">
        <v>0</v>
      </c>
      <c r="W5" s="21">
        <v>0</v>
      </c>
      <c r="X5" s="24">
        <v>5722.90185546875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43.660107</v>
      </c>
      <c r="Q6" s="20">
        <v>45.997925</v>
      </c>
      <c r="R6" s="21">
        <v>42.921196</v>
      </c>
      <c r="S6" s="20">
        <v>0.329313337802887</v>
      </c>
      <c r="T6" s="20">
        <v>0.346946686506271</v>
      </c>
      <c r="U6" s="20">
        <v>45.9979248046875</v>
      </c>
      <c r="V6" s="19">
        <v>0</v>
      </c>
      <c r="W6" s="21">
        <v>0</v>
      </c>
      <c r="X6" s="24">
        <v>5636.19091796875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78.594955</v>
      </c>
      <c r="Q7" s="20">
        <v>82.732117</v>
      </c>
      <c r="R7" s="21">
        <v>76.731918</v>
      </c>
      <c r="S7" s="20">
        <v>0.330149084329605</v>
      </c>
      <c r="T7" s="20">
        <v>0.347527801990509</v>
      </c>
      <c r="U7" s="20">
        <v>82.7321166992187</v>
      </c>
      <c r="V7" s="19">
        <v>0</v>
      </c>
      <c r="W7" s="21">
        <v>0</v>
      </c>
      <c r="X7" s="24">
        <v>5600.07568359375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125.59591</v>
      </c>
      <c r="Q8" s="20">
        <v>132.21658</v>
      </c>
      <c r="R8" s="21">
        <v>122.1078</v>
      </c>
      <c r="S8" s="20">
        <v>0.33058488368988</v>
      </c>
      <c r="T8" s="20">
        <v>0.348011374473572</v>
      </c>
      <c r="U8" s="20">
        <v>132.216583251953</v>
      </c>
      <c r="V8" s="19">
        <v>0</v>
      </c>
      <c r="W8" s="21">
        <v>0</v>
      </c>
      <c r="X8" s="24">
        <v>5581.39013671875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185.39569</v>
      </c>
      <c r="Q9" s="20">
        <v>195.40051</v>
      </c>
      <c r="R9" s="21">
        <v>179.25922</v>
      </c>
      <c r="S9" s="20">
        <v>0.331030964851379</v>
      </c>
      <c r="T9" s="20">
        <v>0.348894953727722</v>
      </c>
      <c r="U9" s="20">
        <v>195.400512695312</v>
      </c>
      <c r="V9" s="19">
        <v>0</v>
      </c>
      <c r="W9" s="21">
        <v>0</v>
      </c>
      <c r="X9" s="24">
        <v>5562.412109375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258.97296</v>
      </c>
      <c r="Q10" s="20">
        <v>272.68665</v>
      </c>
      <c r="R10" s="21">
        <v>249.78816</v>
      </c>
      <c r="S10" s="20">
        <v>0.331401497125626</v>
      </c>
      <c r="T10" s="20">
        <v>0.348950564861298</v>
      </c>
      <c r="U10" s="20">
        <v>272.686645507813</v>
      </c>
      <c r="V10" s="19">
        <v>0</v>
      </c>
      <c r="W10" s="21">
        <v>0</v>
      </c>
      <c r="X10" s="24">
        <v>5546.78076171875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344.58911</v>
      </c>
      <c r="Q11" s="20">
        <v>363.1109</v>
      </c>
      <c r="R11" s="21">
        <v>331.14804</v>
      </c>
      <c r="S11" s="20">
        <v>0.331703096628189</v>
      </c>
      <c r="T11" s="20">
        <v>0.349532246589661</v>
      </c>
      <c r="U11" s="20">
        <v>363.110900878906</v>
      </c>
      <c r="V11" s="19">
        <v>0</v>
      </c>
      <c r="W11" s="21">
        <v>0</v>
      </c>
      <c r="X11" s="24">
        <v>5534.12646484375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36.342098</v>
      </c>
      <c r="Q12" s="20">
        <v>19.296881</v>
      </c>
      <c r="R12" s="21">
        <v>1.7265387</v>
      </c>
      <c r="S12" s="20">
        <v>0.633518159389496</v>
      </c>
      <c r="T12" s="20">
        <v>0.336384683847427</v>
      </c>
      <c r="U12" s="20">
        <v>19.2968807220459</v>
      </c>
      <c r="V12" s="19">
        <v>0</v>
      </c>
      <c r="W12" s="21">
        <v>0</v>
      </c>
      <c r="X12" s="24">
        <v>5534.12646484375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96.20517</v>
      </c>
      <c r="Q13" s="20">
        <v>60.653057</v>
      </c>
      <c r="R13" s="21">
        <v>23.134125</v>
      </c>
      <c r="S13" s="20">
        <v>0.534495890140533</v>
      </c>
      <c r="T13" s="20">
        <v>0.336975753307343</v>
      </c>
      <c r="U13" s="20">
        <v>60.6530570983887</v>
      </c>
      <c r="V13" s="19">
        <v>0</v>
      </c>
      <c r="W13" s="21">
        <v>0</v>
      </c>
      <c r="X13" s="24">
        <v>5534.12646484375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159.93173</v>
      </c>
      <c r="Q14" s="20">
        <v>83.867531</v>
      </c>
      <c r="R14" s="21">
        <v>8.3187647</v>
      </c>
      <c r="S14" s="20">
        <v>0.634352624416351</v>
      </c>
      <c r="T14" s="20">
        <v>0.332651853561401</v>
      </c>
      <c r="U14" s="20">
        <v>83.8675308227539</v>
      </c>
      <c r="V14" s="19">
        <v>0</v>
      </c>
      <c r="W14" s="21">
        <v>0</v>
      </c>
      <c r="X14" s="24">
        <v>5534.12646484375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200.91425</v>
      </c>
      <c r="Q15" s="20">
        <v>145.81763</v>
      </c>
      <c r="R15" s="21">
        <v>81.372963</v>
      </c>
      <c r="S15" s="20">
        <v>0.469310849905014</v>
      </c>
      <c r="T15" s="20">
        <v>0.340611964464188</v>
      </c>
      <c r="U15" s="20">
        <v>145.817626953125</v>
      </c>
      <c r="V15" s="19">
        <v>0</v>
      </c>
      <c r="W15" s="21">
        <v>0</v>
      </c>
      <c r="X15" s="24">
        <v>2028.271484375</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30.7075</v>
      </c>
      <c r="Q16" s="20">
        <v>59.626789</v>
      </c>
      <c r="R16" s="21">
        <v>9.8315859</v>
      </c>
      <c r="S16" s="20">
        <v>0.306566476821899</v>
      </c>
      <c r="T16" s="20">
        <v>0.595280468463898</v>
      </c>
      <c r="U16" s="20">
        <v>59.6267890930176</v>
      </c>
      <c r="V16" s="19">
        <v>0</v>
      </c>
      <c r="W16" s="21">
        <v>0</v>
      </c>
      <c r="X16" s="24">
        <v>5960.3212890625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83.553703</v>
      </c>
      <c r="Q17" s="20">
        <v>146.17291</v>
      </c>
      <c r="R17" s="21">
        <v>38.495899</v>
      </c>
      <c r="S17" s="20">
        <v>0.311508923768997</v>
      </c>
      <c r="T17" s="20">
        <v>0.544968843460083</v>
      </c>
      <c r="U17" s="20">
        <v>146.172912597656</v>
      </c>
      <c r="V17" s="19">
        <v>0</v>
      </c>
      <c r="W17" s="21">
        <v>0</v>
      </c>
      <c r="X17" s="24">
        <v>5924.9482421875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133.8981</v>
      </c>
      <c r="Q18" s="20">
        <v>261.89316</v>
      </c>
      <c r="R18" s="21">
        <v>40.747311</v>
      </c>
      <c r="S18" s="20">
        <v>0.306726843118668</v>
      </c>
      <c r="T18" s="20">
        <v>0.599931299686432</v>
      </c>
      <c r="U18" s="20">
        <v>261.893157958984</v>
      </c>
      <c r="V18" s="19">
        <v>0</v>
      </c>
      <c r="W18" s="21">
        <v>0</v>
      </c>
      <c r="X18" s="24">
        <v>5952.796875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180.12735</v>
      </c>
      <c r="Q19" s="20">
        <v>283.9639</v>
      </c>
      <c r="R19" s="21">
        <v>105.42326</v>
      </c>
      <c r="S19" s="20">
        <v>0.316282272338867</v>
      </c>
      <c r="T19" s="20">
        <v>0.498606950044632</v>
      </c>
      <c r="U19" s="20">
        <v>283.963897705078</v>
      </c>
      <c r="V19" s="19">
        <v>0</v>
      </c>
      <c r="W19" s="21">
        <v>0</v>
      </c>
      <c r="X19" s="24">
        <v>5877.30908203125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12.749236</v>
      </c>
      <c r="Q20" s="20">
        <v>4.9982476</v>
      </c>
      <c r="R20" s="21">
        <v>66.532486</v>
      </c>
      <c r="S20" s="20">
        <v>0.151272431015968</v>
      </c>
      <c r="T20" s="20">
        <v>0.0593052841722965</v>
      </c>
      <c r="U20" s="20">
        <v>4.9982476234436</v>
      </c>
      <c r="V20" s="19">
        <v>0</v>
      </c>
      <c r="W20" s="21">
        <v>0</v>
      </c>
      <c r="X20" s="24">
        <v>5877.30908203125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46.888569</v>
      </c>
      <c r="Q21" s="20">
        <v>31.731848</v>
      </c>
      <c r="R21" s="21">
        <v>158.75009</v>
      </c>
      <c r="S21" s="20">
        <v>0.197533249855042</v>
      </c>
      <c r="T21" s="20">
        <v>0.133680671453476</v>
      </c>
      <c r="U21" s="20">
        <v>31.7318477630615</v>
      </c>
      <c r="V21" s="19">
        <v>0</v>
      </c>
      <c r="W21" s="21">
        <v>0</v>
      </c>
      <c r="X21" s="24">
        <v>5877.30908203125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56.51569</v>
      </c>
      <c r="Q22" s="20">
        <v>22.827839</v>
      </c>
      <c r="R22" s="21">
        <v>288.4375</v>
      </c>
      <c r="S22" s="20">
        <v>0.15366667509079</v>
      </c>
      <c r="T22" s="20">
        <v>0.0620691031217575</v>
      </c>
      <c r="U22" s="20">
        <v>22.8278388977051</v>
      </c>
      <c r="V22" s="19">
        <v>0</v>
      </c>
      <c r="W22" s="21">
        <v>0</v>
      </c>
      <c r="X22" s="24">
        <v>5877.30908203125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121.05688</v>
      </c>
      <c r="Q23" s="20">
        <v>99.194916</v>
      </c>
      <c r="R23" s="21">
        <v>297.98752</v>
      </c>
      <c r="S23" s="20">
        <v>0.233592614531517</v>
      </c>
      <c r="T23" s="20">
        <v>0.191407546401024</v>
      </c>
      <c r="U23" s="20">
        <v>99.1949157714844</v>
      </c>
      <c r="V23" s="19">
        <v>0</v>
      </c>
      <c r="W23" s="21">
        <v>0</v>
      </c>
      <c r="X23" s="24">
        <v>5877.30908203125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65.72052</v>
      </c>
      <c r="Q24" s="20">
        <v>77.445953</v>
      </c>
      <c r="R24" s="21">
        <v>11.444654</v>
      </c>
      <c r="S24" s="20">
        <v>0.425069808959961</v>
      </c>
      <c r="T24" s="20">
        <v>0.500908017158508</v>
      </c>
      <c r="U24" s="20">
        <v>77.4459533691406</v>
      </c>
      <c r="V24" s="19">
        <v>0</v>
      </c>
      <c r="W24" s="21">
        <v>0</v>
      </c>
      <c r="X24" s="24">
        <v>3823.71752929688</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158.47121</v>
      </c>
      <c r="Q25" s="20">
        <v>184.55882</v>
      </c>
      <c r="R25" s="21">
        <v>41.499352</v>
      </c>
      <c r="S25" s="20">
        <v>0.412117302417755</v>
      </c>
      <c r="T25" s="20">
        <v>0.479960262775421</v>
      </c>
      <c r="U25" s="20">
        <v>184.558822631836</v>
      </c>
      <c r="V25" s="19">
        <v>0</v>
      </c>
      <c r="W25" s="21">
        <v>0</v>
      </c>
      <c r="X25" s="24">
        <v>3935.69970703125</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289.19833</v>
      </c>
      <c r="Q26" s="20">
        <v>341.07437</v>
      </c>
      <c r="R26" s="21">
        <v>47.24831</v>
      </c>
      <c r="S26" s="20">
        <v>0.426847755908966</v>
      </c>
      <c r="T26" s="20">
        <v>0.503415167331696</v>
      </c>
      <c r="U26" s="20">
        <v>341.074371337891</v>
      </c>
      <c r="V26" s="19">
        <v>0</v>
      </c>
      <c r="W26" s="21">
        <v>0</v>
      </c>
      <c r="X26" s="24">
        <v>3807.86962890625</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300.91684</v>
      </c>
      <c r="Q27" s="20">
        <v>345.50027</v>
      </c>
      <c r="R27" s="21">
        <v>109.91631</v>
      </c>
      <c r="S27" s="20">
        <v>0.397862672805786</v>
      </c>
      <c r="T27" s="20">
        <v>0.456809461116791</v>
      </c>
      <c r="U27" s="20">
        <v>345.500274658203</v>
      </c>
      <c r="V27" s="19">
        <v>0</v>
      </c>
      <c r="W27" s="21">
        <v>0</v>
      </c>
      <c r="X27" s="24">
        <v>4082.99389648438</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0.0009623</v>
      </c>
      <c r="Q28" s="20">
        <v>0.0010535</v>
      </c>
      <c r="R28" s="21">
        <v>0.0020202</v>
      </c>
      <c r="S28" s="20">
        <v>0.238429144024849</v>
      </c>
      <c r="T28" s="20">
        <v>0.261025756597519</v>
      </c>
      <c r="U28" s="20">
        <v>0.00105349998921156</v>
      </c>
      <c r="V28" s="19">
        <v>0</v>
      </c>
      <c r="W28" s="21">
        <v>0</v>
      </c>
      <c r="X28" s="24">
        <v>28217.59375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2.4449246</v>
      </c>
      <c r="Q29" s="20">
        <v>2.5881112</v>
      </c>
      <c r="R29" s="21">
        <v>2.609396</v>
      </c>
      <c r="S29" s="20">
        <v>0.319914489984512</v>
      </c>
      <c r="T29" s="20">
        <v>0.338650226593018</v>
      </c>
      <c r="U29" s="20">
        <v>2.58811116218567</v>
      </c>
      <c r="V29" s="19">
        <v>0</v>
      </c>
      <c r="W29" s="21">
        <v>0</v>
      </c>
      <c r="X29" s="24">
        <v>6082.43603515625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6.1061511</v>
      </c>
      <c r="Q30" s="20">
        <v>6.4614892</v>
      </c>
      <c r="R30" s="21">
        <v>6.3121791</v>
      </c>
      <c r="S30" s="20">
        <v>0.323422104120255</v>
      </c>
      <c r="T30" s="20">
        <v>0.342243164777756</v>
      </c>
      <c r="U30" s="20">
        <v>6.46148920059204</v>
      </c>
      <c r="V30" s="19">
        <v>0</v>
      </c>
      <c r="W30" s="21">
        <v>0</v>
      </c>
      <c r="X30" s="24">
        <v>5905.96533203125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11.839283</v>
      </c>
      <c r="Q31" s="20">
        <v>12.44784</v>
      </c>
      <c r="R31" s="21">
        <v>12.039848</v>
      </c>
      <c r="S31" s="20">
        <v>0.325908899307251</v>
      </c>
      <c r="T31" s="20">
        <v>0.342661112546921</v>
      </c>
      <c r="U31" s="20">
        <v>12.4478397369385</v>
      </c>
      <c r="V31" s="19">
        <v>0</v>
      </c>
      <c r="W31" s="21">
        <v>0</v>
      </c>
      <c r="X31" s="24">
        <v>5791.3916015625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19.812975</v>
      </c>
      <c r="Q32" s="20">
        <v>20.886366</v>
      </c>
      <c r="R32" s="21">
        <v>19.81089</v>
      </c>
      <c r="S32" s="20">
        <v>0.327431827783585</v>
      </c>
      <c r="T32" s="20">
        <v>0.345170825719833</v>
      </c>
      <c r="U32" s="20">
        <v>20.8863658905029</v>
      </c>
      <c r="V32" s="19">
        <v>0</v>
      </c>
      <c r="W32" s="21">
        <v>0</v>
      </c>
      <c r="X32" s="24">
        <v>5719.7548828125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30.444588</v>
      </c>
      <c r="Q33" s="20">
        <v>32.079353</v>
      </c>
      <c r="R33" s="21">
        <v>30.080965</v>
      </c>
      <c r="S33" s="20">
        <v>0.32875782251358</v>
      </c>
      <c r="T33" s="20">
        <v>0.346410930156708</v>
      </c>
      <c r="U33" s="20">
        <v>32.0793533325195</v>
      </c>
      <c r="V33" s="19">
        <v>0</v>
      </c>
      <c r="W33" s="21">
        <v>0</v>
      </c>
      <c r="X33" s="24">
        <v>5660.56298828125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43.488197</v>
      </c>
      <c r="Q34" s="20">
        <v>45.824688</v>
      </c>
      <c r="R34" s="21">
        <v>42.770622</v>
      </c>
      <c r="S34" s="20">
        <v>0.329247742891312</v>
      </c>
      <c r="T34" s="20">
        <v>0.346937239170074</v>
      </c>
      <c r="U34" s="20">
        <v>45.8246879577637</v>
      </c>
      <c r="V34" s="19">
        <v>0</v>
      </c>
      <c r="W34" s="21">
        <v>0</v>
      </c>
      <c r="X34" s="24">
        <v>5639.02392578125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59.42815</v>
      </c>
      <c r="Q35" s="20">
        <v>62.635521</v>
      </c>
      <c r="R35" s="21">
        <v>58.276974</v>
      </c>
      <c r="S35" s="20">
        <v>0.329532742500305</v>
      </c>
      <c r="T35" s="20">
        <v>0.347317814826965</v>
      </c>
      <c r="U35" s="20">
        <v>62.6355209350586</v>
      </c>
      <c r="V35" s="19">
        <v>0</v>
      </c>
      <c r="W35" s="21">
        <v>0</v>
      </c>
      <c r="X35" s="24">
        <v>5626.55517578125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78.261276</v>
      </c>
      <c r="Q36" s="20">
        <v>82.420647</v>
      </c>
      <c r="R36" s="21">
        <v>76.422676</v>
      </c>
      <c r="S36" s="20">
        <v>0.330070674419403</v>
      </c>
      <c r="T36" s="20">
        <v>0.347613036632538</v>
      </c>
      <c r="U36" s="20">
        <v>82.4206466674805</v>
      </c>
      <c r="V36" s="19">
        <v>0</v>
      </c>
      <c r="W36" s="21">
        <v>0</v>
      </c>
      <c r="X36" s="24">
        <v>5603.39599609375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100.16048</v>
      </c>
      <c r="Q37" s="20">
        <v>105.547</v>
      </c>
      <c r="R37" s="21">
        <v>97.318985</v>
      </c>
      <c r="S37" s="20">
        <v>0.330533772706985</v>
      </c>
      <c r="T37" s="20">
        <v>0.348309516906738</v>
      </c>
      <c r="U37" s="20">
        <v>105.546997070312</v>
      </c>
      <c r="V37" s="19">
        <v>0</v>
      </c>
      <c r="W37" s="21">
        <v>0</v>
      </c>
      <c r="X37" s="24">
        <v>5583.4990234375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125.1053</v>
      </c>
      <c r="Q38" s="20">
        <v>131.71793</v>
      </c>
      <c r="R38" s="21">
        <v>121.57722</v>
      </c>
      <c r="S38" s="20">
        <v>0.330616146326065</v>
      </c>
      <c r="T38" s="20">
        <v>0.34809136390686</v>
      </c>
      <c r="U38" s="20">
        <v>131.717926025391</v>
      </c>
      <c r="V38" s="19">
        <v>0</v>
      </c>
      <c r="W38" s="21">
        <v>0</v>
      </c>
      <c r="X38" s="24">
        <v>5580.0478515625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153.29187</v>
      </c>
      <c r="Q39" s="20">
        <v>161.54799</v>
      </c>
      <c r="R39" s="21">
        <v>148.41393</v>
      </c>
      <c r="S39" s="20">
        <v>0.330902576446533</v>
      </c>
      <c r="T39" s="20">
        <v>0.348724603652954</v>
      </c>
      <c r="U39" s="20">
        <v>161.547988891602</v>
      </c>
      <c r="V39" s="19">
        <v>0</v>
      </c>
      <c r="W39" s="21">
        <v>0</v>
      </c>
      <c r="X39" s="24">
        <v>5567.837890625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184.66353</v>
      </c>
      <c r="Q40" s="20">
        <v>194.62332</v>
      </c>
      <c r="R40" s="21">
        <v>178.56261</v>
      </c>
      <c r="S40" s="20">
        <v>0.331027537584305</v>
      </c>
      <c r="T40" s="20">
        <v>0.348881423473358</v>
      </c>
      <c r="U40" s="20">
        <v>194.623321533203</v>
      </c>
      <c r="V40" s="19">
        <v>0</v>
      </c>
      <c r="W40" s="21">
        <v>0</v>
      </c>
      <c r="X40" s="24">
        <v>5562.5576171875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219.65794</v>
      </c>
      <c r="Q41" s="20">
        <v>231.25249</v>
      </c>
      <c r="R41" s="21">
        <v>212.31635</v>
      </c>
      <c r="S41" s="20">
        <v>0.331195831298828</v>
      </c>
      <c r="T41" s="20">
        <v>0.348677843809128</v>
      </c>
      <c r="U41" s="20">
        <v>231.252487182617</v>
      </c>
      <c r="V41" s="19">
        <v>0</v>
      </c>
      <c r="W41" s="21">
        <v>0</v>
      </c>
      <c r="X41" s="24">
        <v>5555.47802734375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258.20724</v>
      </c>
      <c r="Q42" s="20">
        <v>271.89401</v>
      </c>
      <c r="R42" s="21">
        <v>249.02504</v>
      </c>
      <c r="S42" s="20">
        <v>0.331406146287918</v>
      </c>
      <c r="T42" s="20">
        <v>0.348972976207733</v>
      </c>
      <c r="U42" s="20">
        <v>271.894012451172</v>
      </c>
      <c r="V42" s="19">
        <v>0</v>
      </c>
      <c r="W42" s="21">
        <v>0</v>
      </c>
      <c r="X42" s="24">
        <v>5546.58544921875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300.3638</v>
      </c>
      <c r="Q43" s="20">
        <v>316.49338</v>
      </c>
      <c r="R43" s="21">
        <v>289.45395</v>
      </c>
      <c r="S43" s="20">
        <v>0.331413567066193</v>
      </c>
      <c r="T43" s="20">
        <v>0.349210530519485</v>
      </c>
      <c r="U43" s="20">
        <v>316.493377685547</v>
      </c>
      <c r="V43" s="19">
        <v>0</v>
      </c>
      <c r="W43" s="21">
        <v>0</v>
      </c>
      <c r="X43" s="24">
        <v>5546.28173828125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343.41733</v>
      </c>
      <c r="Q44" s="20">
        <v>361.90646</v>
      </c>
      <c r="R44" s="21">
        <v>329.9393</v>
      </c>
      <c r="S44" s="20">
        <v>0.331719875335693</v>
      </c>
      <c r="T44" s="20">
        <v>0.349579215049744</v>
      </c>
      <c r="U44" s="20">
        <v>361.906463623047</v>
      </c>
      <c r="V44" s="19">
        <v>0</v>
      </c>
      <c r="W44" s="21">
        <v>0</v>
      </c>
      <c r="X44" s="24">
        <v>5533.42822265625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2024-09-08T08:55:01Z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