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<sst xmlns="http://schemas.openxmlformats.org/spreadsheetml/2006/main" count="759" uniqueCount="385">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</sst>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0.130046501755714</c:v>
                </c:pt>
                <c:pt idx="1">
                  <c:v>2.70852780342102</c:v>
                </c:pt>
                <c:pt idx="2">
                  <c:v>6.53973007202148</c:v>
                </c:pt>
                <c:pt idx="3">
                  <c:v>12.4527130126953</c:v>
                </c:pt>
                <c:pt idx="4">
                  <c:v>20.7748832702637</c:v>
                </c:pt>
                <c:pt idx="5">
                  <c:v>31.7801208496094</c:v>
                </c:pt>
                <c:pt idx="6">
                  <c:v>45.3291969299316</c:v>
                </c:pt>
                <c:pt idx="7">
                  <c:v>61.7923355102539</c:v>
                </c:pt>
                <c:pt idx="8">
                  <c:v>81.2630767822266</c:v>
                </c:pt>
                <c:pt idx="9">
                  <c:v>104.040130615234</c:v>
                </c:pt>
                <c:pt idx="10">
                  <c:v>129.983947753906</c:v>
                </c:pt>
                <c:pt idx="11">
                  <c:v>158.969772338867</c:v>
                </c:pt>
                <c:pt idx="12">
                  <c:v>191.578079223633</c:v>
                </c:pt>
                <c:pt idx="13">
                  <c:v>227.278137207031</c:v>
                </c:pt>
                <c:pt idx="14">
                  <c:v>267.330444335938</c:v>
                </c:pt>
                <c:pt idx="15">
                  <c:v>311.128479003906</c:v>
                </c:pt>
                <c:pt idx="16">
                  <c:v>355.460968017578</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0.153827622532845</c:v>
                </c:pt>
                <c:pt idx="1">
                  <c:v>0.307274341583252</c:v>
                </c:pt>
                <c:pt idx="2">
                  <c:v>0.63383960723877</c:v>
                </c:pt>
                <c:pt idx="3">
                  <c:v>0.153827622532845</c:v>
                </c:pt>
              </c:numCache>
            </c:numRef>
          </c:xVal>
          <c:yVal>
            <c:numRef>
              <c:f>sRGB_DeltaE!$F$434:$F$437</c:f>
              <c:numCache>
                <c:formatCode>0.00</c:formatCode>
                <c:ptCount val="4"/>
                <c:pt idx="0">
                  <c:v>0.0621063783764839</c:v>
                </c:pt>
                <c:pt idx="1">
                  <c:v>0.598394155502319</c:v>
                </c:pt>
                <c:pt idx="2">
                  <c:v>0.332282155752182</c:v>
                </c:pt>
                <c:pt idx="3">
                  <c:v>0.0621063783764839</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2.50785344118349</c:v>
                </c:pt>
                <c:pt idx="1">
                  <c:v>2.21868687138943</c:v>
                </c:pt>
                <c:pt idx="2">
                  <c:v>1.75042965586016</c:v>
                </c:pt>
                <c:pt idx="3">
                  <c:v>1.5585687845097</c:v>
                </c:pt>
                <c:pt idx="4">
                  <c:v>1.24158431112085</c:v>
                </c:pt>
                <c:pt idx="5">
                  <c:v>0.790513908071289</c:v>
                </c:pt>
                <c:pt idx="6">
                  <c:v>0.395727950397727</c:v>
                </c:pt>
                <c:pt idx="7">
                  <c:v>0</c:v>
                </c:pt>
                <c:pt idx="8">
                  <c:v>2.36212959888958</c:v>
                </c:pt>
                <c:pt idx="9">
                  <c:v>2.06469319178656</c:v>
                </c:pt>
                <c:pt idx="10">
                  <c:v>2.39859152882834</c:v>
                </c:pt>
                <c:pt idx="11">
                  <c:v>1.60567986872879</c:v>
                </c:pt>
                <c:pt idx="12">
                  <c:v>1.61720653030766</c:v>
                </c:pt>
                <c:pt idx="13">
                  <c:v>1.10544118702525</c:v>
                </c:pt>
                <c:pt idx="14">
                  <c:v>0.724640801962065</c:v>
                </c:pt>
                <c:pt idx="15">
                  <c:v>0.686549849081776</c:v>
                </c:pt>
                <c:pt idx="16">
                  <c:v>1.82680819159003</c:v>
                </c:pt>
                <c:pt idx="17">
                  <c:v>2.21453245786792</c:v>
                </c:pt>
                <c:pt idx="18">
                  <c:v>2.94259293400525</c:v>
                </c:pt>
                <c:pt idx="19">
                  <c:v>2.05762183892541</c:v>
                </c:pt>
                <c:pt idx="20">
                  <c:v>1.82470058678945</c:v>
                </c:pt>
                <c:pt idx="21">
                  <c:v>1.4759127456067</c:v>
                </c:pt>
                <c:pt idx="22">
                  <c:v>1.3359051139171</c:v>
                </c:pt>
                <c:pt idx="23">
                  <c:v>1.24997816413555</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0.244735147740776</v>
      </c>
      <c r="F10" s="102">
        <f>C10/$C$16</f>
        <v>0.162708532289197</v>
      </c>
      <c r="G10" s="102">
        <f>D10/$C$16</f>
        <v>0.0966221983239396</v>
      </c>
      <c r="H10" s="102">
        <f>IF((E10/Reference!L$18)&lt;=0.008856,(7.787*(E10/Reference!L$18))+16/116,(E10/Reference!L$18)^(1/3))</f>
        <v>0.636182045258774</v>
      </c>
      <c r="I10" s="102">
        <f>IF((F10/Reference!M$18)&lt;=0.008856,(7.787*(F10/Reference!M$18))+16/116,(F10/Reference!M$18)^(1/3))</f>
        <v>0.545929768065751</v>
      </c>
      <c r="J10" s="102">
        <f>IF((G10/Reference!N$18)&lt;=0.008856,(7.787*(G10/Reference!N$18))+16/116,(G10/Reference!N$18)^(1/3))</f>
        <v>0.446015219130546</v>
      </c>
      <c r="K10" s="102">
        <f t="shared" ref="K10:K16" si="0">100*IF(F10&lt;=0.008856,9.033*F10,(1.16*(F10^(1/3)))-0.16)</f>
        <v>47.3278530956271</v>
      </c>
      <c r="L10" s="102">
        <f t="shared" ref="L10:L16" si="1">500*(H10-I10)</f>
        <v>45.1261385965113</v>
      </c>
      <c r="M10" s="102">
        <f t="shared" ref="M10:M16" si="2">200*(I10-J10)</f>
        <v>19.9829097870411</v>
      </c>
      <c r="N10" s="103" t="str">
        <f>A10</f>
        <v>1-(192,80,80)</v>
      </c>
      <c r="O10" s="120">
        <f>K10-Reference!B12</f>
        <v>-1.58448909586331</v>
      </c>
      <c r="P10" s="120">
        <f>L10-Reference!C12</f>
        <v>0.121087805654838</v>
      </c>
      <c r="Q10" s="120">
        <f>M10-Reference!D12</f>
        <v>-2.92856646593358</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3.33193179656768</v>
      </c>
      <c r="V10" s="120">
        <f t="shared" ref="V10:V16" si="7">(AC10)^2</f>
        <v>4.98793686735552</v>
      </c>
      <c r="W10" s="102">
        <f t="shared" ref="W10:W16" si="8">SQRT((L10*L10)+(M10*M10))</f>
        <v>49.3526601936366</v>
      </c>
      <c r="X10" s="102">
        <f>W10-Reference!E12</f>
        <v>-1.14872929990293</v>
      </c>
      <c r="Y10" s="102">
        <f t="shared" ref="Y10:Y16" si="9">IF(((U10*U10)-(O10*O10)-(X10*X10))&lt;0,0,SQRT((U10*U10)-(O10*O10)-(X10*X10)))</f>
        <v>2.69658762097832</v>
      </c>
      <c r="Z10" s="102">
        <f t="shared" ref="Z10:Z16" si="10">O10</f>
        <v>-1.58448909586331</v>
      </c>
      <c r="AA10" s="102">
        <f>X10/(1+0.045*ABS(Reference!E12))</f>
        <v>-0.35101828929225</v>
      </c>
      <c r="AB10" s="102">
        <f>Y10/(1+0.015*ABS(Reference!E12))</f>
        <v>1.53431330992993</v>
      </c>
      <c r="AC10" s="102">
        <f t="shared" ref="AC10:AC16" si="11">SQRT(Z10*Z10+AA10*AA10+AB10*AB10)</f>
        <v>2.23336895011897</v>
      </c>
      <c r="AD10" s="103" t="str">
        <f>A10</f>
        <v>1-(192,80,80)</v>
      </c>
    </row>
    <row r="11" spans="1:107">
      <c r="A11" s="103" t="s">
        <v>41</v>
      </c>
      <c r="B11" s="31">
        <f>sRGB_Data!B1032</f>
        <v>148</v>
      </c>
      <c r="C11" s="31">
        <f>sRGB_Data!C1032</f>
        <v>177.13</v>
      </c>
      <c r="D11" s="31">
        <f>sRGB_Data!D1032</f>
        <v>52.76</v>
      </c>
      <c r="E11" s="102">
        <f t="shared" ref="E11:E16" si="12">B11/$C$16</f>
        <v>0.414615405971095</v>
      </c>
      <c r="F11" s="102">
        <f t="shared" ref="F11:F16" si="13">C11/$C$16</f>
        <v>0.496221803105811</v>
      </c>
      <c r="G11" s="102">
        <f t="shared" ref="G11:G16" si="14">D11/$C$16</f>
        <v>0.147804789317804</v>
      </c>
      <c r="H11" s="102">
        <f>IF((E11/Reference!L$18)&lt;=0.008856,(7.787*(E11/Reference!L$18))+16/116,(E11/Reference!L$18)^(1/3))</f>
        <v>0.758399034341087</v>
      </c>
      <c r="I11" s="102">
        <f>IF((F11/Reference!M$18)&lt;=0.008856,(7.787*(F11/Reference!M$18))+16/116,(F11/Reference!M$18)^(1/3))</f>
        <v>0.791696297988126</v>
      </c>
      <c r="J11" s="102">
        <f>IF((G11/Reference!N$18)&lt;=0.008856,(7.787*(G11/Reference!N$18))+16/116,(G11/Reference!N$18)^(1/3))</f>
        <v>0.513909771739127</v>
      </c>
      <c r="K11" s="102">
        <f t="shared" si="0"/>
        <v>75.8367705666226</v>
      </c>
      <c r="L11" s="102">
        <f t="shared" si="1"/>
        <v>-16.6486318235194</v>
      </c>
      <c r="M11" s="102">
        <f t="shared" si="2"/>
        <v>55.5573052497998</v>
      </c>
      <c r="N11" s="103" t="str">
        <f t="shared" ref="N11:N16" si="15">A11</f>
        <v>2-(192,192,80)</v>
      </c>
      <c r="O11" s="120">
        <f>K11-Reference!B13</f>
        <v>0.0847497720807269</v>
      </c>
      <c r="P11" s="120">
        <f>L11-Reference!C13</f>
        <v>-2.10806755390225</v>
      </c>
      <c r="Q11" s="120">
        <f>M11-Reference!D13</f>
        <v>0.481038950761793</v>
      </c>
      <c r="R11" s="120" t="str">
        <f t="shared" si="3"/>
        <v>about the same</v>
      </c>
      <c r="S11" s="120" t="str">
        <f t="shared" si="4"/>
        <v>about the same</v>
      </c>
      <c r="T11" s="120" t="str">
        <f t="shared" si="5"/>
        <v>about the same</v>
      </c>
      <c r="U11" s="120">
        <f t="shared" si="6"/>
        <v>2.16391538832579</v>
      </c>
      <c r="V11" s="120">
        <f t="shared" si="7"/>
        <v>1.13963246625505</v>
      </c>
      <c r="W11" s="102">
        <f t="shared" si="8"/>
        <v>57.9981991807895</v>
      </c>
      <c r="X11" s="102">
        <f>W11-Reference!E13</f>
        <v>1.03485027360696</v>
      </c>
      <c r="Y11" s="102">
        <f t="shared" si="9"/>
        <v>1.89853422281006</v>
      </c>
      <c r="Z11" s="102">
        <f t="shared" si="10"/>
        <v>0.0847497720807269</v>
      </c>
      <c r="AA11" s="102">
        <f>X11/(1+0.045*ABS(Reference!E13))</f>
        <v>0.290414938211917</v>
      </c>
      <c r="AB11" s="102">
        <f>Y11/(1+0.015*ABS(Reference!E13))</f>
        <v>1.02377199905579</v>
      </c>
      <c r="AC11" s="102">
        <f t="shared" si="11"/>
        <v>1.06753569788324</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0.263084680910443</v>
      </c>
      <c r="F12" s="102">
        <f t="shared" si="13"/>
        <v>0.420414418743799</v>
      </c>
      <c r="G12" s="102">
        <f t="shared" si="14"/>
        <v>0.177752348032878</v>
      </c>
      <c r="H12" s="102">
        <f>IF((E12/Reference!L$18)&lt;=0.008856,(7.787*(E12/Reference!L$18))+16/116,(E12/Reference!L$18)^(1/3))</f>
        <v>0.651700138161308</v>
      </c>
      <c r="I12" s="102">
        <f>IF((F12/Reference!M$18)&lt;=0.008856,(7.787*(F12/Reference!M$18))+16/116,(F12/Reference!M$18)^(1/3))</f>
        <v>0.749133469585658</v>
      </c>
      <c r="J12" s="102">
        <f>IF((G12/Reference!N$18)&lt;=0.008856,(7.787*(G12/Reference!N$18))+16/116,(G12/Reference!N$18)^(1/3))</f>
        <v>0.546507117208519</v>
      </c>
      <c r="K12" s="102">
        <f t="shared" si="0"/>
        <v>70.8994824719363</v>
      </c>
      <c r="L12" s="102">
        <f t="shared" si="1"/>
        <v>-48.7166657121745</v>
      </c>
      <c r="M12" s="102">
        <f t="shared" si="2"/>
        <v>40.5252704754277</v>
      </c>
      <c r="N12" s="103" t="str">
        <f t="shared" si="15"/>
        <v>3-(96,192,96)</v>
      </c>
      <c r="O12" s="120">
        <f>K12-Reference!B14</f>
        <v>0.70212746912955</v>
      </c>
      <c r="P12" s="120">
        <f>L12-Reference!C14</f>
        <v>-0.850015052940961</v>
      </c>
      <c r="Q12" s="120">
        <f>M12-Reference!D14</f>
        <v>0.905936952643408</v>
      </c>
      <c r="R12" s="120" t="str">
        <f t="shared" si="3"/>
        <v>about the same</v>
      </c>
      <c r="S12" s="120" t="str">
        <f t="shared" si="4"/>
        <v>about the same</v>
      </c>
      <c r="T12" s="120" t="str">
        <f t="shared" si="5"/>
        <v>about the same</v>
      </c>
      <c r="U12" s="120">
        <f t="shared" si="6"/>
        <v>1.42696542890755</v>
      </c>
      <c r="V12" s="120">
        <f t="shared" si="7"/>
        <v>0.604804963567966</v>
      </c>
      <c r="W12" s="102">
        <f t="shared" si="8"/>
        <v>63.3688493285016</v>
      </c>
      <c r="X12" s="102">
        <f>W12-Reference!E14</f>
        <v>1.23264543638466</v>
      </c>
      <c r="Y12" s="102">
        <f t="shared" si="9"/>
        <v>0.154378044265127</v>
      </c>
      <c r="Z12" s="102">
        <f t="shared" si="10"/>
        <v>0.70212746912955</v>
      </c>
      <c r="AA12" s="102">
        <f>X12/(1+0.045*ABS(Reference!E14))</f>
        <v>0.324711141142211</v>
      </c>
      <c r="AB12" s="102">
        <f>Y12/(1+0.015*ABS(Reference!E14))</f>
        <v>0.0799040391959128</v>
      </c>
      <c r="AC12" s="102">
        <f t="shared" si="11"/>
        <v>0.77769207503225</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0.340488894876533</v>
      </c>
      <c r="F13" s="102">
        <f t="shared" si="13"/>
        <v>0.448232871320103</v>
      </c>
      <c r="G13" s="102">
        <f t="shared" si="14"/>
        <v>0.573121755091666</v>
      </c>
      <c r="H13" s="102">
        <f>IF((E13/Reference!L$18)&lt;=0.008856,(7.787*(E13/Reference!L$18))+16/116,(E13/Reference!L$18)^(1/3))</f>
        <v>0.710204811475197</v>
      </c>
      <c r="I13" s="102">
        <f>IF((F13/Reference!M$18)&lt;=0.008856,(7.787*(F13/Reference!M$18))+16/116,(F13/Reference!M$18)^(1/3))</f>
        <v>0.765305029551582</v>
      </c>
      <c r="J13" s="102">
        <f>IF((G13/Reference!N$18)&lt;=0.008856,(7.787*(G13/Reference!N$18))+16/116,(G13/Reference!N$18)^(1/3))</f>
        <v>0.807370737655002</v>
      </c>
      <c r="K13" s="102">
        <f t="shared" si="0"/>
        <v>72.7753834279835</v>
      </c>
      <c r="L13" s="102">
        <f t="shared" si="1"/>
        <v>-27.5501090381928</v>
      </c>
      <c r="M13" s="102">
        <f t="shared" si="2"/>
        <v>-8.41314162068401</v>
      </c>
      <c r="N13" s="103" t="str">
        <f t="shared" si="15"/>
        <v>4-(96,192,192)</v>
      </c>
      <c r="O13" s="120">
        <f>K13-Reference!B15</f>
        <v>0.552339868515546</v>
      </c>
      <c r="P13" s="120">
        <f>L13-Reference!C15</f>
        <v>0.637831162236921</v>
      </c>
      <c r="Q13" s="120">
        <f>M13-Reference!D15</f>
        <v>0.291342097132642</v>
      </c>
      <c r="R13" s="120" t="str">
        <f t="shared" si="3"/>
        <v>about the same</v>
      </c>
      <c r="S13" s="120" t="str">
        <f t="shared" si="4"/>
        <v>about the same</v>
      </c>
      <c r="T13" s="120" t="str">
        <f t="shared" si="5"/>
        <v>about the same</v>
      </c>
      <c r="U13" s="120">
        <f t="shared" si="6"/>
        <v>0.892629900593699</v>
      </c>
      <c r="V13" s="120">
        <f t="shared" si="7"/>
        <v>0.398306832103944</v>
      </c>
      <c r="W13" s="102">
        <f t="shared" si="8"/>
        <v>28.8060663740469</v>
      </c>
      <c r="X13" s="102">
        <f>W13-Reference!E15</f>
        <v>-0.695255791861772</v>
      </c>
      <c r="Y13" s="102">
        <f t="shared" si="9"/>
        <v>0.091258933616426</v>
      </c>
      <c r="Z13" s="102">
        <f t="shared" si="10"/>
        <v>0.552339868515546</v>
      </c>
      <c r="AA13" s="102">
        <f>X13/(1+0.045*ABS(Reference!E15))</f>
        <v>-0.298705916054445</v>
      </c>
      <c r="AB13" s="102">
        <f>Y13/(1+0.015*ABS(Reference!E15))</f>
        <v>0.063263555592845</v>
      </c>
      <c r="AC13" s="102">
        <f t="shared" si="11"/>
        <v>0.63111554576317</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0.263588942890678</v>
      </c>
      <c r="F14" s="102">
        <f t="shared" si="13"/>
        <v>0.237871581898687</v>
      </c>
      <c r="G14" s="102">
        <f t="shared" si="14"/>
        <v>0.538523780336646</v>
      </c>
      <c r="H14" s="102">
        <f>IF((E14/Reference!L$18)&lt;=0.008856,(7.787*(E14/Reference!L$18))+16/116,(E14/Reference!L$18)^(1/3))</f>
        <v>0.652116249887538</v>
      </c>
      <c r="I14" s="102">
        <f>IF((F14/Reference!M$18)&lt;=0.008856,(7.787*(F14/Reference!M$18))+16/116,(F14/Reference!M$18)^(1/3))</f>
        <v>0.619603963084165</v>
      </c>
      <c r="J14" s="102">
        <f>IF((G14/Reference!N$18)&lt;=0.008856,(7.787*(G14/Reference!N$18))+16/116,(G14/Reference!N$18)^(1/3))</f>
        <v>0.790786054647936</v>
      </c>
      <c r="K14" s="102">
        <f t="shared" si="0"/>
        <v>55.8740597177632</v>
      </c>
      <c r="L14" s="102">
        <f t="shared" si="1"/>
        <v>16.2561434016864</v>
      </c>
      <c r="M14" s="102">
        <f t="shared" si="2"/>
        <v>-34.2364183127542</v>
      </c>
      <c r="N14" s="103" t="str">
        <f t="shared" si="15"/>
        <v>5-(128,128,192)</v>
      </c>
      <c r="O14" s="120">
        <f>K14-Reference!B16</f>
        <v>-0.0464516846615055</v>
      </c>
      <c r="P14" s="120">
        <f>L14-Reference!C16</f>
        <v>1.12318899357655</v>
      </c>
      <c r="Q14" s="120">
        <f>M14-Reference!D16</f>
        <v>-0.828035315636086</v>
      </c>
      <c r="R14" s="120" t="str">
        <f t="shared" si="3"/>
        <v>about the same</v>
      </c>
      <c r="S14" s="120" t="str">
        <f t="shared" si="4"/>
        <v>about the same</v>
      </c>
      <c r="T14" s="120" t="str">
        <f t="shared" si="5"/>
        <v>about the same</v>
      </c>
      <c r="U14" s="120">
        <f t="shared" si="6"/>
        <v>1.39619259353427</v>
      </c>
      <c r="V14" s="120">
        <f t="shared" si="7"/>
        <v>0.402406023974979</v>
      </c>
      <c r="W14" s="102">
        <f t="shared" si="8"/>
        <v>37.8997960044916</v>
      </c>
      <c r="X14" s="102">
        <f>W14-Reference!E16</f>
        <v>1.22383161907896</v>
      </c>
      <c r="Y14" s="102">
        <f t="shared" si="9"/>
        <v>0.670397022199994</v>
      </c>
      <c r="Z14" s="102">
        <f t="shared" si="10"/>
        <v>-0.0464516846615055</v>
      </c>
      <c r="AA14" s="102">
        <f>X14/(1+0.045*ABS(Reference!E16))</f>
        <v>0.461750348664034</v>
      </c>
      <c r="AB14" s="102">
        <f>Y14/(1+0.015*ABS(Reference!E16))</f>
        <v>0.432475294642053</v>
      </c>
      <c r="AC14" s="102">
        <f t="shared" si="11"/>
        <v>0.634354809215615</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0.381138013394375</v>
      </c>
      <c r="F15" s="102">
        <f t="shared" si="13"/>
        <v>0.297290451903058</v>
      </c>
      <c r="G15" s="102">
        <f t="shared" si="14"/>
        <v>0.545359331624277</v>
      </c>
      <c r="H15" s="102">
        <f>IF((E15/Reference!L$18)&lt;=0.008856,(7.787*(E15/Reference!L$18))+16/116,(E15/Reference!L$18)^(1/3))</f>
        <v>0.73741174122987</v>
      </c>
      <c r="I15" s="102">
        <f>IF((F15/Reference!M$18)&lt;=0.008856,(7.787*(F15/Reference!M$18))+16/116,(F15/Reference!M$18)^(1/3))</f>
        <v>0.667411451006318</v>
      </c>
      <c r="J15" s="102">
        <f>IF((G15/Reference!N$18)&lt;=0.008856,(7.787*(G15/Reference!N$18))+16/116,(G15/Reference!N$18)^(1/3))</f>
        <v>0.794117846749894</v>
      </c>
      <c r="K15" s="102">
        <f t="shared" si="0"/>
        <v>61.4197283167329</v>
      </c>
      <c r="L15" s="102">
        <f t="shared" si="1"/>
        <v>35.0001451117761</v>
      </c>
      <c r="M15" s="102">
        <f t="shared" si="2"/>
        <v>-25.3412791487151</v>
      </c>
      <c r="N15" s="103" t="str">
        <f t="shared" si="15"/>
        <v>6-(192,128,192)</v>
      </c>
      <c r="O15" s="120">
        <f>K15-Reference!B17</f>
        <v>-0.621336652271324</v>
      </c>
      <c r="P15" s="120">
        <f>L15-Reference!C17</f>
        <v>-0.0681132038207224</v>
      </c>
      <c r="Q15" s="120">
        <f>M15-Reference!D17</f>
        <v>-1.89411852544558</v>
      </c>
      <c r="R15" s="120" t="str">
        <f t="shared" si="3"/>
        <v>about the same</v>
      </c>
      <c r="S15" s="120" t="str">
        <f t="shared" si="4"/>
        <v>about the same</v>
      </c>
      <c r="T15" s="120" t="str">
        <f t="shared" si="5"/>
        <v>about the same</v>
      </c>
      <c r="U15" s="120">
        <f t="shared" si="6"/>
        <v>1.99458858725969</v>
      </c>
      <c r="V15" s="120">
        <f t="shared" si="7"/>
        <v>1.46386347987667</v>
      </c>
      <c r="W15" s="102">
        <f t="shared" si="8"/>
        <v>43.2110007606684</v>
      </c>
      <c r="X15" s="102">
        <f>W15-Reference!E17</f>
        <v>1.02626320568503</v>
      </c>
      <c r="Y15" s="102">
        <f t="shared" si="9"/>
        <v>1.59345794724178</v>
      </c>
      <c r="Z15" s="102">
        <f t="shared" si="10"/>
        <v>-0.621336652271324</v>
      </c>
      <c r="AA15" s="102">
        <f>X15/(1+0.045*ABS(Reference!E17))</f>
        <v>0.35408982343076</v>
      </c>
      <c r="AB15" s="102">
        <f>Y15/(1+0.015*ABS(Reference!E17))</f>
        <v>0.975922456634598</v>
      </c>
      <c r="AC15" s="102">
        <f t="shared" si="11"/>
        <v>1.20990226046432</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340.82675</v>
      </c>
      <c r="C16" s="31">
        <f t="shared" ref="C16:D16" si="17">C35</f>
        <v>356.95731</v>
      </c>
      <c r="D16" s="31">
        <f t="shared" si="17"/>
        <v>329.52814</v>
      </c>
      <c r="E16" s="102">
        <f t="shared" si="12"/>
        <v>0.954810954844993</v>
      </c>
      <c r="F16" s="102">
        <f t="shared" si="13"/>
        <v>1</v>
      </c>
      <c r="G16" s="102">
        <f t="shared" si="14"/>
        <v>0.92315840233108</v>
      </c>
      <c r="H16" s="102">
        <f>IF((E16/Reference!L$18)&lt;=0.008856,(7.787*(E16/Reference!L$18))+16/116,(E16/Reference!L$18)^(1/3))</f>
        <v>1.00150954018216</v>
      </c>
      <c r="I16" s="102">
        <f>IF((F16/Reference!M$18)&lt;=0.008856,(7.787*(F16/Reference!M$18))+16/116,(F16/Reference!M$18)^(1/3))</f>
        <v>1</v>
      </c>
      <c r="J16" s="102">
        <f>IF((G16/Reference!N$18)&lt;=0.008856,(7.787*(G16/Reference!N$18))+16/116,(G16/Reference!N$18)^(1/3))</f>
        <v>0.946417544092369</v>
      </c>
      <c r="K16" s="102">
        <f t="shared" si="0"/>
        <v>100</v>
      </c>
      <c r="L16" s="102">
        <f t="shared" si="1"/>
        <v>0.754770091081602</v>
      </c>
      <c r="M16" s="102">
        <f t="shared" si="2"/>
        <v>10.7164911815262</v>
      </c>
      <c r="N16" s="103" t="str">
        <f t="shared" si="15"/>
        <v>7-(255, 255, 255)</v>
      </c>
      <c r="O16" s="120">
        <f>K16-Reference!B18</f>
        <v>0</v>
      </c>
      <c r="P16" s="120">
        <f>L16-Reference!C18</f>
        <v>0.754770091081602</v>
      </c>
      <c r="Q16" s="120">
        <f>M16-Reference!D18</f>
        <v>10.7164911815262</v>
      </c>
      <c r="R16" s="120" t="str">
        <f t="shared" si="3"/>
        <v>about the same</v>
      </c>
      <c r="S16" s="120" t="str">
        <f t="shared" si="4"/>
        <v>about the same</v>
      </c>
      <c r="T16" s="120" t="str">
        <f t="shared" si="5"/>
        <v>yellower</v>
      </c>
      <c r="U16" s="120">
        <f t="shared" si="6"/>
        <v>10.7430377982263</v>
      </c>
      <c r="V16" s="120">
        <f t="shared" si="7"/>
        <v>115.41286113412</v>
      </c>
      <c r="W16" s="102">
        <f t="shared" si="8"/>
        <v>10.7430377982263</v>
      </c>
      <c r="X16" s="102">
        <f>W16-Reference!E18</f>
        <v>10.7430377982263</v>
      </c>
      <c r="Y16" s="102">
        <f t="shared" si="9"/>
        <v>0</v>
      </c>
      <c r="Z16" s="102">
        <f t="shared" si="10"/>
        <v>0</v>
      </c>
      <c r="AA16" s="102">
        <f>X16/(1+0.045*ABS(Reference!E18))</f>
        <v>10.7430377982263</v>
      </c>
      <c r="AB16" s="102">
        <f>Y16/(1+0.015*ABS(Reference!E18))</f>
        <v>0</v>
      </c>
      <c r="AC16" s="102">
        <f t="shared" si="11"/>
        <v>10.7430377982263</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2.47100101952913</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10.7430377982263</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6.0813231</v>
      </c>
      <c r="C28" s="31">
        <f>Test_Data!Q4</f>
        <v>6.388155</v>
      </c>
      <c r="D28" s="31">
        <f>Test_Data!R4</f>
        <v>6.375319</v>
      </c>
      <c r="E28" s="117">
        <f>B28/$C$16</f>
        <v>0.0170365557158642</v>
      </c>
      <c r="F28" s="117">
        <f>C28/$C$16</f>
        <v>0.0178961316130492</v>
      </c>
      <c r="G28" s="117">
        <f>D28/$C$16</f>
        <v>0.0178601721309475</v>
      </c>
      <c r="H28" s="117">
        <f>IF((E28/E$16)&lt;=0.008856,(7.787*(E28/E$16))+16/116,(E28/E$16)^(1/3))</f>
        <v>0.261309260909841</v>
      </c>
      <c r="I28" s="117">
        <f>IF((F28/F$16)&lt;=0.008856,(7.787*(F28/F$16))+16/116,(F28/F$16)^(1/3))</f>
        <v>0.261569070044387</v>
      </c>
      <c r="J28" s="117">
        <f>IF((G28/G$16)&lt;=0.008856,(7.787*(G28/G$16))+16/116,(G28/G$16)^(1/3))</f>
        <v>0.268453953664832</v>
      </c>
      <c r="K28" s="117">
        <f>100*IF(F28&lt;=0.008856,9.033*F28,(1.16*(F28^(1/3)))-0.16)</f>
        <v>14.3420121251488</v>
      </c>
      <c r="L28" s="117">
        <f>500*(H28-I28)</f>
        <v>-0.129904567272993</v>
      </c>
      <c r="M28" s="117">
        <f>200*(I28-J28)</f>
        <v>-1.37697672408909</v>
      </c>
      <c r="N28" s="123" t="str">
        <f>A28</f>
        <v>1-Gray1 (32, 32, 32)</v>
      </c>
      <c r="O28" s="124">
        <f>K28-[1]Reference!B35</f>
        <v>2.09198202362602</v>
      </c>
      <c r="P28" s="124">
        <f>L28-[1]Reference!C35</f>
        <v>-0.129904567272993</v>
      </c>
      <c r="Q28" s="124">
        <f>M28-[1]Reference!D35</f>
        <v>-1.37697672408909</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2.50785344118349</v>
      </c>
      <c r="V28" s="124">
        <f>(AC28)^2</f>
        <v>6.2893288824559</v>
      </c>
      <c r="W28" s="117">
        <f t="shared" ref="W28:W59" si="19">SQRT((L28*L28)+(M28*M28))</f>
        <v>1.38309077622602</v>
      </c>
      <c r="X28" s="117">
        <f>W28-[1]Reference!E35</f>
        <v>1.38309077622602</v>
      </c>
      <c r="Y28" s="117">
        <f t="shared" ref="Y28:Y59" si="20">IF(((U28*U28)-(O28*O28)-(X28*X28))&lt;0,0,SQRT((U28*U28)-(O28*O28)-(X28*X28)))</f>
        <v>0</v>
      </c>
      <c r="Z28" s="117">
        <f t="shared" ref="Z28:Z59" si="21">O28</f>
        <v>2.09198202362602</v>
      </c>
      <c r="AA28" s="117">
        <f>X28/(1+0.045*ABS([1]Reference!E35))</f>
        <v>1.38309077622602</v>
      </c>
      <c r="AB28" s="117">
        <f>Y28/(1+0.015*ABS([1]Reference!E35))</f>
        <v>0</v>
      </c>
      <c r="AC28" s="117">
        <f>SQRT(Z28*Z28+AA28*AA28+AB28*AB28)</f>
        <v>2.50785344118349</v>
      </c>
      <c r="AD28" s="123" t="str">
        <f t="shared" ref="AD28:AD59" si="22">A28</f>
        <v>1-Gray1 (32, 32, 32)</v>
      </c>
    </row>
    <row r="29" s="31" customFormat="1" spans="1:30">
      <c r="A29" s="3" t="s">
        <v>51</v>
      </c>
      <c r="B29" s="31">
        <f>Test_Data!P5</f>
        <v>19.887173</v>
      </c>
      <c r="C29" s="31">
        <f>Test_Data!Q5</f>
        <v>20.847408</v>
      </c>
      <c r="D29" s="31">
        <f>Test_Data!R5</f>
        <v>20.093248</v>
      </c>
      <c r="E29" s="117">
        <f t="shared" ref="E29:G59" si="23">B29/$C$16</f>
        <v>0.0557130291014351</v>
      </c>
      <c r="F29" s="117">
        <f t="shared" si="23"/>
        <v>0.0584030846713855</v>
      </c>
      <c r="G29" s="117">
        <f t="shared" si="23"/>
        <v>0.0562903390324182</v>
      </c>
      <c r="H29" s="117">
        <f t="shared" ref="H29:J59" si="24">IF((E29/E$16)&lt;=0.008856,(7.787*(E29/E$16))+16/116,(E29/E$16)^(1/3))</f>
        <v>0.38786428652609</v>
      </c>
      <c r="I29" s="117">
        <f t="shared" si="24"/>
        <v>0.387982313714011</v>
      </c>
      <c r="J29" s="117">
        <f t="shared" si="24"/>
        <v>0.393597694458646</v>
      </c>
      <c r="K29" s="117">
        <f t="shared" ref="K29:K59" si="25">100*IF(F29&lt;=0.008856,9.033*F29,(1.16*(F29^(1/3)))-0.16)</f>
        <v>29.0059483908253</v>
      </c>
      <c r="L29" s="117">
        <f t="shared" ref="L29:L59" si="26">500*(H29-I29)</f>
        <v>-0.0590135939606273</v>
      </c>
      <c r="M29" s="117">
        <f t="shared" ref="M29:M59" si="27">200*(I29-J29)</f>
        <v>-1.12307614892703</v>
      </c>
      <c r="N29" s="123" t="str">
        <f t="shared" ref="N29:N59" si="28">A29</f>
        <v>2-Gray2 (64, 64, 64)</v>
      </c>
      <c r="O29" s="124">
        <f>K29-[1]Reference!B36</f>
        <v>1.91253465137626</v>
      </c>
      <c r="P29" s="124">
        <f>L29-[1]Reference!C36</f>
        <v>-0.0590135939606273</v>
      </c>
      <c r="Q29" s="124">
        <f>M29-[1]Reference!D36</f>
        <v>-1.12307614892703</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2.21868687138943</v>
      </c>
      <c r="V29" s="124">
        <f t="shared" ref="V29:V59" si="32">(AC29)^2</f>
        <v>4.92257143327583</v>
      </c>
      <c r="W29" s="117">
        <f t="shared" si="19"/>
        <v>1.12462555571217</v>
      </c>
      <c r="X29" s="117">
        <f>W29-[1]Reference!E36</f>
        <v>1.12462555571217</v>
      </c>
      <c r="Y29" s="117">
        <f t="shared" si="20"/>
        <v>0</v>
      </c>
      <c r="Z29" s="117">
        <f t="shared" si="21"/>
        <v>1.91253465137626</v>
      </c>
      <c r="AA29" s="117">
        <f>X29/(1+0.045*ABS([1]Reference!E36))</f>
        <v>1.12462555571217</v>
      </c>
      <c r="AB29" s="117">
        <f>Y29/(1+0.015*ABS([1]Reference!E36))</f>
        <v>0</v>
      </c>
      <c r="AC29" s="117">
        <f t="shared" ref="AC29:AC59" si="33">SQRT(Z29*Z29+AA29*AA29+AB29*AB29)</f>
        <v>2.21868687138943</v>
      </c>
      <c r="AD29" s="123" t="str">
        <f t="shared" si="22"/>
        <v>2-Gray2 (64, 64, 64)</v>
      </c>
    </row>
    <row r="30" s="31" customFormat="1" spans="1:30">
      <c r="A30" s="3" t="s">
        <v>52</v>
      </c>
      <c r="B30" s="31">
        <f>Test_Data!P6</f>
        <v>43.206089</v>
      </c>
      <c r="C30" s="31">
        <f>Test_Data!Q6</f>
        <v>45.257805</v>
      </c>
      <c r="D30" s="31">
        <f>Test_Data!R6</f>
        <v>42.815685</v>
      </c>
      <c r="E30" s="117">
        <f t="shared" si="23"/>
        <v>0.121039933318637</v>
      </c>
      <c r="F30" s="117">
        <f t="shared" si="23"/>
        <v>0.126787724279971</v>
      </c>
      <c r="G30" s="117">
        <f t="shared" si="23"/>
        <v>0.119946233906794</v>
      </c>
      <c r="H30" s="117">
        <f t="shared" si="24"/>
        <v>0.502346939685472</v>
      </c>
      <c r="I30" s="117">
        <f t="shared" si="24"/>
        <v>0.502372358402074</v>
      </c>
      <c r="J30" s="117">
        <f t="shared" si="24"/>
        <v>0.506489130774469</v>
      </c>
      <c r="K30" s="117">
        <f t="shared" si="25"/>
        <v>42.2751935746406</v>
      </c>
      <c r="L30" s="117">
        <f t="shared" si="26"/>
        <v>-0.0127093583012772</v>
      </c>
      <c r="M30" s="117">
        <f t="shared" si="27"/>
        <v>-0.823354474479032</v>
      </c>
      <c r="N30" s="123" t="str">
        <f t="shared" si="28"/>
        <v>3-Grey3 (96, 96, 96)</v>
      </c>
      <c r="O30" s="124">
        <f>K30-[1]Reference!B37</f>
        <v>1.54464554564523</v>
      </c>
      <c r="P30" s="124">
        <f>L30-[1]Reference!C37</f>
        <v>-0.0127093583012772</v>
      </c>
      <c r="Q30" s="124">
        <f>M30-[1]Reference!D37</f>
        <v>-0.823354474479032</v>
      </c>
      <c r="R30" s="124" t="str">
        <f t="shared" si="29"/>
        <v>about the same</v>
      </c>
      <c r="S30" s="124" t="str">
        <f t="shared" si="30"/>
        <v>about the same</v>
      </c>
      <c r="T30" s="124" t="str">
        <f t="shared" si="31"/>
        <v>about the same</v>
      </c>
      <c r="U30" s="124">
        <f t="shared" si="18"/>
        <v>1.75042965586016</v>
      </c>
      <c r="V30" s="124">
        <f t="shared" si="32"/>
        <v>3.06400398011473</v>
      </c>
      <c r="W30" s="117">
        <f t="shared" si="19"/>
        <v>0.823452559916522</v>
      </c>
      <c r="X30" s="117">
        <f>W30-[1]Reference!E37</f>
        <v>0.823452559916522</v>
      </c>
      <c r="Y30" s="117">
        <f t="shared" si="20"/>
        <v>0</v>
      </c>
      <c r="Z30" s="117">
        <f t="shared" si="21"/>
        <v>1.54464554564523</v>
      </c>
      <c r="AA30" s="117">
        <f>X30/(1+0.045*ABS([1]Reference!E37))</f>
        <v>0.823452559916522</v>
      </c>
      <c r="AB30" s="117">
        <f>Y30/(1+0.015*ABS([1]Reference!E37))</f>
        <v>0</v>
      </c>
      <c r="AC30" s="117">
        <f t="shared" si="33"/>
        <v>1.75042965586016</v>
      </c>
      <c r="AD30" s="123" t="str">
        <f t="shared" si="22"/>
        <v>3-Grey3 (96, 96, 96)</v>
      </c>
    </row>
    <row r="31" s="31" customFormat="1" spans="1:30">
      <c r="A31" s="3" t="s">
        <v>53</v>
      </c>
      <c r="B31" s="31">
        <f>Test_Data!P7</f>
        <v>78.086914</v>
      </c>
      <c r="C31" s="31">
        <f>Test_Data!Q7</f>
        <v>81.771248</v>
      </c>
      <c r="D31" s="31">
        <f>Test_Data!R7</f>
        <v>76.791298</v>
      </c>
      <c r="E31" s="117">
        <f t="shared" si="23"/>
        <v>0.218757010467162</v>
      </c>
      <c r="F31" s="117">
        <f t="shared" si="23"/>
        <v>0.229078508015426</v>
      </c>
      <c r="G31" s="117">
        <f t="shared" si="23"/>
        <v>0.21512739996836</v>
      </c>
      <c r="H31" s="117">
        <f t="shared" si="24"/>
        <v>0.61190151552958</v>
      </c>
      <c r="I31" s="117">
        <f t="shared" si="24"/>
        <v>0.611873224070711</v>
      </c>
      <c r="J31" s="117">
        <f t="shared" si="24"/>
        <v>0.615374978817374</v>
      </c>
      <c r="K31" s="117">
        <f t="shared" si="25"/>
        <v>54.9772939922025</v>
      </c>
      <c r="L31" s="117">
        <f t="shared" si="26"/>
        <v>0.0141457294342007</v>
      </c>
      <c r="M31" s="117">
        <f t="shared" si="27"/>
        <v>-0.700350949332473</v>
      </c>
      <c r="N31" s="123" t="str">
        <f t="shared" si="28"/>
        <v>4-Gray4 (128, 128, 128)</v>
      </c>
      <c r="O31" s="124">
        <f>K31-[1]Reference!B38</f>
        <v>1.3922805400335</v>
      </c>
      <c r="P31" s="124">
        <f>L31-[1]Reference!C38</f>
        <v>0.0141457294342007</v>
      </c>
      <c r="Q31" s="124">
        <f>M31-[1]Reference!D38</f>
        <v>-0.700350949332451</v>
      </c>
      <c r="R31" s="124" t="str">
        <f t="shared" si="29"/>
        <v>about the same</v>
      </c>
      <c r="S31" s="124" t="str">
        <f t="shared" si="30"/>
        <v>about the same</v>
      </c>
      <c r="T31" s="124" t="str">
        <f t="shared" si="31"/>
        <v>about the same</v>
      </c>
      <c r="U31" s="124">
        <f t="shared" si="18"/>
        <v>1.5585687845097</v>
      </c>
      <c r="V31" s="124">
        <f t="shared" si="32"/>
        <v>2.42913665604805</v>
      </c>
      <c r="W31" s="117">
        <f t="shared" si="19"/>
        <v>0.700493792900496</v>
      </c>
      <c r="X31" s="117">
        <f>W31-[1]Reference!E38</f>
        <v>0.700493792900473</v>
      </c>
      <c r="Y31" s="117">
        <f t="shared" si="20"/>
        <v>0</v>
      </c>
      <c r="Z31" s="117">
        <f t="shared" si="21"/>
        <v>1.3922805400335</v>
      </c>
      <c r="AA31" s="117">
        <f>X31/(1+0.045*ABS([1]Reference!E38))</f>
        <v>0.700493792900473</v>
      </c>
      <c r="AB31" s="117">
        <f>Y31/(1+0.015*ABS([1]Reference!E38))</f>
        <v>0</v>
      </c>
      <c r="AC31" s="117">
        <f t="shared" si="33"/>
        <v>1.5585687845097</v>
      </c>
      <c r="AD31" s="123" t="str">
        <f t="shared" si="22"/>
        <v>4-Gray4 (128, 128, 128)</v>
      </c>
    </row>
    <row r="32" s="31" customFormat="1" spans="1:30">
      <c r="A32" s="3" t="s">
        <v>54</v>
      </c>
      <c r="B32" s="31">
        <f>Test_Data!P8</f>
        <v>124.66277</v>
      </c>
      <c r="C32" s="31">
        <f>Test_Data!Q8</f>
        <v>130.55736</v>
      </c>
      <c r="D32" s="31">
        <f>Test_Data!R8</f>
        <v>122.03803</v>
      </c>
      <c r="E32" s="117">
        <f t="shared" si="23"/>
        <v>0.34923719589886</v>
      </c>
      <c r="F32" s="117">
        <f t="shared" si="23"/>
        <v>0.365750627154827</v>
      </c>
      <c r="G32" s="117">
        <f t="shared" si="23"/>
        <v>0.34188410373218</v>
      </c>
      <c r="H32" s="117">
        <f t="shared" si="24"/>
        <v>0.715156405903344</v>
      </c>
      <c r="I32" s="117">
        <f t="shared" si="24"/>
        <v>0.715146514813012</v>
      </c>
      <c r="J32" s="117">
        <f t="shared" si="24"/>
        <v>0.718126401826048</v>
      </c>
      <c r="K32" s="117">
        <f t="shared" si="25"/>
        <v>66.9569957183093</v>
      </c>
      <c r="L32" s="117">
        <f t="shared" si="26"/>
        <v>0.00494554516616841</v>
      </c>
      <c r="M32" s="117">
        <f t="shared" si="27"/>
        <v>-0.595977402607217</v>
      </c>
      <c r="N32" s="123" t="str">
        <f t="shared" si="28"/>
        <v>5-Gray5 (160, 160, 160)</v>
      </c>
      <c r="O32" s="124">
        <f>K32-[1]Reference!B39</f>
        <v>1.08918229823387</v>
      </c>
      <c r="P32" s="124">
        <f>L32-[1]Reference!C39</f>
        <v>0.00494554516622392</v>
      </c>
      <c r="Q32" s="124">
        <f>M32-[1]Reference!D39</f>
        <v>-0.595977402607217</v>
      </c>
      <c r="R32" s="124" t="str">
        <f t="shared" si="29"/>
        <v>about the same</v>
      </c>
      <c r="S32" s="124" t="str">
        <f t="shared" si="30"/>
        <v>about the same</v>
      </c>
      <c r="T32" s="124" t="str">
        <f t="shared" si="31"/>
        <v>about the same</v>
      </c>
      <c r="U32" s="124">
        <f t="shared" si="18"/>
        <v>1.24158431112085</v>
      </c>
      <c r="V32" s="124">
        <f t="shared" si="32"/>
        <v>1.54153160162144</v>
      </c>
      <c r="W32" s="117">
        <f t="shared" si="19"/>
        <v>0.595997921838185</v>
      </c>
      <c r="X32" s="117">
        <f>W32-[1]Reference!E39</f>
        <v>0.59599792183813</v>
      </c>
      <c r="Y32" s="117">
        <f t="shared" si="20"/>
        <v>2.5852548439648e-7</v>
      </c>
      <c r="Z32" s="117">
        <f t="shared" si="21"/>
        <v>1.08918229823387</v>
      </c>
      <c r="AA32" s="117">
        <f>X32/(1+0.045*ABS([1]Reference!E39))</f>
        <v>0.595997921838128</v>
      </c>
      <c r="AB32" s="117">
        <f>Y32/(1+0.015*ABS([1]Reference!E39))</f>
        <v>2.58525484396479e-7</v>
      </c>
      <c r="AC32" s="117">
        <f t="shared" si="33"/>
        <v>1.24158431112085</v>
      </c>
      <c r="AD32" s="123" t="str">
        <f t="shared" si="22"/>
        <v>5-Gray5 (160, 160, 160)</v>
      </c>
    </row>
    <row r="33" s="31" customFormat="1" spans="1:30">
      <c r="A33" s="3" t="s">
        <v>55</v>
      </c>
      <c r="B33" s="31">
        <f>Test_Data!P9</f>
        <v>183.66371</v>
      </c>
      <c r="C33" s="31">
        <f>Test_Data!Q9</f>
        <v>192.47098</v>
      </c>
      <c r="D33" s="31">
        <f>Test_Data!R9</f>
        <v>178.78596</v>
      </c>
      <c r="E33" s="117">
        <f t="shared" si="23"/>
        <v>0.514525700566267</v>
      </c>
      <c r="F33" s="117">
        <f t="shared" si="23"/>
        <v>0.539198875069963</v>
      </c>
      <c r="G33" s="117">
        <f t="shared" si="23"/>
        <v>0.500860901265756</v>
      </c>
      <c r="H33" s="117">
        <f t="shared" si="24"/>
        <v>0.813760414729599</v>
      </c>
      <c r="I33" s="117">
        <f t="shared" si="24"/>
        <v>0.813922384257942</v>
      </c>
      <c r="J33" s="117">
        <f t="shared" si="24"/>
        <v>0.815605792028821</v>
      </c>
      <c r="K33" s="117">
        <f t="shared" si="25"/>
        <v>78.4149965739212</v>
      </c>
      <c r="L33" s="117">
        <f t="shared" si="26"/>
        <v>-0.0809847641714545</v>
      </c>
      <c r="M33" s="117">
        <f t="shared" si="27"/>
        <v>-0.336681554175766</v>
      </c>
      <c r="N33" s="123" t="str">
        <f t="shared" si="28"/>
        <v>6-Gray6 (192, 192, 192)</v>
      </c>
      <c r="O33" s="124">
        <f>K33-[1]Reference!B40</f>
        <v>0.710632983968537</v>
      </c>
      <c r="P33" s="124">
        <f>L33-[1]Reference!C40</f>
        <v>-0.0809847641714545</v>
      </c>
      <c r="Q33" s="124">
        <f>M33-[1]Reference!D40</f>
        <v>-0.336681554175766</v>
      </c>
      <c r="R33" s="124" t="str">
        <f t="shared" si="29"/>
        <v>about the same</v>
      </c>
      <c r="S33" s="124" t="str">
        <f t="shared" si="30"/>
        <v>about the same</v>
      </c>
      <c r="T33" s="124" t="str">
        <f t="shared" si="31"/>
        <v>about the same</v>
      </c>
      <c r="U33" s="124">
        <f t="shared" si="18"/>
        <v>0.790513908071289</v>
      </c>
      <c r="V33" s="124">
        <f t="shared" si="32"/>
        <v>0.624912238854143</v>
      </c>
      <c r="W33" s="117">
        <f t="shared" si="19"/>
        <v>0.346284566433613</v>
      </c>
      <c r="X33" s="117">
        <f>W33-[1]Reference!E40</f>
        <v>0.346284566433613</v>
      </c>
      <c r="Y33" s="117">
        <f t="shared" si="20"/>
        <v>0</v>
      </c>
      <c r="Z33" s="117">
        <f t="shared" si="21"/>
        <v>0.710632983968537</v>
      </c>
      <c r="AA33" s="117">
        <f>X33/(1+0.045*ABS([1]Reference!E40))</f>
        <v>0.346284566433613</v>
      </c>
      <c r="AB33" s="117">
        <f>Y33/(1+0.015*ABS([1]Reference!E40))</f>
        <v>0</v>
      </c>
      <c r="AC33" s="117">
        <f t="shared" si="33"/>
        <v>0.790513908071289</v>
      </c>
      <c r="AD33" s="123" t="str">
        <f t="shared" si="22"/>
        <v>6-Gray6 (192, 192, 192)</v>
      </c>
    </row>
    <row r="34" s="31" customFormat="1" spans="1:30">
      <c r="A34" s="3" t="s">
        <v>56</v>
      </c>
      <c r="B34" s="31">
        <f>Test_Data!P10</f>
        <v>256.39514</v>
      </c>
      <c r="C34" s="31">
        <f>Test_Data!Q10</f>
        <v>268.48914</v>
      </c>
      <c r="D34" s="31">
        <f>Test_Data!R10</f>
        <v>248.82414</v>
      </c>
      <c r="E34" s="117">
        <f t="shared" si="23"/>
        <v>0.718279561216998</v>
      </c>
      <c r="F34" s="117">
        <f t="shared" si="23"/>
        <v>0.752160363377906</v>
      </c>
      <c r="G34" s="117">
        <f t="shared" si="23"/>
        <v>0.69706974203722</v>
      </c>
      <c r="H34" s="117">
        <f t="shared" si="24"/>
        <v>0.909477665840886</v>
      </c>
      <c r="I34" s="117">
        <f t="shared" si="24"/>
        <v>0.909431824761204</v>
      </c>
      <c r="J34" s="117">
        <f t="shared" si="24"/>
        <v>0.910611928241739</v>
      </c>
      <c r="K34" s="117">
        <f t="shared" si="25"/>
        <v>89.4940916722996</v>
      </c>
      <c r="L34" s="117">
        <f t="shared" si="26"/>
        <v>0.0229205398410426</v>
      </c>
      <c r="M34" s="117">
        <f t="shared" si="27"/>
        <v>-0.23602069610702</v>
      </c>
      <c r="N34" s="123" t="str">
        <f t="shared" si="28"/>
        <v>7-Gray7 (224, 224, 224)</v>
      </c>
      <c r="O34" s="124">
        <f>K34-[1]Reference!B41</f>
        <v>0.316811443272712</v>
      </c>
      <c r="P34" s="124">
        <f>L34-[1]Reference!C41</f>
        <v>0.0229205398410426</v>
      </c>
      <c r="Q34" s="124">
        <f>M34-[1]Reference!D41</f>
        <v>-0.23602069610702</v>
      </c>
      <c r="R34" s="124" t="str">
        <f t="shared" si="29"/>
        <v>about the same</v>
      </c>
      <c r="S34" s="124" t="str">
        <f t="shared" si="30"/>
        <v>about the same</v>
      </c>
      <c r="T34" s="124" t="str">
        <f t="shared" si="31"/>
        <v>about the same</v>
      </c>
      <c r="U34" s="124">
        <f t="shared" si="18"/>
        <v>0.395727950397727</v>
      </c>
      <c r="V34" s="124">
        <f t="shared" si="32"/>
        <v>0.156600610725986</v>
      </c>
      <c r="W34" s="117">
        <f t="shared" si="19"/>
        <v>0.237131018927189</v>
      </c>
      <c r="X34" s="117">
        <f>W34-[1]Reference!E41</f>
        <v>0.237131018927189</v>
      </c>
      <c r="Y34" s="117">
        <f t="shared" si="20"/>
        <v>0</v>
      </c>
      <c r="Z34" s="117">
        <f t="shared" si="21"/>
        <v>0.316811443272712</v>
      </c>
      <c r="AA34" s="117">
        <f>X34/(1+0.045*ABS([1]Reference!E41))</f>
        <v>0.237131018927189</v>
      </c>
      <c r="AB34" s="117">
        <f>Y34/(1+0.015*ABS([1]Reference!E41))</f>
        <v>0</v>
      </c>
      <c r="AC34" s="117">
        <f t="shared" si="33"/>
        <v>0.395727950397727</v>
      </c>
      <c r="AD34" s="123" t="str">
        <f t="shared" si="22"/>
        <v>7-Gray7 (224, 224, 224)</v>
      </c>
    </row>
    <row r="35" s="31" customFormat="1" spans="1:30">
      <c r="A35" s="3" t="s">
        <v>57</v>
      </c>
      <c r="B35" s="31">
        <f>Test_Data!P11</f>
        <v>340.82675</v>
      </c>
      <c r="C35" s="31">
        <f>Test_Data!Q11</f>
        <v>356.95731</v>
      </c>
      <c r="D35" s="31">
        <f>Test_Data!R11</f>
        <v>329.52814</v>
      </c>
      <c r="E35" s="117">
        <f t="shared" si="23"/>
        <v>0.954810954844993</v>
      </c>
      <c r="F35" s="117">
        <f t="shared" si="23"/>
        <v>1</v>
      </c>
      <c r="G35" s="117">
        <f t="shared" si="23"/>
        <v>0.92315840233108</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36.219868</v>
      </c>
      <c r="C36" s="31">
        <f>Test_Data!Q12</f>
        <v>19.278986</v>
      </c>
      <c r="D36" s="31">
        <f>Test_Data!R12</f>
        <v>1.9104421</v>
      </c>
      <c r="E36" s="117">
        <f t="shared" si="23"/>
        <v>0.101468346452969</v>
      </c>
      <c r="F36" s="117">
        <f t="shared" si="23"/>
        <v>0.0540092203182504</v>
      </c>
      <c r="G36" s="117">
        <f t="shared" si="23"/>
        <v>0.00535201842483629</v>
      </c>
      <c r="H36" s="117">
        <f t="shared" si="24"/>
        <v>0.473664747223832</v>
      </c>
      <c r="I36" s="117">
        <f t="shared" si="24"/>
        <v>0.377997826472041</v>
      </c>
      <c r="J36" s="117">
        <f t="shared" si="24"/>
        <v>0.183076230983124</v>
      </c>
      <c r="K36" s="117">
        <f t="shared" si="25"/>
        <v>27.8477478707567</v>
      </c>
      <c r="L36" s="117">
        <f t="shared" si="26"/>
        <v>47.8334603758956</v>
      </c>
      <c r="M36" s="117">
        <f t="shared" si="27"/>
        <v>38.9843190977833</v>
      </c>
      <c r="N36" s="123" t="str">
        <f t="shared" si="28"/>
        <v>9-Red1 (128, 0, 0)</v>
      </c>
      <c r="O36" s="124">
        <f>K36-[1]Reference!B43</f>
        <v>2.31696329834053</v>
      </c>
      <c r="P36" s="124">
        <f>L36-[1]Reference!C43</f>
        <v>-0.219386720329339</v>
      </c>
      <c r="Q36" s="124">
        <f>M36-[1]Reference!D43</f>
        <v>0.923756281546048</v>
      </c>
      <c r="R36" s="124" t="str">
        <f t="shared" si="29"/>
        <v>about the same</v>
      </c>
      <c r="S36" s="124" t="str">
        <f t="shared" si="30"/>
        <v>about the same</v>
      </c>
      <c r="T36" s="124" t="str">
        <f t="shared" si="31"/>
        <v>about the same</v>
      </c>
      <c r="U36" s="124">
        <f t="shared" si="18"/>
        <v>2.50395190181634</v>
      </c>
      <c r="V36" s="124">
        <f t="shared" si="32"/>
        <v>5.57965624195024</v>
      </c>
      <c r="W36" s="117">
        <f t="shared" si="19"/>
        <v>61.7075122416239</v>
      </c>
      <c r="X36" s="117">
        <f>W36-[1]Reference!E43</f>
        <v>0.407572959909167</v>
      </c>
      <c r="Y36" s="117">
        <f t="shared" si="20"/>
        <v>0.857519960760987</v>
      </c>
      <c r="Z36" s="117">
        <f t="shared" si="21"/>
        <v>2.31696329834053</v>
      </c>
      <c r="AA36" s="117">
        <f>X36/(1+0.045*ABS([1]Reference!E43))</f>
        <v>0.108440403406507</v>
      </c>
      <c r="AB36" s="117">
        <f>Y36/(1+0.015*ABS([1]Reference!E43))</f>
        <v>0.446741530420256</v>
      </c>
      <c r="AC36" s="117">
        <f t="shared" si="33"/>
        <v>2.36212959888958</v>
      </c>
      <c r="AD36" s="123" t="str">
        <f t="shared" si="22"/>
        <v>9-Red1 (128, 0, 0)</v>
      </c>
    </row>
    <row r="37" s="31" customFormat="1" spans="1:30">
      <c r="A37" s="3" t="s">
        <v>59</v>
      </c>
      <c r="B37" s="31">
        <f>Test_Data!P13</f>
        <v>95.166985</v>
      </c>
      <c r="C37" s="31">
        <f>Test_Data!Q13</f>
        <v>59.897556</v>
      </c>
      <c r="D37" s="31">
        <f>Test_Data!R13</f>
        <v>23.207403</v>
      </c>
      <c r="E37" s="117">
        <f t="shared" si="23"/>
        <v>0.26660606838392</v>
      </c>
      <c r="F37" s="117">
        <f t="shared" si="23"/>
        <v>0.167800334443354</v>
      </c>
      <c r="G37" s="117">
        <f t="shared" si="23"/>
        <v>0.0650145055160798</v>
      </c>
      <c r="H37" s="117">
        <f t="shared" si="24"/>
        <v>0.653608280746428</v>
      </c>
      <c r="I37" s="117">
        <f t="shared" si="24"/>
        <v>0.55156615253568</v>
      </c>
      <c r="J37" s="117">
        <f t="shared" si="24"/>
        <v>0.412963193461621</v>
      </c>
      <c r="K37" s="117">
        <f t="shared" si="25"/>
        <v>47.9816736941389</v>
      </c>
      <c r="L37" s="117">
        <f t="shared" si="26"/>
        <v>51.021064105374</v>
      </c>
      <c r="M37" s="117">
        <f t="shared" si="27"/>
        <v>27.7205918148119</v>
      </c>
      <c r="N37" s="123" t="str">
        <f t="shared" si="28"/>
        <v>10-Red2 (192, 64, 64)</v>
      </c>
      <c r="O37" s="124">
        <f>K37-[1]Reference!B44</f>
        <v>2.01585774865236</v>
      </c>
      <c r="P37" s="124">
        <f>L37-[1]Reference!C44</f>
        <v>-0.0778020401914716</v>
      </c>
      <c r="Q37" s="124">
        <f>M37-[1]Reference!D44</f>
        <v>-0.949195858305529</v>
      </c>
      <c r="R37" s="124" t="str">
        <f t="shared" si="29"/>
        <v>about the same</v>
      </c>
      <c r="S37" s="124" t="str">
        <f t="shared" si="30"/>
        <v>about the same</v>
      </c>
      <c r="T37" s="124" t="str">
        <f t="shared" si="31"/>
        <v>about the same</v>
      </c>
      <c r="U37" s="124">
        <f t="shared" si="18"/>
        <v>2.22950855519419</v>
      </c>
      <c r="V37" s="124">
        <f t="shared" si="32"/>
        <v>4.26295797620977</v>
      </c>
      <c r="W37" s="117">
        <f t="shared" si="19"/>
        <v>58.0653097211071</v>
      </c>
      <c r="X37" s="117">
        <f>W37-[1]Reference!E44</f>
        <v>-0.526932483676703</v>
      </c>
      <c r="Y37" s="117">
        <f t="shared" si="20"/>
        <v>0.793327229161226</v>
      </c>
      <c r="Z37" s="117">
        <f t="shared" si="21"/>
        <v>2.01585774865236</v>
      </c>
      <c r="AA37" s="117">
        <f>X37/(1+0.045*ABS([1]Reference!E44))</f>
        <v>-0.14489498670065</v>
      </c>
      <c r="AB37" s="117">
        <f>Y37/(1+0.015*ABS([1]Reference!E44))</f>
        <v>0.422233295983438</v>
      </c>
      <c r="AC37" s="117">
        <f t="shared" si="33"/>
        <v>2.06469319178656</v>
      </c>
      <c r="AD37" s="123" t="str">
        <f t="shared" si="22"/>
        <v>10-Red2 (192, 64, 64)</v>
      </c>
    </row>
    <row r="38" s="31" customFormat="1" spans="1:30">
      <c r="A38" s="3" t="s">
        <v>60</v>
      </c>
      <c r="B38" s="31">
        <f>Test_Data!P14</f>
        <v>158.95253</v>
      </c>
      <c r="C38" s="31">
        <f>Test_Data!Q14</f>
        <v>83.328789</v>
      </c>
      <c r="D38" s="31">
        <f>Test_Data!R14</f>
        <v>8.495882</v>
      </c>
      <c r="E38" s="117">
        <f t="shared" si="23"/>
        <v>0.445298430784342</v>
      </c>
      <c r="F38" s="117">
        <f t="shared" si="23"/>
        <v>0.233441889731856</v>
      </c>
      <c r="G38" s="117">
        <f t="shared" si="23"/>
        <v>0.0238008348953549</v>
      </c>
      <c r="H38" s="117">
        <f t="shared" si="24"/>
        <v>0.775493074718443</v>
      </c>
      <c r="I38" s="117">
        <f t="shared" si="24"/>
        <v>0.615733708877341</v>
      </c>
      <c r="J38" s="117">
        <f t="shared" si="24"/>
        <v>0.295419157286391</v>
      </c>
      <c r="K38" s="117">
        <f t="shared" si="25"/>
        <v>55.4251102297716</v>
      </c>
      <c r="L38" s="117">
        <f t="shared" si="26"/>
        <v>79.879682920551</v>
      </c>
      <c r="M38" s="117">
        <f t="shared" si="27"/>
        <v>64.0629103181901</v>
      </c>
      <c r="N38" s="123" t="str">
        <f t="shared" si="28"/>
        <v>11-Red3 (255, 0, 0)</v>
      </c>
      <c r="O38" s="124">
        <f>K38-[1]Reference!B45</f>
        <v>2.19222844392915</v>
      </c>
      <c r="P38" s="124">
        <f>L38-[1]Reference!C45</f>
        <v>-0.22564416965082</v>
      </c>
      <c r="Q38" s="124">
        <f>M38-[1]Reference!D45</f>
        <v>-3.15987162724615</v>
      </c>
      <c r="R38" s="124" t="str">
        <f t="shared" si="29"/>
        <v>about the same</v>
      </c>
      <c r="S38" s="124" t="str">
        <f t="shared" si="30"/>
        <v>about the same</v>
      </c>
      <c r="T38" s="124" t="str">
        <f t="shared" si="31"/>
        <v>bluer</v>
      </c>
      <c r="U38" s="124">
        <f t="shared" si="18"/>
        <v>3.85247576791141</v>
      </c>
      <c r="V38" s="124">
        <f t="shared" si="32"/>
        <v>5.75324132216705</v>
      </c>
      <c r="W38" s="117">
        <f t="shared" si="19"/>
        <v>102.395411137044</v>
      </c>
      <c r="X38" s="117">
        <f>W38-[1]Reference!E45</f>
        <v>-2.17880098387964</v>
      </c>
      <c r="Y38" s="117">
        <f t="shared" si="20"/>
        <v>2.29968047011269</v>
      </c>
      <c r="Z38" s="117">
        <f t="shared" si="21"/>
        <v>2.19222844392915</v>
      </c>
      <c r="AA38" s="117">
        <f>X38/(1+0.045*ABS([1]Reference!E45))</f>
        <v>-0.381854583629206</v>
      </c>
      <c r="AB38" s="117">
        <f>Y38/(1+0.015*ABS([1]Reference!E45))</f>
        <v>0.895300423744128</v>
      </c>
      <c r="AC38" s="117">
        <f t="shared" si="33"/>
        <v>2.39859152882834</v>
      </c>
      <c r="AD38" s="123" t="str">
        <f t="shared" si="22"/>
        <v>11-Red3 (255, 0, 0)</v>
      </c>
    </row>
    <row r="39" s="31" customFormat="1" spans="1:30">
      <c r="A39" s="3" t="s">
        <v>61</v>
      </c>
      <c r="B39" s="31">
        <f>Test_Data!P15</f>
        <v>199.62688</v>
      </c>
      <c r="C39" s="31">
        <f>Test_Data!Q15</f>
        <v>144.44327</v>
      </c>
      <c r="D39" s="31">
        <f>Test_Data!R15</f>
        <v>81.454704</v>
      </c>
      <c r="E39" s="117">
        <f t="shared" si="23"/>
        <v>0.55924581009421</v>
      </c>
      <c r="F39" s="117">
        <f t="shared" si="23"/>
        <v>0.40465138534353</v>
      </c>
      <c r="G39" s="117">
        <f t="shared" si="23"/>
        <v>0.228191724102807</v>
      </c>
      <c r="H39" s="117">
        <f t="shared" si="24"/>
        <v>0.836684612540117</v>
      </c>
      <c r="I39" s="117">
        <f t="shared" si="24"/>
        <v>0.739651275514046</v>
      </c>
      <c r="J39" s="117">
        <f t="shared" si="24"/>
        <v>0.627587889226051</v>
      </c>
      <c r="K39" s="117">
        <f t="shared" si="25"/>
        <v>69.7995479596294</v>
      </c>
      <c r="L39" s="117">
        <f t="shared" si="26"/>
        <v>48.5166685130353</v>
      </c>
      <c r="M39" s="117">
        <f t="shared" si="27"/>
        <v>22.412677257599</v>
      </c>
      <c r="N39" s="123" t="str">
        <f t="shared" si="28"/>
        <v>12-Red4 (255, 128, 128)</v>
      </c>
      <c r="O39" s="124">
        <f>K39-[1]Reference!B46</f>
        <v>1.59004955588624</v>
      </c>
      <c r="P39" s="124">
        <f>L39-[1]Reference!C46</f>
        <v>0.323871841668485</v>
      </c>
      <c r="Q39" s="124">
        <f>M39-[1]Reference!D46</f>
        <v>-0.280671099924088</v>
      </c>
      <c r="R39" s="124" t="str">
        <f t="shared" si="29"/>
        <v>about the same</v>
      </c>
      <c r="S39" s="124" t="str">
        <f t="shared" si="30"/>
        <v>about the same</v>
      </c>
      <c r="T39" s="124" t="str">
        <f t="shared" si="31"/>
        <v>about the same</v>
      </c>
      <c r="U39" s="124">
        <f t="shared" si="18"/>
        <v>1.64679289114702</v>
      </c>
      <c r="V39" s="124">
        <f t="shared" si="32"/>
        <v>2.5782078408409</v>
      </c>
      <c r="W39" s="117">
        <f t="shared" si="19"/>
        <v>53.4433833646135</v>
      </c>
      <c r="X39" s="117">
        <f>W39-[1]Reference!E46</f>
        <v>0.174877559742264</v>
      </c>
      <c r="Y39" s="117">
        <f t="shared" si="20"/>
        <v>0.391263434602475</v>
      </c>
      <c r="Z39" s="117">
        <f t="shared" si="21"/>
        <v>1.59004955588624</v>
      </c>
      <c r="AA39" s="117">
        <f>X39/(1+0.045*ABS([1]Reference!E46))</f>
        <v>0.0514787457458058</v>
      </c>
      <c r="AB39" s="117">
        <f>Y39/(1+0.015*ABS([1]Reference!E46))</f>
        <v>0.217486067147553</v>
      </c>
      <c r="AC39" s="117">
        <f t="shared" si="33"/>
        <v>1.60567986872879</v>
      </c>
      <c r="AD39" s="123" t="str">
        <f t="shared" si="22"/>
        <v>12-Red4 (255, 128, 128)</v>
      </c>
    </row>
    <row r="40" s="31" customFormat="1" spans="1:30">
      <c r="A40" s="3" t="s">
        <v>62</v>
      </c>
      <c r="B40" s="31">
        <f>Test_Data!P16</f>
        <v>30.521923</v>
      </c>
      <c r="C40" s="31">
        <f>Test_Data!Q16</f>
        <v>58.941566</v>
      </c>
      <c r="D40" s="31">
        <f>Test_Data!R16</f>
        <v>9.9820318</v>
      </c>
      <c r="E40" s="117">
        <f t="shared" si="23"/>
        <v>0.0855058074031318</v>
      </c>
      <c r="F40" s="117">
        <f t="shared" si="23"/>
        <v>0.165122171051771</v>
      </c>
      <c r="G40" s="117">
        <f t="shared" si="23"/>
        <v>0.0279642173457661</v>
      </c>
      <c r="H40" s="117">
        <f t="shared" si="24"/>
        <v>0.447396662171998</v>
      </c>
      <c r="I40" s="117">
        <f t="shared" si="24"/>
        <v>0.548615992469434</v>
      </c>
      <c r="J40" s="117">
        <f t="shared" si="24"/>
        <v>0.311727761340308</v>
      </c>
      <c r="K40" s="117">
        <f t="shared" si="25"/>
        <v>47.6394551264544</v>
      </c>
      <c r="L40" s="117">
        <f t="shared" si="26"/>
        <v>-50.6096651487183</v>
      </c>
      <c r="M40" s="117">
        <f t="shared" si="27"/>
        <v>47.3776462258253</v>
      </c>
      <c r="N40" s="123" t="str">
        <f t="shared" si="28"/>
        <v>13-Green1 (0, 128, 0)</v>
      </c>
      <c r="O40" s="124">
        <f>K40-[1]Reference!B47</f>
        <v>1.41063728382781</v>
      </c>
      <c r="P40" s="124">
        <f>L40-[1]Reference!C47</f>
        <v>1.09226024663253</v>
      </c>
      <c r="Q40" s="124">
        <f>M40-[1]Reference!D47</f>
        <v>-2.52329271913546</v>
      </c>
      <c r="R40" s="124" t="str">
        <f t="shared" si="29"/>
        <v>about the same</v>
      </c>
      <c r="S40" s="124" t="str">
        <f t="shared" si="30"/>
        <v>about the same</v>
      </c>
      <c r="T40" s="124" t="str">
        <f t="shared" si="31"/>
        <v>about the same</v>
      </c>
      <c r="U40" s="124">
        <f t="shared" si="18"/>
        <v>3.09029709564322</v>
      </c>
      <c r="V40" s="124">
        <f t="shared" si="32"/>
        <v>2.61535696166975</v>
      </c>
      <c r="W40" s="117">
        <f t="shared" si="19"/>
        <v>69.3251726890373</v>
      </c>
      <c r="X40" s="117">
        <f>W40-[1]Reference!E47</f>
        <v>-2.53018756456603</v>
      </c>
      <c r="Y40" s="117">
        <f t="shared" si="20"/>
        <v>1.0761921208275</v>
      </c>
      <c r="Z40" s="117">
        <f t="shared" si="21"/>
        <v>1.41063728382781</v>
      </c>
      <c r="AA40" s="117">
        <f>X40/(1+0.045*ABS([1]Reference!E47))</f>
        <v>-0.597659812720397</v>
      </c>
      <c r="AB40" s="117">
        <f>Y40/(1+0.015*ABS([1]Reference!E47))</f>
        <v>0.517940308726463</v>
      </c>
      <c r="AC40" s="117">
        <f t="shared" si="33"/>
        <v>1.61720653030766</v>
      </c>
      <c r="AD40" s="123" t="str">
        <f t="shared" si="22"/>
        <v>13-Green1 (0, 128, 0)</v>
      </c>
    </row>
    <row r="41" s="31" customFormat="1" spans="1:30">
      <c r="A41" s="3" t="s">
        <v>63</v>
      </c>
      <c r="B41" s="31">
        <f>Test_Data!P17</f>
        <v>82.711624</v>
      </c>
      <c r="C41" s="31">
        <f>Test_Data!Q17</f>
        <v>143.92741</v>
      </c>
      <c r="D41" s="31">
        <f>Test_Data!R17</f>
        <v>38.516312</v>
      </c>
      <c r="E41" s="117">
        <f t="shared" si="23"/>
        <v>0.231712929481679</v>
      </c>
      <c r="F41" s="117">
        <f t="shared" si="23"/>
        <v>0.403206226537285</v>
      </c>
      <c r="G41" s="117">
        <f t="shared" si="23"/>
        <v>0.107901732002631</v>
      </c>
      <c r="H41" s="117">
        <f t="shared" si="24"/>
        <v>0.62375057394803</v>
      </c>
      <c r="I41" s="117">
        <f t="shared" si="24"/>
        <v>0.738769703031104</v>
      </c>
      <c r="J41" s="117">
        <f t="shared" si="24"/>
        <v>0.488934552704219</v>
      </c>
      <c r="K41" s="117">
        <f t="shared" si="25"/>
        <v>69.6972855516081</v>
      </c>
      <c r="L41" s="117">
        <f t="shared" si="26"/>
        <v>-57.5095645415369</v>
      </c>
      <c r="M41" s="117">
        <f t="shared" si="27"/>
        <v>49.9670300653771</v>
      </c>
      <c r="N41" s="123" t="str">
        <f t="shared" si="28"/>
        <v>14-Green2 (64, 192, 64)</v>
      </c>
      <c r="O41" s="124">
        <f>K41-[1]Reference!B48</f>
        <v>0.830692297829955</v>
      </c>
      <c r="P41" s="124">
        <f>L41-[1]Reference!C48</f>
        <v>1.81815261727036</v>
      </c>
      <c r="Q41" s="124">
        <f>M41-[1]Reference!D48</f>
        <v>-2.49623322186873</v>
      </c>
      <c r="R41" s="124" t="str">
        <f t="shared" si="29"/>
        <v>about the same</v>
      </c>
      <c r="S41" s="124" t="str">
        <f t="shared" si="30"/>
        <v>about the same</v>
      </c>
      <c r="T41" s="124" t="str">
        <f t="shared" si="31"/>
        <v>about the same</v>
      </c>
      <c r="U41" s="124">
        <f t="shared" si="18"/>
        <v>3.19795386635302</v>
      </c>
      <c r="V41" s="124">
        <f t="shared" si="32"/>
        <v>1.22200021797179</v>
      </c>
      <c r="W41" s="117">
        <f t="shared" si="19"/>
        <v>76.1843429276088</v>
      </c>
      <c r="X41" s="117">
        <f>W41-[1]Reference!E48</f>
        <v>-3.01270258560659</v>
      </c>
      <c r="Y41" s="117">
        <f t="shared" si="20"/>
        <v>0.678588511785759</v>
      </c>
      <c r="Z41" s="117">
        <f t="shared" si="21"/>
        <v>0.830692297829955</v>
      </c>
      <c r="AA41" s="117">
        <f>X41/(1+0.045*ABS([1]Reference!E48))</f>
        <v>-0.660120584990381</v>
      </c>
      <c r="AB41" s="117">
        <f>Y41/(1+0.015*ABS([1]Reference!E48))</f>
        <v>0.310147283672999</v>
      </c>
      <c r="AC41" s="117">
        <f t="shared" si="33"/>
        <v>1.10544118702525</v>
      </c>
      <c r="AD41" s="123" t="str">
        <f t="shared" si="22"/>
        <v>14-Green2 (64, 192, 64)</v>
      </c>
    </row>
    <row r="42" s="31" customFormat="1" spans="1:30">
      <c r="A42" s="3" t="s">
        <v>64</v>
      </c>
      <c r="B42" s="31">
        <f>Test_Data!P18</f>
        <v>131.64717</v>
      </c>
      <c r="C42" s="31">
        <f>Test_Data!Q18</f>
        <v>256.37317</v>
      </c>
      <c r="D42" s="31">
        <f>Test_Data!R18</f>
        <v>40.414936</v>
      </c>
      <c r="E42" s="117">
        <f t="shared" si="23"/>
        <v>0.36880368131416</v>
      </c>
      <c r="F42" s="117">
        <f t="shared" si="23"/>
        <v>0.718218013240855</v>
      </c>
      <c r="G42" s="117">
        <f t="shared" si="23"/>
        <v>0.113220642546864</v>
      </c>
      <c r="H42" s="117">
        <f t="shared" si="24"/>
        <v>0.72827033183148</v>
      </c>
      <c r="I42" s="117">
        <f t="shared" si="24"/>
        <v>0.89554091216016</v>
      </c>
      <c r="J42" s="117">
        <f t="shared" si="24"/>
        <v>0.496839896675854</v>
      </c>
      <c r="K42" s="117">
        <f t="shared" si="25"/>
        <v>87.8827458105785</v>
      </c>
      <c r="L42" s="117">
        <f t="shared" si="26"/>
        <v>-83.6352901643401</v>
      </c>
      <c r="M42" s="117">
        <f t="shared" si="27"/>
        <v>79.7402030968611</v>
      </c>
      <c r="N42" s="123" t="str">
        <f t="shared" si="28"/>
        <v>15-Green3 (0, 255, 0)</v>
      </c>
      <c r="O42" s="124">
        <f>K42-[1]Reference!B49</f>
        <v>0.145712337034311</v>
      </c>
      <c r="P42" s="124">
        <f>L42-[1]Reference!C49</f>
        <v>2.55314392977957</v>
      </c>
      <c r="Q42" s="124">
        <f>M42-[1]Reference!D49</f>
        <v>-3.44594044817575</v>
      </c>
      <c r="R42" s="124" t="str">
        <f t="shared" si="29"/>
        <v>about the same</v>
      </c>
      <c r="S42" s="124" t="str">
        <f t="shared" si="30"/>
        <v>about the same</v>
      </c>
      <c r="T42" s="124" t="str">
        <f t="shared" si="31"/>
        <v>bluer</v>
      </c>
      <c r="U42" s="124">
        <f t="shared" si="18"/>
        <v>4.29118650069045</v>
      </c>
      <c r="V42" s="124">
        <f t="shared" si="32"/>
        <v>0.525104291868225</v>
      </c>
      <c r="W42" s="117">
        <f t="shared" si="19"/>
        <v>115.556746885684</v>
      </c>
      <c r="X42" s="117">
        <f>W42-[1]Reference!E49</f>
        <v>-4.22797939230148</v>
      </c>
      <c r="Y42" s="117">
        <f t="shared" si="20"/>
        <v>0.719193824235122</v>
      </c>
      <c r="Z42" s="117">
        <f t="shared" si="21"/>
        <v>0.145712337034311</v>
      </c>
      <c r="AA42" s="117">
        <f>X42/(1+0.045*ABS([1]Reference!E49))</f>
        <v>-0.661623241672306</v>
      </c>
      <c r="AB42" s="117">
        <f>Y42/(1+0.015*ABS([1]Reference!E49))</f>
        <v>0.257151497727029</v>
      </c>
      <c r="AC42" s="117">
        <f t="shared" si="33"/>
        <v>0.724640801962065</v>
      </c>
      <c r="AD42" s="123" t="str">
        <f t="shared" si="22"/>
        <v>15-Green3 (0, 255, 0)</v>
      </c>
    </row>
    <row r="43" s="31" customFormat="1" spans="1:30">
      <c r="A43" s="3" t="s">
        <v>65</v>
      </c>
      <c r="B43" s="31">
        <f>Test_Data!P19</f>
        <v>177.65135</v>
      </c>
      <c r="C43" s="31">
        <f>Test_Data!Q19</f>
        <v>278.57553</v>
      </c>
      <c r="D43" s="31">
        <f>Test_Data!R19</f>
        <v>104.93837</v>
      </c>
      <c r="E43" s="117">
        <f t="shared" si="23"/>
        <v>0.497682341902453</v>
      </c>
      <c r="F43" s="117">
        <f t="shared" si="23"/>
        <v>0.780416935571371</v>
      </c>
      <c r="G43" s="117">
        <f t="shared" si="23"/>
        <v>0.293980168104696</v>
      </c>
      <c r="H43" s="117">
        <f t="shared" si="24"/>
        <v>0.804782046963609</v>
      </c>
      <c r="I43" s="117">
        <f t="shared" si="24"/>
        <v>0.92068039443581</v>
      </c>
      <c r="J43" s="117">
        <f t="shared" si="24"/>
        <v>0.682884521581643</v>
      </c>
      <c r="K43" s="117">
        <f t="shared" si="25"/>
        <v>90.7989257545539</v>
      </c>
      <c r="L43" s="117">
        <f t="shared" si="26"/>
        <v>-57.9491737361004</v>
      </c>
      <c r="M43" s="117">
        <f t="shared" si="27"/>
        <v>47.5591745708333</v>
      </c>
      <c r="N43" s="123" t="str">
        <f t="shared" si="28"/>
        <v>16-Green4 (128, 255, 128)</v>
      </c>
      <c r="O43" s="124">
        <f>K43-[1]Reference!B50</f>
        <v>0.170871611490284</v>
      </c>
      <c r="P43" s="124">
        <f>L43-[1]Reference!C50</f>
        <v>1.94851381985534</v>
      </c>
      <c r="Q43" s="124">
        <f>M43-[1]Reference!D50</f>
        <v>-2.14461931511958</v>
      </c>
      <c r="R43" s="124" t="str">
        <f t="shared" si="29"/>
        <v>about the same</v>
      </c>
      <c r="S43" s="124" t="str">
        <f t="shared" si="30"/>
        <v>about the same</v>
      </c>
      <c r="T43" s="124" t="str">
        <f t="shared" si="31"/>
        <v>about the same</v>
      </c>
      <c r="U43" s="124">
        <f t="shared" si="18"/>
        <v>2.90263590905998</v>
      </c>
      <c r="V43" s="124">
        <f t="shared" si="32"/>
        <v>0.471350695274209</v>
      </c>
      <c r="W43" s="117">
        <f t="shared" si="19"/>
        <v>74.9665380190105</v>
      </c>
      <c r="X43" s="117">
        <f>W43-[1]Reference!E50</f>
        <v>-2.86790230921557</v>
      </c>
      <c r="Y43" s="117">
        <f t="shared" si="20"/>
        <v>0.4138048546685</v>
      </c>
      <c r="Z43" s="117">
        <f t="shared" si="21"/>
        <v>0.170871611490284</v>
      </c>
      <c r="AA43" s="117">
        <f>X43/(1+0.045*ABS([1]Reference!E50))</f>
        <v>-0.636950711751749</v>
      </c>
      <c r="AB43" s="117">
        <f>Y43/(1+0.015*ABS([1]Reference!E50))</f>
        <v>0.19091196520874</v>
      </c>
      <c r="AC43" s="117">
        <f t="shared" si="33"/>
        <v>0.686549849081776</v>
      </c>
      <c r="AD43" s="123" t="str">
        <f t="shared" si="22"/>
        <v>16-Green4 (128, 255, 128)</v>
      </c>
    </row>
    <row r="44" s="31" customFormat="1" spans="1:30">
      <c r="A44" s="3" t="s">
        <v>66</v>
      </c>
      <c r="B44" s="31">
        <f>Test_Data!P20</f>
        <v>12.828801</v>
      </c>
      <c r="C44" s="31">
        <f>Test_Data!Q20</f>
        <v>5.0896115</v>
      </c>
      <c r="D44" s="31">
        <f>Test_Data!R20</f>
        <v>66.485603</v>
      </c>
      <c r="E44" s="117">
        <f t="shared" si="23"/>
        <v>0.0359393144239013</v>
      </c>
      <c r="F44" s="117">
        <f t="shared" si="23"/>
        <v>0.0142583198534301</v>
      </c>
      <c r="G44" s="117">
        <f t="shared" si="23"/>
        <v>0.186256454588365</v>
      </c>
      <c r="H44" s="117">
        <f t="shared" si="24"/>
        <v>0.335133208991304</v>
      </c>
      <c r="I44" s="117">
        <f t="shared" si="24"/>
        <v>0.242487552999452</v>
      </c>
      <c r="J44" s="117">
        <f t="shared" si="24"/>
        <v>0.586513980025167</v>
      </c>
      <c r="K44" s="117">
        <f t="shared" si="25"/>
        <v>12.1285561479364</v>
      </c>
      <c r="L44" s="117">
        <f t="shared" si="26"/>
        <v>46.3228279959263</v>
      </c>
      <c r="M44" s="117">
        <f t="shared" si="27"/>
        <v>-68.8052854051431</v>
      </c>
      <c r="N44" s="123" t="str">
        <f t="shared" si="28"/>
        <v>17-Blue1 (0, 0, 128)</v>
      </c>
      <c r="O44" s="124">
        <f>K44-[1]Reference!B51</f>
        <v>-0.84675542978011</v>
      </c>
      <c r="P44" s="124">
        <f>L44-[1]Reference!C51</f>
        <v>-1.1831234987088</v>
      </c>
      <c r="Q44" s="124">
        <f>M44-[1]Reference!D51</f>
        <v>-4.10697894984258</v>
      </c>
      <c r="R44" s="124" t="str">
        <f t="shared" si="29"/>
        <v>about the same</v>
      </c>
      <c r="S44" s="124" t="str">
        <f t="shared" si="30"/>
        <v>about the same</v>
      </c>
      <c r="T44" s="124" t="str">
        <f t="shared" si="31"/>
        <v>bluer</v>
      </c>
      <c r="U44" s="124">
        <f t="shared" si="18"/>
        <v>4.35706920595819</v>
      </c>
      <c r="V44" s="124">
        <f t="shared" si="32"/>
        <v>3.33722816886044</v>
      </c>
      <c r="W44" s="117">
        <f t="shared" si="19"/>
        <v>82.9455947788872</v>
      </c>
      <c r="X44" s="117">
        <f>W44-[1]Reference!E51</f>
        <v>2.67924886981649</v>
      </c>
      <c r="Y44" s="117">
        <f t="shared" si="20"/>
        <v>3.32996738741299</v>
      </c>
      <c r="Z44" s="117">
        <f t="shared" si="21"/>
        <v>-0.84675542978011</v>
      </c>
      <c r="AA44" s="117">
        <f>X44/(1+0.045*ABS([1]Reference!E51))</f>
        <v>0.580931755212226</v>
      </c>
      <c r="AB44" s="117">
        <f>Y44/(1+0.015*ABS([1]Reference!E51))</f>
        <v>1.51087779346457</v>
      </c>
      <c r="AC44" s="117">
        <f t="shared" si="33"/>
        <v>1.82680819159003</v>
      </c>
      <c r="AD44" s="123" t="str">
        <f t="shared" si="22"/>
        <v>17-Blue1 (0, 0, 128)</v>
      </c>
    </row>
    <row r="45" s="31" customFormat="1" spans="1:30">
      <c r="A45" s="3" t="s">
        <v>67</v>
      </c>
      <c r="B45" s="31">
        <f>Test_Data!P21</f>
        <v>45.990181</v>
      </c>
      <c r="C45" s="31">
        <f>Test_Data!Q21</f>
        <v>30.984644</v>
      </c>
      <c r="D45" s="31">
        <f>Test_Data!R21</f>
        <v>155.8056</v>
      </c>
      <c r="E45" s="117">
        <f t="shared" si="23"/>
        <v>0.128839443013508</v>
      </c>
      <c r="F45" s="117">
        <f t="shared" si="23"/>
        <v>0.0868020996684449</v>
      </c>
      <c r="G45" s="117">
        <f t="shared" si="23"/>
        <v>0.436482446598446</v>
      </c>
      <c r="H45" s="117">
        <f t="shared" si="24"/>
        <v>0.512913128234024</v>
      </c>
      <c r="I45" s="117">
        <f t="shared" si="24"/>
        <v>0.442768527863226</v>
      </c>
      <c r="J45" s="117">
        <f t="shared" si="24"/>
        <v>0.779046747432505</v>
      </c>
      <c r="K45" s="117">
        <f t="shared" si="25"/>
        <v>35.3611492321342</v>
      </c>
      <c r="L45" s="117">
        <f t="shared" si="26"/>
        <v>35.0723001853987</v>
      </c>
      <c r="M45" s="117">
        <f t="shared" si="27"/>
        <v>-67.2556439138557</v>
      </c>
      <c r="N45" s="123" t="str">
        <f t="shared" si="28"/>
        <v>18-Blue2 (64, 64, 192)</v>
      </c>
      <c r="O45" s="124">
        <f>K45-[1]Reference!B52</f>
        <v>0.233119664083965</v>
      </c>
      <c r="P45" s="124">
        <f>L45-[1]Reference!C52</f>
        <v>-5.17825280521392</v>
      </c>
      <c r="Q45" s="124">
        <f>M45-[1]Reference!D52</f>
        <v>-0.284060222013025</v>
      </c>
      <c r="R45" s="124" t="str">
        <f t="shared" si="29"/>
        <v>about the same</v>
      </c>
      <c r="S45" s="124" t="str">
        <f t="shared" si="30"/>
        <v>greener</v>
      </c>
      <c r="T45" s="124" t="str">
        <f t="shared" si="31"/>
        <v>about the same</v>
      </c>
      <c r="U45" s="124">
        <f t="shared" si="18"/>
        <v>5.19127509406104</v>
      </c>
      <c r="V45" s="124">
        <f t="shared" si="32"/>
        <v>4.90415400695052</v>
      </c>
      <c r="W45" s="117">
        <f t="shared" si="19"/>
        <v>75.8510901606699</v>
      </c>
      <c r="X45" s="117">
        <f>W45-[1]Reference!E52</f>
        <v>-2.28532924951043</v>
      </c>
      <c r="Y45" s="117">
        <f t="shared" si="20"/>
        <v>4.65534773628866</v>
      </c>
      <c r="Z45" s="117">
        <f t="shared" si="21"/>
        <v>0.233119664083965</v>
      </c>
      <c r="AA45" s="117">
        <f>X45/(1+0.045*ABS([1]Reference!E52))</f>
        <v>-0.506036088248211</v>
      </c>
      <c r="AB45" s="117">
        <f>Y45/(1+0.015*ABS([1]Reference!E52))</f>
        <v>2.14330042377599</v>
      </c>
      <c r="AC45" s="117">
        <f t="shared" si="33"/>
        <v>2.21453245786792</v>
      </c>
      <c r="AD45" s="123" t="str">
        <f t="shared" si="22"/>
        <v>18-Blue2 (64, 64, 192)</v>
      </c>
    </row>
    <row r="46" s="31" customFormat="1" spans="1:30">
      <c r="A46" s="3" t="s">
        <v>68</v>
      </c>
      <c r="B46" s="31">
        <f>Test_Data!P22</f>
        <v>55.187256</v>
      </c>
      <c r="C46" s="31">
        <f>Test_Data!Q22</f>
        <v>22.281307</v>
      </c>
      <c r="D46" s="31">
        <f>Test_Data!R22</f>
        <v>281.29181</v>
      </c>
      <c r="E46" s="117">
        <f t="shared" si="23"/>
        <v>0.154604638857235</v>
      </c>
      <c r="F46" s="117">
        <f t="shared" si="23"/>
        <v>0.0624200888335919</v>
      </c>
      <c r="G46" s="117">
        <f t="shared" si="23"/>
        <v>0.788026472969555</v>
      </c>
      <c r="H46" s="117">
        <f t="shared" si="24"/>
        <v>0.545048366601655</v>
      </c>
      <c r="I46" s="117">
        <f t="shared" si="24"/>
        <v>0.396681056097278</v>
      </c>
      <c r="J46" s="117">
        <f t="shared" si="24"/>
        <v>0.948611081117745</v>
      </c>
      <c r="K46" s="117">
        <f t="shared" si="25"/>
        <v>30.0150025072843</v>
      </c>
      <c r="L46" s="117">
        <f t="shared" si="26"/>
        <v>74.1836552521883</v>
      </c>
      <c r="M46" s="117">
        <f t="shared" si="27"/>
        <v>-110.386005004093</v>
      </c>
      <c r="N46" s="123" t="str">
        <f t="shared" si="28"/>
        <v>19-Blue3 (0, 0, 255)</v>
      </c>
      <c r="O46" s="124">
        <f>K46-[1]Reference!B53</f>
        <v>-2.28758415996521</v>
      </c>
      <c r="P46" s="124">
        <f>L46-[1]Reference!C53</f>
        <v>-5.0099828602132</v>
      </c>
      <c r="Q46" s="124">
        <f>M46-[1]Reference!D53</f>
        <v>-2.53227075176602</v>
      </c>
      <c r="R46" s="124" t="str">
        <f t="shared" si="29"/>
        <v>about the same</v>
      </c>
      <c r="S46" s="124" t="str">
        <f t="shared" si="30"/>
        <v>greener</v>
      </c>
      <c r="T46" s="124" t="str">
        <f t="shared" si="31"/>
        <v>about the same</v>
      </c>
      <c r="U46" s="124">
        <f t="shared" si="18"/>
        <v>6.06179550206071</v>
      </c>
      <c r="V46" s="124">
        <f t="shared" si="32"/>
        <v>8.65885317525762</v>
      </c>
      <c r="W46" s="117">
        <f t="shared" si="19"/>
        <v>132.997311278609</v>
      </c>
      <c r="X46" s="117">
        <f>W46-[1]Reference!E53</f>
        <v>-0.808743553187099</v>
      </c>
      <c r="Y46" s="117">
        <f t="shared" si="20"/>
        <v>5.55502090770665</v>
      </c>
      <c r="Z46" s="117">
        <f t="shared" si="21"/>
        <v>-2.28758415996521</v>
      </c>
      <c r="AA46" s="117">
        <f>X46/(1+0.045*ABS([1]Reference!E53))</f>
        <v>-0.115184755603571</v>
      </c>
      <c r="AB46" s="117">
        <f>Y46/(1+0.015*ABS([1]Reference!E53))</f>
        <v>1.84730732646478</v>
      </c>
      <c r="AC46" s="117">
        <f t="shared" si="33"/>
        <v>2.94259293400525</v>
      </c>
      <c r="AD46" s="123" t="str">
        <f t="shared" si="22"/>
        <v>19-Blue3 (0, 0, 255)</v>
      </c>
    </row>
    <row r="47" s="31" customFormat="1" spans="1:30">
      <c r="A47" s="3" t="s">
        <v>69</v>
      </c>
      <c r="B47" s="31">
        <f>Test_Data!P23</f>
        <v>119.71095</v>
      </c>
      <c r="C47" s="31">
        <f>Test_Data!Q23</f>
        <v>97.490921</v>
      </c>
      <c r="D47" s="31">
        <f>Test_Data!R23</f>
        <v>295.54556</v>
      </c>
      <c r="E47" s="117">
        <f t="shared" si="23"/>
        <v>0.335364892793483</v>
      </c>
      <c r="F47" s="117">
        <f t="shared" si="23"/>
        <v>0.273116471546696</v>
      </c>
      <c r="G47" s="117">
        <f t="shared" si="23"/>
        <v>0.827957718529423</v>
      </c>
      <c r="H47" s="117">
        <f t="shared" si="24"/>
        <v>0.705559106087667</v>
      </c>
      <c r="I47" s="117">
        <f t="shared" si="24"/>
        <v>0.648807653606702</v>
      </c>
      <c r="J47" s="117">
        <f t="shared" si="24"/>
        <v>0.96437063444256</v>
      </c>
      <c r="K47" s="117">
        <f t="shared" si="25"/>
        <v>59.2616878183775</v>
      </c>
      <c r="L47" s="117">
        <f t="shared" si="26"/>
        <v>28.3757262404825</v>
      </c>
      <c r="M47" s="117">
        <f t="shared" si="27"/>
        <v>-63.1125961671715</v>
      </c>
      <c r="N47" s="123" t="str">
        <f t="shared" si="28"/>
        <v>20-Blue4 (128, 128, 255)</v>
      </c>
      <c r="O47" s="124">
        <f>K47-[1]Reference!B54</f>
        <v>0.0589346075505688</v>
      </c>
      <c r="P47" s="124">
        <f>L47-[1]Reference!C54</f>
        <v>-4.72743283469901</v>
      </c>
      <c r="Q47" s="124">
        <f>M47-[1]Reference!D54</f>
        <v>0.344843231862946</v>
      </c>
      <c r="R47" s="124" t="str">
        <f t="shared" si="29"/>
        <v>about the same</v>
      </c>
      <c r="S47" s="124" t="str">
        <f t="shared" si="30"/>
        <v>greener</v>
      </c>
      <c r="T47" s="124" t="str">
        <f t="shared" si="31"/>
        <v>about the same</v>
      </c>
      <c r="U47" s="124">
        <f t="shared" si="18"/>
        <v>4.74035983329527</v>
      </c>
      <c r="V47" s="124">
        <f t="shared" si="32"/>
        <v>4.23380763202277</v>
      </c>
      <c r="W47" s="117">
        <f t="shared" si="19"/>
        <v>69.1981331730508</v>
      </c>
      <c r="X47" s="117">
        <f>W47-[1]Reference!E54</f>
        <v>-2.37466721815156</v>
      </c>
      <c r="Y47" s="117">
        <f t="shared" si="20"/>
        <v>4.10225470493829</v>
      </c>
      <c r="Z47" s="117">
        <f t="shared" si="21"/>
        <v>0.0589346075505688</v>
      </c>
      <c r="AA47" s="117">
        <f>X47/(1+0.045*ABS([1]Reference!E54))</f>
        <v>-0.562613890963946</v>
      </c>
      <c r="AB47" s="117">
        <f>Y47/(1+0.015*ABS([1]Reference!E54))</f>
        <v>1.9783326195941</v>
      </c>
      <c r="AC47" s="117">
        <f t="shared" si="33"/>
        <v>2.05762183892541</v>
      </c>
      <c r="AD47" s="123" t="str">
        <f t="shared" si="22"/>
        <v>20-Blue4 (128, 128, 255)</v>
      </c>
    </row>
    <row r="48" s="31" customFormat="1" spans="1:30">
      <c r="A48" s="3" t="s">
        <v>70</v>
      </c>
      <c r="B48" s="31">
        <f>Test_Data!P24</f>
        <v>65.064049</v>
      </c>
      <c r="C48" s="31">
        <f>Test_Data!Q24</f>
        <v>76.32457</v>
      </c>
      <c r="D48" s="31">
        <f>Test_Data!R24</f>
        <v>11.553795</v>
      </c>
      <c r="E48" s="117">
        <f t="shared" si="23"/>
        <v>0.182274034393637</v>
      </c>
      <c r="F48" s="117">
        <f t="shared" si="23"/>
        <v>0.213819882271076</v>
      </c>
      <c r="G48" s="117">
        <f t="shared" si="23"/>
        <v>0.0323674419218365</v>
      </c>
      <c r="H48" s="117">
        <f t="shared" si="24"/>
        <v>0.575796655134183</v>
      </c>
      <c r="I48" s="117">
        <f t="shared" si="24"/>
        <v>0.597974542705011</v>
      </c>
      <c r="J48" s="117">
        <f t="shared" si="24"/>
        <v>0.327298526545976</v>
      </c>
      <c r="K48" s="117">
        <f t="shared" si="25"/>
        <v>53.3650469537812</v>
      </c>
      <c r="L48" s="117">
        <f t="shared" si="26"/>
        <v>-11.0889437854139</v>
      </c>
      <c r="M48" s="117">
        <f t="shared" si="27"/>
        <v>54.135203231807</v>
      </c>
      <c r="N48" s="123" t="str">
        <f t="shared" si="28"/>
        <v>21-Yellow1 (128, 128, 0)</v>
      </c>
      <c r="O48" s="124">
        <f>K48-[1]Reference!B55</f>
        <v>1.49671559043304</v>
      </c>
      <c r="P48" s="124">
        <f>L48-[1]Reference!C55</f>
        <v>1.84475800813938</v>
      </c>
      <c r="Q48" s="124">
        <f>M48-[1]Reference!D55</f>
        <v>-2.54522126403377</v>
      </c>
      <c r="R48" s="124" t="str">
        <f t="shared" si="29"/>
        <v>about the same</v>
      </c>
      <c r="S48" s="124" t="str">
        <f t="shared" si="30"/>
        <v>about the same</v>
      </c>
      <c r="T48" s="124" t="str">
        <f t="shared" si="31"/>
        <v>about the same</v>
      </c>
      <c r="U48" s="124">
        <f t="shared" si="18"/>
        <v>3.48158598201012</v>
      </c>
      <c r="V48" s="124">
        <f t="shared" si="32"/>
        <v>3.32953223142975</v>
      </c>
      <c r="W48" s="117">
        <f t="shared" si="19"/>
        <v>55.2592517432612</v>
      </c>
      <c r="X48" s="117">
        <f>W48-[1]Reference!E55</f>
        <v>-2.87809566022177</v>
      </c>
      <c r="Y48" s="117">
        <f t="shared" si="20"/>
        <v>1.26406042660018</v>
      </c>
      <c r="Z48" s="117">
        <f t="shared" si="21"/>
        <v>1.49671559043304</v>
      </c>
      <c r="AA48" s="117">
        <f>X48/(1+0.045*ABS([1]Reference!E55))</f>
        <v>-0.795893776387312</v>
      </c>
      <c r="AB48" s="117">
        <f>Y48/(1+0.015*ABS([1]Reference!E55))</f>
        <v>0.675224236452138</v>
      </c>
      <c r="AC48" s="117">
        <f t="shared" si="33"/>
        <v>1.82470058678945</v>
      </c>
      <c r="AD48" s="123" t="str">
        <f t="shared" si="22"/>
        <v>21-Yellow1 (128, 128, 0)</v>
      </c>
    </row>
    <row r="49" s="31" customFormat="1" spans="1:30">
      <c r="A49" s="3" t="s">
        <v>71</v>
      </c>
      <c r="B49" s="31">
        <f>Test_Data!P25</f>
        <v>156.52222</v>
      </c>
      <c r="C49" s="31">
        <f>Test_Data!Q25</f>
        <v>181.39772</v>
      </c>
      <c r="D49" s="31">
        <f>Test_Data!R25</f>
        <v>41.370651</v>
      </c>
      <c r="E49" s="117">
        <f t="shared" si="23"/>
        <v>0.43849002559998</v>
      </c>
      <c r="F49" s="117">
        <f t="shared" si="23"/>
        <v>0.50817763054075</v>
      </c>
      <c r="G49" s="117">
        <f t="shared" si="23"/>
        <v>0.115898035538199</v>
      </c>
      <c r="H49" s="117">
        <f t="shared" si="24"/>
        <v>0.771520449807007</v>
      </c>
      <c r="I49" s="117">
        <f t="shared" si="24"/>
        <v>0.798004207730251</v>
      </c>
      <c r="J49" s="117">
        <f t="shared" si="24"/>
        <v>0.500725777184923</v>
      </c>
      <c r="K49" s="117">
        <f t="shared" si="25"/>
        <v>76.5684880967091</v>
      </c>
      <c r="L49" s="117">
        <f t="shared" si="26"/>
        <v>-13.241878961622</v>
      </c>
      <c r="M49" s="117">
        <f t="shared" si="27"/>
        <v>59.4556861090657</v>
      </c>
      <c r="N49" s="123" t="str">
        <f t="shared" si="28"/>
        <v>22-Yellow2 (192, 192, 64)</v>
      </c>
      <c r="O49" s="124">
        <f>K49-[1]Reference!B56</f>
        <v>0.945834781869635</v>
      </c>
      <c r="P49" s="124">
        <f>L49-[1]Reference!C56</f>
        <v>2.32617112714239</v>
      </c>
      <c r="Q49" s="124">
        <f>M49-[1]Reference!D56</f>
        <v>-2.16959871564223</v>
      </c>
      <c r="R49" s="124" t="str">
        <f t="shared" si="29"/>
        <v>about the same</v>
      </c>
      <c r="S49" s="124" t="str">
        <f t="shared" si="30"/>
        <v>about the same</v>
      </c>
      <c r="T49" s="124" t="str">
        <f t="shared" si="31"/>
        <v>about the same</v>
      </c>
      <c r="U49" s="124">
        <f t="shared" si="18"/>
        <v>3.31855904486597</v>
      </c>
      <c r="V49" s="124">
        <f t="shared" si="32"/>
        <v>2.17831843264432</v>
      </c>
      <c r="W49" s="117">
        <f t="shared" si="19"/>
        <v>60.9124451088117</v>
      </c>
      <c r="X49" s="117">
        <f>W49-[1]Reference!E56</f>
        <v>-2.64886319500359</v>
      </c>
      <c r="Y49" s="117">
        <f t="shared" si="20"/>
        <v>1.76117985277561</v>
      </c>
      <c r="Z49" s="117">
        <f t="shared" si="21"/>
        <v>0.945834781869635</v>
      </c>
      <c r="AA49" s="117">
        <f>X49/(1+0.045*ABS([1]Reference!E56))</f>
        <v>-0.68618796865406</v>
      </c>
      <c r="AB49" s="117">
        <f>Y49/(1+0.015*ABS([1]Reference!E56))</f>
        <v>0.9015880820665</v>
      </c>
      <c r="AC49" s="117">
        <f t="shared" si="33"/>
        <v>1.4759127456067</v>
      </c>
      <c r="AD49" s="123" t="str">
        <f t="shared" si="22"/>
        <v>22-Yellow2 (192, 192, 64)</v>
      </c>
    </row>
    <row r="50" s="31" customFormat="1" spans="1:30">
      <c r="A50" s="3" t="s">
        <v>72</v>
      </c>
      <c r="B50" s="31">
        <f>Test_Data!P26</f>
        <v>285.37439</v>
      </c>
      <c r="C50" s="31">
        <f>Test_Data!Q26</f>
        <v>334.95905</v>
      </c>
      <c r="D50" s="31">
        <f>Test_Data!R26</f>
        <v>46.947063</v>
      </c>
      <c r="E50" s="117">
        <f t="shared" si="23"/>
        <v>0.799463638943267</v>
      </c>
      <c r="F50" s="117">
        <f t="shared" si="23"/>
        <v>0.938372854725961</v>
      </c>
      <c r="G50" s="117">
        <f t="shared" si="23"/>
        <v>0.131520105303348</v>
      </c>
      <c r="H50" s="117">
        <f t="shared" si="24"/>
        <v>0.942526944144844</v>
      </c>
      <c r="I50" s="117">
        <f t="shared" si="24"/>
        <v>0.979020559250051</v>
      </c>
      <c r="J50" s="117">
        <f t="shared" si="24"/>
        <v>0.522282298854164</v>
      </c>
      <c r="K50" s="117">
        <f t="shared" si="25"/>
        <v>97.5663848730059</v>
      </c>
      <c r="L50" s="117">
        <f t="shared" si="26"/>
        <v>-18.2468075526036</v>
      </c>
      <c r="M50" s="117">
        <f t="shared" si="27"/>
        <v>91.3476520791774</v>
      </c>
      <c r="N50" s="123" t="str">
        <f t="shared" si="28"/>
        <v>23-Yellow3 (255, 255, 0)</v>
      </c>
      <c r="O50" s="124">
        <f>K50-[1]Reference!B57</f>
        <v>0.428137891708587</v>
      </c>
      <c r="P50" s="124">
        <f>L50-[1]Reference!C57</f>
        <v>3.31400466285214</v>
      </c>
      <c r="Q50" s="124">
        <f>M50-[1]Reference!D57</f>
        <v>-3.14006755081122</v>
      </c>
      <c r="R50" s="124" t="str">
        <f t="shared" si="29"/>
        <v>about the same</v>
      </c>
      <c r="S50" s="124" t="str">
        <f t="shared" si="30"/>
        <v>redder</v>
      </c>
      <c r="T50" s="124" t="str">
        <f t="shared" si="31"/>
        <v>bluer</v>
      </c>
      <c r="U50" s="124">
        <f t="shared" si="18"/>
        <v>4.5854065450492</v>
      </c>
      <c r="V50" s="124">
        <f t="shared" si="32"/>
        <v>1.78464247338986</v>
      </c>
      <c r="W50" s="117">
        <f t="shared" si="19"/>
        <v>93.1522384392356</v>
      </c>
      <c r="X50" s="117">
        <f>W50-[1]Reference!E57</f>
        <v>-3.76420900012059</v>
      </c>
      <c r="Y50" s="117">
        <f t="shared" si="20"/>
        <v>2.58328893708669</v>
      </c>
      <c r="Z50" s="117">
        <f t="shared" si="21"/>
        <v>0.428137891708587</v>
      </c>
      <c r="AA50" s="117">
        <f>X50/(1+0.045*ABS([1]Reference!E57))</f>
        <v>-0.702115351205277</v>
      </c>
      <c r="AB50" s="117">
        <f>Y50/(1+0.015*ABS([1]Reference!E57))</f>
        <v>1.05279364201874</v>
      </c>
      <c r="AC50" s="117">
        <f t="shared" si="33"/>
        <v>1.3359051139171</v>
      </c>
      <c r="AD50" s="123" t="str">
        <f t="shared" si="22"/>
        <v>23-Yellow3 (255, 255, 0)</v>
      </c>
    </row>
    <row r="51" s="31" customFormat="1" spans="1:30">
      <c r="A51" s="3" t="s">
        <v>73</v>
      </c>
      <c r="B51" s="31">
        <f>Test_Data!P27</f>
        <v>297.36832</v>
      </c>
      <c r="C51" s="31">
        <f>Test_Data!Q27</f>
        <v>339.66254</v>
      </c>
      <c r="D51" s="31">
        <f>Test_Data!R27</f>
        <v>109.37848</v>
      </c>
      <c r="E51" s="117">
        <f t="shared" si="23"/>
        <v>0.833064099457719</v>
      </c>
      <c r="F51" s="117">
        <f t="shared" si="23"/>
        <v>0.951549472400495</v>
      </c>
      <c r="G51" s="117">
        <f t="shared" si="23"/>
        <v>0.306418938443928</v>
      </c>
      <c r="H51" s="117">
        <f t="shared" si="24"/>
        <v>0.955550568754213</v>
      </c>
      <c r="I51" s="117">
        <f t="shared" si="24"/>
        <v>0.983581740106899</v>
      </c>
      <c r="J51" s="117">
        <f t="shared" si="24"/>
        <v>0.692383100091882</v>
      </c>
      <c r="K51" s="117">
        <f t="shared" si="25"/>
        <v>98.0954818524002</v>
      </c>
      <c r="L51" s="117">
        <f t="shared" si="26"/>
        <v>-14.0155856763431</v>
      </c>
      <c r="M51" s="117">
        <f t="shared" si="27"/>
        <v>58.2397280030034</v>
      </c>
      <c r="N51" s="123" t="str">
        <f t="shared" si="28"/>
        <v>24-Yellow4 (255, 255, 128)</v>
      </c>
      <c r="O51" s="124">
        <f>K51-[1]Reference!B58</f>
        <v>0.327252810281436</v>
      </c>
      <c r="P51" s="124">
        <f>L51-[1]Reference!C58</f>
        <v>2.52787782362818</v>
      </c>
      <c r="Q51" s="124">
        <f>M51-[1]Reference!D58</f>
        <v>-1.74591851233392</v>
      </c>
      <c r="R51" s="124" t="str">
        <f t="shared" si="29"/>
        <v>about the same</v>
      </c>
      <c r="S51" s="124" t="str">
        <f t="shared" si="30"/>
        <v>about the same</v>
      </c>
      <c r="T51" s="124" t="str">
        <f t="shared" si="31"/>
        <v>about the same</v>
      </c>
      <c r="U51" s="124">
        <f t="shared" si="18"/>
        <v>3.08957798813018</v>
      </c>
      <c r="V51" s="124">
        <f t="shared" si="32"/>
        <v>1.56244541081568</v>
      </c>
      <c r="W51" s="117">
        <f t="shared" si="19"/>
        <v>59.9024420179572</v>
      </c>
      <c r="X51" s="117">
        <f>W51-[1]Reference!E58</f>
        <v>-2.32266523335957</v>
      </c>
      <c r="Y51" s="117">
        <f t="shared" si="20"/>
        <v>2.01087641505991</v>
      </c>
      <c r="Z51" s="117">
        <f t="shared" si="21"/>
        <v>0.327252810281436</v>
      </c>
      <c r="AA51" s="117">
        <f>X51/(1+0.045*ABS([1]Reference!E58))</f>
        <v>-0.611206811219756</v>
      </c>
      <c r="AB51" s="117">
        <f>Y51/(1+0.015*ABS([1]Reference!E58))</f>
        <v>1.04008520944063</v>
      </c>
      <c r="AC51" s="117">
        <f t="shared" si="33"/>
        <v>1.24997816413555</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1.58151456299917</v>
      </c>
      <c r="C62" s="108" t="str">
        <f>IF(B62&lt;=20,"PASS","FAIL")</f>
        <v>PASS</v>
      </c>
    </row>
    <row r="63" spans="1:3">
      <c r="A63" s="31" t="s">
        <v>49</v>
      </c>
      <c r="B63" s="32">
        <f>MAX(AC28:AC51)</f>
        <v>2.94259293400525</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0.153827622532845</v>
      </c>
      <c r="F434" s="155">
        <f>Test_Data!T22</f>
        <v>0.0621063783764839</v>
      </c>
      <c r="G434" s="155">
        <v>0.18</v>
      </c>
      <c r="H434" s="155">
        <v>0.15</v>
      </c>
    </row>
    <row r="435" ht="14" spans="1:8">
      <c r="A435" s="153" t="s">
        <v>101</v>
      </c>
      <c r="B435" s="154">
        <v>0</v>
      </c>
      <c r="C435" s="154">
        <v>255</v>
      </c>
      <c r="D435" s="154">
        <v>0</v>
      </c>
      <c r="E435" s="155">
        <f>Test_Data!S18</f>
        <v>0.307274341583252</v>
      </c>
      <c r="F435" s="155">
        <f>Test_Data!T18</f>
        <v>0.598394155502319</v>
      </c>
      <c r="G435" s="155">
        <v>0.13</v>
      </c>
      <c r="H435" s="155">
        <v>0.57</v>
      </c>
    </row>
    <row r="436" ht="14" spans="1:8">
      <c r="A436" s="153" t="s">
        <v>100</v>
      </c>
      <c r="B436" s="154">
        <v>255</v>
      </c>
      <c r="C436" s="154">
        <v>0</v>
      </c>
      <c r="D436" s="154">
        <v>0</v>
      </c>
      <c r="E436" s="155">
        <f>Test_Data!S14</f>
        <v>0.63383960723877</v>
      </c>
      <c r="F436" s="155">
        <f>Test_Data!T14</f>
        <v>0.332282155752182</v>
      </c>
      <c r="G436" s="155">
        <v>0.47</v>
      </c>
      <c r="H436" s="155">
        <v>0.52</v>
      </c>
    </row>
    <row r="437" ht="14" spans="1:8">
      <c r="A437" s="153" t="s">
        <v>102</v>
      </c>
      <c r="B437" s="154">
        <v>0</v>
      </c>
      <c r="C437" s="154">
        <v>0</v>
      </c>
      <c r="D437" s="154">
        <v>255</v>
      </c>
      <c r="E437" s="155">
        <f>Test_Data!S22</f>
        <v>0.153827622532845</v>
      </c>
      <c r="F437" s="155">
        <f>Test_Data!T22</f>
        <v>0.0621063783764839</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2.50785344118349</v>
      </c>
    </row>
    <row r="446" spans="1:2">
      <c r="A446" s="3" t="s">
        <v>115</v>
      </c>
      <c r="B446" s="32">
        <f t="shared" ref="B446:B476" si="71">AC29</f>
        <v>2.21868687138943</v>
      </c>
    </row>
    <row r="447" spans="1:2">
      <c r="A447" s="3" t="s">
        <v>116</v>
      </c>
      <c r="B447" s="32">
        <f t="shared" si="71"/>
        <v>1.75042965586016</v>
      </c>
    </row>
    <row r="448" spans="1:2">
      <c r="A448" s="3" t="s">
        <v>117</v>
      </c>
      <c r="B448" s="32">
        <f t="shared" si="71"/>
        <v>1.5585687845097</v>
      </c>
    </row>
    <row r="449" spans="1:2">
      <c r="A449" s="3" t="s">
        <v>118</v>
      </c>
      <c r="B449" s="32">
        <f t="shared" si="71"/>
        <v>1.24158431112085</v>
      </c>
    </row>
    <row r="450" spans="1:2">
      <c r="A450" s="3" t="s">
        <v>119</v>
      </c>
      <c r="B450" s="32">
        <f t="shared" si="71"/>
        <v>0.790513908071289</v>
      </c>
    </row>
    <row r="451" spans="1:2">
      <c r="A451" s="3" t="s">
        <v>120</v>
      </c>
      <c r="B451" s="32">
        <f t="shared" si="71"/>
        <v>0.395727950397727</v>
      </c>
    </row>
    <row r="452" spans="1:2">
      <c r="A452" s="3" t="s">
        <v>121</v>
      </c>
      <c r="B452" s="32">
        <f t="shared" si="71"/>
        <v>0</v>
      </c>
    </row>
    <row r="453" spans="1:2">
      <c r="A453" s="3" t="s">
        <v>122</v>
      </c>
      <c r="B453" s="32">
        <f t="shared" si="71"/>
        <v>2.36212959888958</v>
      </c>
    </row>
    <row r="454" spans="1:2">
      <c r="A454" s="3" t="s">
        <v>123</v>
      </c>
      <c r="B454" s="32">
        <f t="shared" si="71"/>
        <v>2.06469319178656</v>
      </c>
    </row>
    <row r="455" spans="1:2">
      <c r="A455" s="3" t="s">
        <v>124</v>
      </c>
      <c r="B455" s="32">
        <f t="shared" si="71"/>
        <v>2.39859152882834</v>
      </c>
    </row>
    <row r="456" spans="1:2">
      <c r="A456" s="3" t="s">
        <v>125</v>
      </c>
      <c r="B456" s="32">
        <f t="shared" si="71"/>
        <v>1.60567986872879</v>
      </c>
    </row>
    <row r="457" spans="1:2">
      <c r="A457" s="3" t="s">
        <v>126</v>
      </c>
      <c r="B457" s="32">
        <f t="shared" si="71"/>
        <v>1.61720653030766</v>
      </c>
    </row>
    <row r="458" spans="1:2">
      <c r="A458" s="3" t="s">
        <v>127</v>
      </c>
      <c r="B458" s="32">
        <f t="shared" si="71"/>
        <v>1.10544118702525</v>
      </c>
    </row>
    <row r="459" spans="1:2">
      <c r="A459" s="3" t="s">
        <v>128</v>
      </c>
      <c r="B459" s="32">
        <f t="shared" si="71"/>
        <v>0.724640801962065</v>
      </c>
    </row>
    <row r="460" spans="1:2">
      <c r="A460" s="3" t="s">
        <v>129</v>
      </c>
      <c r="B460" s="32">
        <f t="shared" si="71"/>
        <v>0.686549849081776</v>
      </c>
    </row>
    <row r="461" spans="1:2">
      <c r="A461" s="3" t="s">
        <v>130</v>
      </c>
      <c r="B461" s="32">
        <f t="shared" si="71"/>
        <v>1.82680819159003</v>
      </c>
    </row>
    <row r="462" spans="1:2">
      <c r="A462" s="3" t="s">
        <v>131</v>
      </c>
      <c r="B462" s="32">
        <f t="shared" si="71"/>
        <v>2.21453245786792</v>
      </c>
    </row>
    <row r="463" spans="1:2">
      <c r="A463" s="3" t="s">
        <v>132</v>
      </c>
      <c r="B463" s="32">
        <f t="shared" si="71"/>
        <v>2.94259293400525</v>
      </c>
    </row>
    <row r="464" spans="1:2">
      <c r="A464" s="3" t="s">
        <v>133</v>
      </c>
      <c r="B464" s="32">
        <f t="shared" si="71"/>
        <v>2.05762183892541</v>
      </c>
    </row>
    <row r="465" spans="1:2">
      <c r="A465" s="3" t="s">
        <v>134</v>
      </c>
      <c r="B465" s="32">
        <f t="shared" si="71"/>
        <v>1.82470058678945</v>
      </c>
    </row>
    <row r="466" spans="1:2">
      <c r="A466" s="3" t="s">
        <v>135</v>
      </c>
      <c r="B466" s="32">
        <f t="shared" si="71"/>
        <v>1.4759127456067</v>
      </c>
    </row>
    <row r="467" spans="1:2">
      <c r="A467" s="3" t="s">
        <v>136</v>
      </c>
      <c r="B467" s="32">
        <f t="shared" si="71"/>
        <v>1.3359051139171</v>
      </c>
    </row>
    <row r="468" spans="1:2">
      <c r="A468" s="3" t="s">
        <v>137</v>
      </c>
      <c r="B468" s="32">
        <f t="shared" si="71"/>
        <v>1.24997816413555</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0.130046501755714</v>
      </c>
    </row>
    <row r="480" spans="1:2">
      <c r="A480" s="3">
        <v>16</v>
      </c>
      <c r="B480" s="158">
        <f>Test_Data!U29</f>
        <v>2.70852780342102</v>
      </c>
    </row>
    <row r="481" spans="1:2">
      <c r="A481" s="3">
        <v>32</v>
      </c>
      <c r="B481" s="158">
        <f>Test_Data!U30</f>
        <v>6.53973007202148</v>
      </c>
    </row>
    <row r="482" spans="1:2">
      <c r="A482" s="3">
        <v>48</v>
      </c>
      <c r="B482" s="158">
        <f>Test_Data!U31</f>
        <v>12.4527130126953</v>
      </c>
    </row>
    <row r="483" spans="1:2">
      <c r="A483" s="3">
        <v>64</v>
      </c>
      <c r="B483" s="158">
        <f>Test_Data!U32</f>
        <v>20.7748832702637</v>
      </c>
    </row>
    <row r="484" spans="1:2">
      <c r="A484" s="3">
        <v>80</v>
      </c>
      <c r="B484" s="158">
        <f>Test_Data!U33</f>
        <v>31.7801208496094</v>
      </c>
    </row>
    <row r="485" spans="1:2">
      <c r="A485" s="3">
        <v>96</v>
      </c>
      <c r="B485" s="158">
        <f>Test_Data!U34</f>
        <v>45.3291969299316</v>
      </c>
    </row>
    <row r="486" spans="1:2">
      <c r="A486" s="3">
        <v>112</v>
      </c>
      <c r="B486" s="158">
        <f>Test_Data!U35</f>
        <v>61.7923355102539</v>
      </c>
    </row>
    <row r="487" spans="1:2">
      <c r="A487" s="3">
        <v>128</v>
      </c>
      <c r="B487" s="158">
        <f>Test_Data!U36</f>
        <v>81.2630767822266</v>
      </c>
    </row>
    <row r="488" spans="1:2">
      <c r="A488" s="3">
        <v>144</v>
      </c>
      <c r="B488" s="158">
        <f>Test_Data!U37</f>
        <v>104.040130615234</v>
      </c>
    </row>
    <row r="489" spans="1:2">
      <c r="A489" s="3">
        <v>160</v>
      </c>
      <c r="B489" s="158">
        <f>Test_Data!U38</f>
        <v>129.983947753906</v>
      </c>
    </row>
    <row r="490" spans="1:2">
      <c r="A490" s="3">
        <v>176</v>
      </c>
      <c r="B490" s="158">
        <f>Test_Data!U39</f>
        <v>158.969772338867</v>
      </c>
    </row>
    <row r="491" spans="1:2">
      <c r="A491" s="3">
        <v>192</v>
      </c>
      <c r="B491" s="158">
        <f>Test_Data!U40</f>
        <v>191.578079223633</v>
      </c>
    </row>
    <row r="492" spans="1:2">
      <c r="A492" s="3">
        <v>208</v>
      </c>
      <c r="B492" s="158">
        <f>Test_Data!U41</f>
        <v>227.278137207031</v>
      </c>
    </row>
    <row r="493" spans="1:2">
      <c r="A493" s="3">
        <v>224</v>
      </c>
      <c r="B493" s="158">
        <f>Test_Data!U42</f>
        <v>267.330444335938</v>
      </c>
    </row>
    <row r="494" spans="1:2">
      <c r="A494" s="3">
        <v>240</v>
      </c>
      <c r="B494" s="158">
        <f>Test_Data!U43</f>
        <v>311.128479003906</v>
      </c>
    </row>
    <row r="495" spans="1:2">
      <c r="A495" s="3">
        <v>255</v>
      </c>
      <c r="B495" s="158">
        <f>Test_Data!U44</f>
        <v>355.460968017578</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597698</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1.58151456299917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597698</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6.0813231</v>
      </c>
      <c r="Q4" s="20">
        <v>6.388155</v>
      </c>
      <c r="R4" s="21">
        <v>6.375319</v>
      </c>
      <c r="S4" s="20">
        <v>0.322705686092377</v>
      </c>
      <c r="T4" s="20">
        <v>0.338987737894058</v>
      </c>
      <c r="U4" s="20">
        <v>6.38815498352051</v>
      </c>
      <c r="V4" s="19">
        <v>0</v>
      </c>
      <c r="W4" s="21">
        <v>0</v>
      </c>
      <c r="X4" s="22">
        <v>5948.02001953125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19.887173</v>
      </c>
      <c r="Q5" s="20">
        <v>20.847408</v>
      </c>
      <c r="R5" s="21">
        <v>20.093248</v>
      </c>
      <c r="S5" s="20">
        <v>0.326942026615143</v>
      </c>
      <c r="T5" s="20">
        <v>0.342728137969971</v>
      </c>
      <c r="U5" s="20">
        <v>20.8474082946777</v>
      </c>
      <c r="V5" s="19">
        <v>0</v>
      </c>
      <c r="W5" s="21">
        <v>0</v>
      </c>
      <c r="X5" s="24">
        <v>5744.61083984375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43.206089</v>
      </c>
      <c r="Q6" s="20">
        <v>45.257805</v>
      </c>
      <c r="R6" s="21">
        <v>42.815685</v>
      </c>
      <c r="S6" s="20">
        <v>0.329115092754364</v>
      </c>
      <c r="T6" s="20">
        <v>0.344743669033051</v>
      </c>
      <c r="U6" s="20">
        <v>45.2578048706055</v>
      </c>
      <c r="V6" s="19">
        <v>0</v>
      </c>
      <c r="W6" s="21">
        <v>0</v>
      </c>
      <c r="X6" s="24">
        <v>5646.12646484375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78.086914</v>
      </c>
      <c r="Q7" s="20">
        <v>81.771248</v>
      </c>
      <c r="R7" s="21">
        <v>76.791298</v>
      </c>
      <c r="S7" s="20">
        <v>0.329968690872192</v>
      </c>
      <c r="T7" s="20">
        <v>0.345537424087524</v>
      </c>
      <c r="U7" s="20">
        <v>81.7712478637695</v>
      </c>
      <c r="V7" s="19">
        <v>0</v>
      </c>
      <c r="W7" s="21">
        <v>0</v>
      </c>
      <c r="X7" s="24">
        <v>5608.5302734375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124.66277</v>
      </c>
      <c r="Q8" s="20">
        <v>130.55736</v>
      </c>
      <c r="R8" s="21">
        <v>122.03803</v>
      </c>
      <c r="S8" s="20">
        <v>0.330444186925888</v>
      </c>
      <c r="T8" s="20">
        <v>0.346069008111954</v>
      </c>
      <c r="U8" s="20">
        <v>130.557357788086</v>
      </c>
      <c r="V8" s="19">
        <v>0</v>
      </c>
      <c r="W8" s="21">
        <v>0</v>
      </c>
      <c r="X8" s="24">
        <v>5587.8251953125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183.66371</v>
      </c>
      <c r="Q9" s="20">
        <v>192.47098</v>
      </c>
      <c r="R9" s="21">
        <v>178.78596</v>
      </c>
      <c r="S9" s="20">
        <v>0.330972909927368</v>
      </c>
      <c r="T9" s="20">
        <v>0.346844136714935</v>
      </c>
      <c r="U9" s="20">
        <v>192.470977783203</v>
      </c>
      <c r="V9" s="19">
        <v>0</v>
      </c>
      <c r="W9" s="21">
        <v>0</v>
      </c>
      <c r="X9" s="24">
        <v>5565.029296875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256.39514</v>
      </c>
      <c r="Q10" s="20">
        <v>268.48914</v>
      </c>
      <c r="R10" s="21">
        <v>248.82414</v>
      </c>
      <c r="S10" s="20">
        <v>0.331384718418121</v>
      </c>
      <c r="T10" s="20">
        <v>0.347015917301178</v>
      </c>
      <c r="U10" s="20">
        <v>268.489135742188</v>
      </c>
      <c r="V10" s="19">
        <v>0</v>
      </c>
      <c r="W10" s="21">
        <v>0</v>
      </c>
      <c r="X10" s="24">
        <v>5547.4287109375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340.82675</v>
      </c>
      <c r="Q11" s="20">
        <v>356.95731</v>
      </c>
      <c r="R11" s="21">
        <v>329.52814</v>
      </c>
      <c r="S11" s="20">
        <v>0.331765502691269</v>
      </c>
      <c r="T11" s="20">
        <v>0.347467213869095</v>
      </c>
      <c r="U11" s="20">
        <v>356.957305908203</v>
      </c>
      <c r="V11" s="19">
        <v>0</v>
      </c>
      <c r="W11" s="21">
        <v>0</v>
      </c>
      <c r="X11" s="24">
        <v>5531.2216796875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36.219868</v>
      </c>
      <c r="Q12" s="20">
        <v>19.278986</v>
      </c>
      <c r="R12" s="21">
        <v>1.9104421</v>
      </c>
      <c r="S12" s="20">
        <v>0.630905985832214</v>
      </c>
      <c r="T12" s="20">
        <v>0.335816442966461</v>
      </c>
      <c r="U12" s="20">
        <v>19.2789859771729</v>
      </c>
      <c r="V12" s="19">
        <v>0</v>
      </c>
      <c r="W12" s="21">
        <v>0</v>
      </c>
      <c r="X12" s="24">
        <v>5531.2216796875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95.166985</v>
      </c>
      <c r="Q13" s="20">
        <v>59.897556</v>
      </c>
      <c r="R13" s="21">
        <v>23.207403</v>
      </c>
      <c r="S13" s="20">
        <v>0.533830404281616</v>
      </c>
      <c r="T13" s="20">
        <v>0.33598980307579</v>
      </c>
      <c r="U13" s="20">
        <v>59.8975563049316</v>
      </c>
      <c r="V13" s="19">
        <v>0</v>
      </c>
      <c r="W13" s="21">
        <v>0</v>
      </c>
      <c r="X13" s="24">
        <v>5531.2216796875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158.95253</v>
      </c>
      <c r="Q14" s="20">
        <v>83.328789</v>
      </c>
      <c r="R14" s="21">
        <v>8.495882</v>
      </c>
      <c r="S14" s="20">
        <v>0.63383960723877</v>
      </c>
      <c r="T14" s="20">
        <v>0.332282155752182</v>
      </c>
      <c r="U14" s="20">
        <v>83.3287887573242</v>
      </c>
      <c r="V14" s="19">
        <v>0</v>
      </c>
      <c r="W14" s="21">
        <v>0</v>
      </c>
      <c r="X14" s="24">
        <v>5531.2216796875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199.62688</v>
      </c>
      <c r="Q15" s="20">
        <v>144.44327</v>
      </c>
      <c r="R15" s="21">
        <v>81.454704</v>
      </c>
      <c r="S15" s="20">
        <v>0.469130963087082</v>
      </c>
      <c r="T15" s="20">
        <v>0.339447319507599</v>
      </c>
      <c r="U15" s="20">
        <v>144.443267822266</v>
      </c>
      <c r="V15" s="19">
        <v>0</v>
      </c>
      <c r="W15" s="21">
        <v>0</v>
      </c>
      <c r="X15" s="24">
        <v>2021.17614746094</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30.521923</v>
      </c>
      <c r="Q16" s="20">
        <v>58.941566</v>
      </c>
      <c r="R16" s="21">
        <v>9.9820318</v>
      </c>
      <c r="S16" s="20">
        <v>0.306921035051346</v>
      </c>
      <c r="T16" s="20">
        <v>0.592702090740204</v>
      </c>
      <c r="U16" s="20">
        <v>58.9415664672852</v>
      </c>
      <c r="V16" s="19">
        <v>0</v>
      </c>
      <c r="W16" s="21">
        <v>0</v>
      </c>
      <c r="X16" s="24">
        <v>5956.99267578125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82.711624</v>
      </c>
      <c r="Q17" s="20">
        <v>143.92741</v>
      </c>
      <c r="R17" s="21">
        <v>38.516312</v>
      </c>
      <c r="S17" s="20">
        <v>0.311936467885971</v>
      </c>
      <c r="T17" s="20">
        <v>0.54280412197113</v>
      </c>
      <c r="U17" s="20">
        <v>143.92741394043</v>
      </c>
      <c r="V17" s="19">
        <v>0</v>
      </c>
      <c r="W17" s="21">
        <v>0</v>
      </c>
      <c r="X17" s="24">
        <v>5919.021484375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131.64717</v>
      </c>
      <c r="Q18" s="20">
        <v>256.37317</v>
      </c>
      <c r="R18" s="21">
        <v>40.414936</v>
      </c>
      <c r="S18" s="20">
        <v>0.307274341583252</v>
      </c>
      <c r="T18" s="20">
        <v>0.598394155502319</v>
      </c>
      <c r="U18" s="20">
        <v>256.373168945313</v>
      </c>
      <c r="V18" s="19">
        <v>0</v>
      </c>
      <c r="W18" s="21">
        <v>0</v>
      </c>
      <c r="X18" s="24">
        <v>5945.16015625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177.65135</v>
      </c>
      <c r="Q19" s="20">
        <v>278.57553</v>
      </c>
      <c r="R19" s="21">
        <v>104.93837</v>
      </c>
      <c r="S19" s="20">
        <v>0.316575825214386</v>
      </c>
      <c r="T19" s="20">
        <v>0.496423333883286</v>
      </c>
      <c r="U19" s="20">
        <v>278.575531005859</v>
      </c>
      <c r="V19" s="19">
        <v>0</v>
      </c>
      <c r="W19" s="21">
        <v>0</v>
      </c>
      <c r="X19" s="24">
        <v>5873.173828125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12.828801</v>
      </c>
      <c r="Q20" s="20">
        <v>5.0896115</v>
      </c>
      <c r="R20" s="21">
        <v>66.485603</v>
      </c>
      <c r="S20" s="20">
        <v>0.151992782950401</v>
      </c>
      <c r="T20" s="20">
        <v>0.0603005848824978</v>
      </c>
      <c r="U20" s="20">
        <v>5.08961153030396</v>
      </c>
      <c r="V20" s="19">
        <v>0</v>
      </c>
      <c r="W20" s="21">
        <v>0</v>
      </c>
      <c r="X20" s="24">
        <v>5873.173828125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45.990181</v>
      </c>
      <c r="Q21" s="20">
        <v>30.984644</v>
      </c>
      <c r="R21" s="21">
        <v>155.8056</v>
      </c>
      <c r="S21" s="20">
        <v>0.197568938136101</v>
      </c>
      <c r="T21" s="20">
        <v>0.133106738328934</v>
      </c>
      <c r="U21" s="20">
        <v>30.9846439361572</v>
      </c>
      <c r="V21" s="19">
        <v>0</v>
      </c>
      <c r="W21" s="21">
        <v>0</v>
      </c>
      <c r="X21" s="24">
        <v>5873.173828125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55.187256</v>
      </c>
      <c r="Q22" s="20">
        <v>22.281307</v>
      </c>
      <c r="R22" s="21">
        <v>281.29181</v>
      </c>
      <c r="S22" s="20">
        <v>0.153827622532845</v>
      </c>
      <c r="T22" s="20">
        <v>0.0621063783764839</v>
      </c>
      <c r="U22" s="20">
        <v>22.281307220459</v>
      </c>
      <c r="V22" s="19">
        <v>0</v>
      </c>
      <c r="W22" s="21">
        <v>0</v>
      </c>
      <c r="X22" s="24">
        <v>5873.173828125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119.71095</v>
      </c>
      <c r="Q23" s="20">
        <v>97.490921</v>
      </c>
      <c r="R23" s="21">
        <v>295.54556</v>
      </c>
      <c r="S23" s="20">
        <v>0.233469620347023</v>
      </c>
      <c r="T23" s="20">
        <v>0.190134391188622</v>
      </c>
      <c r="U23" s="20">
        <v>97.4909210205078</v>
      </c>
      <c r="V23" s="19">
        <v>0</v>
      </c>
      <c r="W23" s="21">
        <v>0</v>
      </c>
      <c r="X23" s="24">
        <v>5873.173828125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65.064049</v>
      </c>
      <c r="Q24" s="20">
        <v>76.32457</v>
      </c>
      <c r="R24" s="21">
        <v>11.553795</v>
      </c>
      <c r="S24" s="20">
        <v>0.425415337085724</v>
      </c>
      <c r="T24" s="20">
        <v>0.499041229486465</v>
      </c>
      <c r="U24" s="20">
        <v>76.3245697021484</v>
      </c>
      <c r="V24" s="19">
        <v>0</v>
      </c>
      <c r="W24" s="21">
        <v>0</v>
      </c>
      <c r="X24" s="24">
        <v>3809.12426757813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156.52222</v>
      </c>
      <c r="Q25" s="20">
        <v>181.39772</v>
      </c>
      <c r="R25" s="21">
        <v>41.370651</v>
      </c>
      <c r="S25" s="20">
        <v>0.412670969963074</v>
      </c>
      <c r="T25" s="20">
        <v>0.478255271911621</v>
      </c>
      <c r="U25" s="20">
        <v>181.397720336914</v>
      </c>
      <c r="V25" s="19">
        <v>0</v>
      </c>
      <c r="W25" s="21">
        <v>0</v>
      </c>
      <c r="X25" s="24">
        <v>3917.60717773438</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285.37439</v>
      </c>
      <c r="Q26" s="20">
        <v>334.95905</v>
      </c>
      <c r="R26" s="21">
        <v>46.947063</v>
      </c>
      <c r="S26" s="20">
        <v>0.427667796611786</v>
      </c>
      <c r="T26" s="20">
        <v>0.501976370811462</v>
      </c>
      <c r="U26" s="20">
        <v>334.959045410156</v>
      </c>
      <c r="V26" s="19">
        <v>0</v>
      </c>
      <c r="W26" s="21">
        <v>0</v>
      </c>
      <c r="X26" s="24">
        <v>3788.0419921875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297.36832</v>
      </c>
      <c r="Q27" s="20">
        <v>339.66254</v>
      </c>
      <c r="R27" s="21">
        <v>109.37848</v>
      </c>
      <c r="S27" s="20">
        <v>0.398398458957672</v>
      </c>
      <c r="T27" s="20">
        <v>0.455062031745911</v>
      </c>
      <c r="U27" s="20">
        <v>339.662536621094</v>
      </c>
      <c r="V27" s="19">
        <v>0</v>
      </c>
      <c r="W27" s="21">
        <v>0</v>
      </c>
      <c r="X27" s="24">
        <v>4063.7919921875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0.1264384</v>
      </c>
      <c r="Q28" s="20">
        <v>0.1300465</v>
      </c>
      <c r="R28" s="21">
        <v>0.1935816</v>
      </c>
      <c r="S28" s="20">
        <v>0.280932694673538</v>
      </c>
      <c r="T28" s="20">
        <v>0.288949519395828</v>
      </c>
      <c r="U28" s="20">
        <v>0.130046501755714</v>
      </c>
      <c r="V28" s="19">
        <v>0</v>
      </c>
      <c r="W28" s="21">
        <v>0</v>
      </c>
      <c r="X28" s="24">
        <v>9935.1796875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2.5743296</v>
      </c>
      <c r="Q29" s="20">
        <v>2.7085278</v>
      </c>
      <c r="R29" s="21">
        <v>2.8274934</v>
      </c>
      <c r="S29" s="20">
        <v>0.317412853240967</v>
      </c>
      <c r="T29" s="20">
        <v>0.333959400653839</v>
      </c>
      <c r="U29" s="20">
        <v>2.70852780342102</v>
      </c>
      <c r="V29" s="19">
        <v>0</v>
      </c>
      <c r="W29" s="21">
        <v>0</v>
      </c>
      <c r="X29" s="24">
        <v>6227.20751953125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6.2260008</v>
      </c>
      <c r="Q30" s="20">
        <v>6.5397301</v>
      </c>
      <c r="R30" s="21">
        <v>6.5392423</v>
      </c>
      <c r="S30" s="20">
        <v>0.322507619857788</v>
      </c>
      <c r="T30" s="20">
        <v>0.338758826255798</v>
      </c>
      <c r="U30" s="20">
        <v>6.53973007202148</v>
      </c>
      <c r="V30" s="19">
        <v>0</v>
      </c>
      <c r="W30" s="21">
        <v>0</v>
      </c>
      <c r="X30" s="24">
        <v>5958.05810546875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11.905993</v>
      </c>
      <c r="Q31" s="20">
        <v>12.452713</v>
      </c>
      <c r="R31" s="21">
        <v>12.240176</v>
      </c>
      <c r="S31" s="20">
        <v>0.325310289859772</v>
      </c>
      <c r="T31" s="20">
        <v>0.340248465538025</v>
      </c>
      <c r="U31" s="20">
        <v>12.4527130126953</v>
      </c>
      <c r="V31" s="19">
        <v>0</v>
      </c>
      <c r="W31" s="21">
        <v>0</v>
      </c>
      <c r="X31" s="24">
        <v>5823.1474609375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19.81628</v>
      </c>
      <c r="Q32" s="20">
        <v>20.774883</v>
      </c>
      <c r="R32" s="21">
        <v>19.993702</v>
      </c>
      <c r="S32" s="20">
        <v>0.327083021402359</v>
      </c>
      <c r="T32" s="20">
        <v>0.3429054915905</v>
      </c>
      <c r="U32" s="20">
        <v>20.7748832702637</v>
      </c>
      <c r="V32" s="19">
        <v>0</v>
      </c>
      <c r="W32" s="21">
        <v>0</v>
      </c>
      <c r="X32" s="24">
        <v>5738.0361328125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30.330765</v>
      </c>
      <c r="Q33" s="20">
        <v>31.780121</v>
      </c>
      <c r="R33" s="21">
        <v>30.255516</v>
      </c>
      <c r="S33" s="20">
        <v>0.328374445438385</v>
      </c>
      <c r="T33" s="20">
        <v>0.344065815210342</v>
      </c>
      <c r="U33" s="20">
        <v>31.7801208496094</v>
      </c>
      <c r="V33" s="19">
        <v>0</v>
      </c>
      <c r="W33" s="21">
        <v>0</v>
      </c>
      <c r="X33" s="24">
        <v>5679.23046875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43.255978</v>
      </c>
      <c r="Q34" s="20">
        <v>45.329197</v>
      </c>
      <c r="R34" s="21">
        <v>42.859283</v>
      </c>
      <c r="S34" s="20">
        <v>0.329081803560257</v>
      </c>
      <c r="T34" s="20">
        <v>0.344854384660721</v>
      </c>
      <c r="U34" s="20">
        <v>45.3291969299316</v>
      </c>
      <c r="V34" s="19">
        <v>0</v>
      </c>
      <c r="W34" s="21">
        <v>0</v>
      </c>
      <c r="X34" s="24">
        <v>5647.51318359375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58.98653</v>
      </c>
      <c r="Q35" s="20">
        <v>61.792336</v>
      </c>
      <c r="R35" s="21">
        <v>58.315632</v>
      </c>
      <c r="S35" s="20">
        <v>0.329359799623489</v>
      </c>
      <c r="T35" s="20">
        <v>0.345026433467865</v>
      </c>
      <c r="U35" s="20">
        <v>61.7923355102539</v>
      </c>
      <c r="V35" s="19">
        <v>0</v>
      </c>
      <c r="W35" s="21">
        <v>0</v>
      </c>
      <c r="X35" s="24">
        <v>5635.2548828125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77.633827</v>
      </c>
      <c r="Q36" s="20">
        <v>81.263077</v>
      </c>
      <c r="R36" s="21">
        <v>76.27243</v>
      </c>
      <c r="S36" s="20">
        <v>0.330118834972382</v>
      </c>
      <c r="T36" s="20">
        <v>0.345551341772079</v>
      </c>
      <c r="U36" s="20">
        <v>81.2630767822266</v>
      </c>
      <c r="V36" s="19">
        <v>0</v>
      </c>
      <c r="W36" s="21">
        <v>0</v>
      </c>
      <c r="X36" s="24">
        <v>5602.02197265625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99.308136</v>
      </c>
      <c r="Q37" s="20">
        <v>104.04013</v>
      </c>
      <c r="R37" s="21">
        <v>97.172714</v>
      </c>
      <c r="S37" s="20">
        <v>0.330453246831894</v>
      </c>
      <c r="T37" s="20">
        <v>0.346199214458466</v>
      </c>
      <c r="U37" s="20">
        <v>104.040130615234</v>
      </c>
      <c r="V37" s="19">
        <v>0</v>
      </c>
      <c r="W37" s="21">
        <v>0</v>
      </c>
      <c r="X37" s="24">
        <v>5587.40478515625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124.05674</v>
      </c>
      <c r="Q38" s="20">
        <v>129.98395</v>
      </c>
      <c r="R38" s="21">
        <v>121.29598</v>
      </c>
      <c r="S38" s="20">
        <v>0.33052122592926</v>
      </c>
      <c r="T38" s="20">
        <v>0.346312940120697</v>
      </c>
      <c r="U38" s="20">
        <v>129.983947753906</v>
      </c>
      <c r="V38" s="19">
        <v>0</v>
      </c>
      <c r="W38" s="21">
        <v>0</v>
      </c>
      <c r="X38" s="24">
        <v>5584.4560546875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151.74248</v>
      </c>
      <c r="Q39" s="20">
        <v>158.96977</v>
      </c>
      <c r="R39" s="21">
        <v>147.82834</v>
      </c>
      <c r="S39" s="20">
        <v>0.330924868583679</v>
      </c>
      <c r="T39" s="20">
        <v>0.346686363220215</v>
      </c>
      <c r="U39" s="20">
        <v>158.969772338867</v>
      </c>
      <c r="V39" s="19">
        <v>0</v>
      </c>
      <c r="W39" s="21">
        <v>0</v>
      </c>
      <c r="X39" s="24">
        <v>5567.09765625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182.83743</v>
      </c>
      <c r="Q40" s="20">
        <v>191.57808</v>
      </c>
      <c r="R40" s="21">
        <v>178.07222</v>
      </c>
      <c r="S40" s="20">
        <v>0.330934822559357</v>
      </c>
      <c r="T40" s="20">
        <v>0.346755355596542</v>
      </c>
      <c r="U40" s="20">
        <v>191.578079223633</v>
      </c>
      <c r="V40" s="19">
        <v>0</v>
      </c>
      <c r="W40" s="21">
        <v>0</v>
      </c>
      <c r="X40" s="24">
        <v>5566.66455078125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217.1852</v>
      </c>
      <c r="Q41" s="20">
        <v>227.27814</v>
      </c>
      <c r="R41" s="21">
        <v>211.44563</v>
      </c>
      <c r="S41" s="20">
        <v>0.331120938062668</v>
      </c>
      <c r="T41" s="20">
        <v>0.346508651971817</v>
      </c>
      <c r="U41" s="20">
        <v>227.278137207031</v>
      </c>
      <c r="V41" s="19">
        <v>0</v>
      </c>
      <c r="W41" s="21">
        <v>0</v>
      </c>
      <c r="X41" s="24">
        <v>5558.72607421875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255.22659</v>
      </c>
      <c r="Q42" s="20">
        <v>267.33044</v>
      </c>
      <c r="R42" s="21">
        <v>247.64149</v>
      </c>
      <c r="S42" s="20">
        <v>0.331377655267715</v>
      </c>
      <c r="T42" s="20">
        <v>0.347092896699905</v>
      </c>
      <c r="U42" s="20">
        <v>267.330444335938</v>
      </c>
      <c r="V42" s="19">
        <v>0</v>
      </c>
      <c r="W42" s="21">
        <v>0</v>
      </c>
      <c r="X42" s="24">
        <v>5547.732421875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297.02185</v>
      </c>
      <c r="Q43" s="20">
        <v>311.12848</v>
      </c>
      <c r="R43" s="21">
        <v>287.79871</v>
      </c>
      <c r="S43" s="20">
        <v>0.331516444683075</v>
      </c>
      <c r="T43" s="20">
        <v>0.347261369228363</v>
      </c>
      <c r="U43" s="20">
        <v>311.128479003906</v>
      </c>
      <c r="V43" s="19">
        <v>0</v>
      </c>
      <c r="W43" s="21">
        <v>0</v>
      </c>
      <c r="X43" s="24">
        <v>5541.81201171875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339.26965</v>
      </c>
      <c r="Q44" s="20">
        <v>355.46097</v>
      </c>
      <c r="R44" s="21">
        <v>328.01913</v>
      </c>
      <c r="S44" s="20">
        <v>0.331723034381866</v>
      </c>
      <c r="T44" s="20">
        <v>0.347554206848145</v>
      </c>
      <c r="U44" s="20">
        <v>355.460968017578</v>
      </c>
      <c r="V44" s="19">
        <v>0</v>
      </c>
      <c r="W44" s="21">
        <v>0</v>
      </c>
      <c r="X44" s="24">
        <v>5533.0400390625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