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<sst xmlns="http://schemas.openxmlformats.org/spreadsheetml/2006/main" count="759" uniqueCount="385">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</sst>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0.00133170001208782</c:v>
                </c:pt>
                <c:pt idx="1">
                  <c:v>2.6109766960144</c:v>
                </c:pt>
                <c:pt idx="2">
                  <c:v>6.50919485092163</c:v>
                </c:pt>
                <c:pt idx="3">
                  <c:v>12.4990692138672</c:v>
                </c:pt>
                <c:pt idx="4">
                  <c:v>20.96999168396</c:v>
                </c:pt>
                <c:pt idx="5">
                  <c:v>32.1780128479004</c:v>
                </c:pt>
                <c:pt idx="6">
                  <c:v>45.9445343017578</c:v>
                </c:pt>
                <c:pt idx="7">
                  <c:v>62.7390289306641</c:v>
                </c:pt>
                <c:pt idx="8">
                  <c:v>82.6435165405273</c:v>
                </c:pt>
                <c:pt idx="9">
                  <c:v>105.79467010498</c:v>
                </c:pt>
                <c:pt idx="10">
                  <c:v>132.027984619141</c:v>
                </c:pt>
                <c:pt idx="11">
                  <c:v>161.898468017578</c:v>
                </c:pt>
                <c:pt idx="12">
                  <c:v>195.077407836914</c:v>
                </c:pt>
                <c:pt idx="13">
                  <c:v>231.620635986328</c:v>
                </c:pt>
                <c:pt idx="14">
                  <c:v>272.353424072266</c:v>
                </c:pt>
                <c:pt idx="15">
                  <c:v>317.044921875</c:v>
                </c:pt>
                <c:pt idx="16">
                  <c:v>362.492553710938</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0.153689131140709</c:v>
                </c:pt>
                <c:pt idx="1">
                  <c:v>0.306739568710327</c:v>
                </c:pt>
                <c:pt idx="2">
                  <c:v>0.634207248687744</c:v>
                </c:pt>
                <c:pt idx="3">
                  <c:v>0.153689131140709</c:v>
                </c:pt>
              </c:numCache>
            </c:numRef>
          </c:xVal>
          <c:yVal>
            <c:numRef>
              <c:f>sRGB_DeltaE!$F$434:$F$437</c:f>
              <c:numCache>
                <c:formatCode>0.00</c:formatCode>
                <c:ptCount val="4"/>
                <c:pt idx="0">
                  <c:v>0.0621083714067936</c:v>
                </c:pt>
                <c:pt idx="1">
                  <c:v>0.599815309047699</c:v>
                </c:pt>
                <c:pt idx="2">
                  <c:v>0.332675784826279</c:v>
                </c:pt>
                <c:pt idx="3">
                  <c:v>0.0621083714067936</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2.23301191941497</c:v>
                </c:pt>
                <c:pt idx="1">
                  <c:v>2.04554415720196</c:v>
                </c:pt>
                <c:pt idx="2">
                  <c:v>1.73056193930405</c:v>
                </c:pt>
                <c:pt idx="3">
                  <c:v>1.45598175685404</c:v>
                </c:pt>
                <c:pt idx="4">
                  <c:v>1.16008552075903</c:v>
                </c:pt>
                <c:pt idx="5">
                  <c:v>0.723206304482043</c:v>
                </c:pt>
                <c:pt idx="6">
                  <c:v>0.411967038649156</c:v>
                </c:pt>
                <c:pt idx="7">
                  <c:v>0</c:v>
                </c:pt>
                <c:pt idx="8">
                  <c:v>2.14320940795751</c:v>
                </c:pt>
                <c:pt idx="9">
                  <c:v>1.97725430398187</c:v>
                </c:pt>
                <c:pt idx="10">
                  <c:v>2.19875686949821</c:v>
                </c:pt>
                <c:pt idx="11">
                  <c:v>1.43625964806873</c:v>
                </c:pt>
                <c:pt idx="12">
                  <c:v>1.49894412109558</c:v>
                </c:pt>
                <c:pt idx="13">
                  <c:v>1.08238689211919</c:v>
                </c:pt>
                <c:pt idx="14">
                  <c:v>0.750463044547511</c:v>
                </c:pt>
                <c:pt idx="15">
                  <c:v>0.69672803967044</c:v>
                </c:pt>
                <c:pt idx="16">
                  <c:v>1.97709849305508</c:v>
                </c:pt>
                <c:pt idx="17">
                  <c:v>2.22162689679863</c:v>
                </c:pt>
                <c:pt idx="18">
                  <c:v>2.88657758015788</c:v>
                </c:pt>
                <c:pt idx="19">
                  <c:v>2.08796748998596</c:v>
                </c:pt>
                <c:pt idx="20">
                  <c:v>1.81517957168665</c:v>
                </c:pt>
                <c:pt idx="21">
                  <c:v>1.5371371843417</c:v>
                </c:pt>
                <c:pt idx="22">
                  <c:v>1.4118698901921</c:v>
                </c:pt>
                <c:pt idx="23">
                  <c:v>1.31158559863236</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0.240152576056975</v>
      </c>
      <c r="F10" s="102">
        <f>C10/$C$16</f>
        <v>0.159661877488428</v>
      </c>
      <c r="G10" s="102">
        <f>D10/$C$16</f>
        <v>0.0948129847550947</v>
      </c>
      <c r="H10" s="102">
        <f>IF((E10/Reference!L$18)&lt;=0.008856,(7.787*(E10/Reference!L$18))+16/116,(E10/Reference!L$18)^(1/3))</f>
        <v>0.632186245709945</v>
      </c>
      <c r="I10" s="102">
        <f>IF((F10/Reference!M$18)&lt;=0.008856,(7.787*(F10/Reference!M$18))+16/116,(F10/Reference!M$18)^(1/3))</f>
        <v>0.542500834575429</v>
      </c>
      <c r="J10" s="102">
        <f>IF((G10/Reference!N$18)&lt;=0.008856,(7.787*(G10/Reference!N$18))+16/116,(G10/Reference!N$18)^(1/3))</f>
        <v>0.443213839518131</v>
      </c>
      <c r="K10" s="102">
        <f t="shared" ref="K10:K16" si="0">100*IF(F10&lt;=0.008856,9.033*F10,(1.16*(F10^(1/3)))-0.16)</f>
        <v>46.9300968107498</v>
      </c>
      <c r="L10" s="102">
        <f t="shared" ref="L10:L16" si="1">500*(H10-I10)</f>
        <v>44.8427055672579</v>
      </c>
      <c r="M10" s="102">
        <f t="shared" ref="M10:M16" si="2">200*(I10-J10)</f>
        <v>19.8573990114597</v>
      </c>
      <c r="N10" s="103" t="str">
        <f>A10</f>
        <v>1-(192,80,80)</v>
      </c>
      <c r="O10" s="120">
        <f>K10-Reference!B12</f>
        <v>-1.98224538074064</v>
      </c>
      <c r="P10" s="120">
        <f>L10-Reference!C12</f>
        <v>-0.162345223598543</v>
      </c>
      <c r="Q10" s="120">
        <f>M10-Reference!D12</f>
        <v>-3.05407724151492</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3.64459058307408</v>
      </c>
      <c r="V10" s="120">
        <f t="shared" ref="V10:V16" si="7">(AC10)^2</f>
        <v>6.46731133973547</v>
      </c>
      <c r="W10" s="102">
        <f t="shared" ref="W10:W16" si="8">SQRT((L10*L10)+(M10*M10))</f>
        <v>49.0426807800318</v>
      </c>
      <c r="X10" s="102">
        <f>W10-Reference!E12</f>
        <v>-1.45870871350773</v>
      </c>
      <c r="Y10" s="102">
        <f t="shared" ref="Y10:Y16" si="9">IF(((U10*U10)-(O10*O10)-(X10*X10))&lt;0,0,SQRT((U10*U10)-(O10*O10)-(X10*X10)))</f>
        <v>2.6881057750582</v>
      </c>
      <c r="Z10" s="102">
        <f t="shared" ref="Z10:Z16" si="10">O10</f>
        <v>-1.98224538074064</v>
      </c>
      <c r="AA10" s="102">
        <f>X10/(1+0.045*ABS(Reference!E12))</f>
        <v>-0.445738989363683</v>
      </c>
      <c r="AB10" s="102">
        <f>Y10/(1+0.015*ABS(Reference!E12))</f>
        <v>1.52948728129033</v>
      </c>
      <c r="AC10" s="102">
        <f t="shared" ref="AC10:AC16" si="11">SQRT(Z10*Z10+AA10*AA10+AB10*AB10)</f>
        <v>2.54309090276684</v>
      </c>
      <c r="AD10" s="103" t="str">
        <f>A10</f>
        <v>1-(192,80,80)</v>
      </c>
    </row>
    <row r="11" spans="1:107">
      <c r="A11" s="103" t="s">
        <v>41</v>
      </c>
      <c r="B11" s="31">
        <f>sRGB_Data!B1032</f>
        <v>148</v>
      </c>
      <c r="C11" s="31">
        <f>sRGB_Data!C1032</f>
        <v>177.13</v>
      </c>
      <c r="D11" s="31">
        <f>sRGB_Data!D1032</f>
        <v>52.76</v>
      </c>
      <c r="E11" s="102">
        <f t="shared" ref="E11:E16" si="12">B11/$C$16</f>
        <v>0.406851891671615</v>
      </c>
      <c r="F11" s="102">
        <f t="shared" ref="F11:F16" si="13">C11/$C$16</f>
        <v>0.486930240349954</v>
      </c>
      <c r="G11" s="102">
        <f t="shared" ref="G11:G16" si="14">D11/$C$16</f>
        <v>0.145037201382395</v>
      </c>
      <c r="H11" s="102">
        <f>IF((E11/Reference!L$18)&lt;=0.008856,(7.787*(E11/Reference!L$18))+16/116,(E11/Reference!L$18)^(1/3))</f>
        <v>0.753635601386894</v>
      </c>
      <c r="I11" s="102">
        <f>IF((F11/Reference!M$18)&lt;=0.008856,(7.787*(F11/Reference!M$18))+16/116,(F11/Reference!M$18)^(1/3))</f>
        <v>0.786723728054903</v>
      </c>
      <c r="J11" s="102">
        <f>IF((G11/Reference!N$18)&lt;=0.008856,(7.787*(G11/Reference!N$18))+16/116,(G11/Reference!N$18)^(1/3))</f>
        <v>0.510681952832012</v>
      </c>
      <c r="K11" s="102">
        <f t="shared" si="0"/>
        <v>75.2599524543688</v>
      </c>
      <c r="L11" s="102">
        <f t="shared" si="1"/>
        <v>-16.5440633340048</v>
      </c>
      <c r="M11" s="102">
        <f t="shared" si="2"/>
        <v>55.2083550445783</v>
      </c>
      <c r="N11" s="103" t="str">
        <f t="shared" ref="N11:N16" si="15">A11</f>
        <v>2-(192,192,80)</v>
      </c>
      <c r="O11" s="120">
        <f>K11-Reference!B13</f>
        <v>-0.492068340173148</v>
      </c>
      <c r="P11" s="120">
        <f>L11-Reference!C13</f>
        <v>-2.00349906438763</v>
      </c>
      <c r="Q11" s="120">
        <f>M11-Reference!D13</f>
        <v>0.132088745540315</v>
      </c>
      <c r="R11" s="120" t="str">
        <f t="shared" si="3"/>
        <v>about the same</v>
      </c>
      <c r="S11" s="120" t="str">
        <f t="shared" si="4"/>
        <v>about the same</v>
      </c>
      <c r="T11" s="120" t="str">
        <f t="shared" si="5"/>
        <v>about the same</v>
      </c>
      <c r="U11" s="120">
        <f t="shared" si="6"/>
        <v>2.06726563099696</v>
      </c>
      <c r="V11" s="120">
        <f t="shared" si="7"/>
        <v>1.3190708655912</v>
      </c>
      <c r="W11" s="102">
        <f t="shared" si="8"/>
        <v>57.6339179505244</v>
      </c>
      <c r="X11" s="102">
        <f>W11-Reference!E13</f>
        <v>0.670569043341828</v>
      </c>
      <c r="Y11" s="102">
        <f t="shared" si="9"/>
        <v>1.89256257381682</v>
      </c>
      <c r="Z11" s="102">
        <f t="shared" si="10"/>
        <v>-0.492068340173148</v>
      </c>
      <c r="AA11" s="102">
        <f>X11/(1+0.045*ABS(Reference!E13))</f>
        <v>0.188184969609338</v>
      </c>
      <c r="AB11" s="102">
        <f>Y11/(1+0.015*ABS(Reference!E13))</f>
        <v>1.02055182690718</v>
      </c>
      <c r="AC11" s="102">
        <f t="shared" si="11"/>
        <v>1.14850810427754</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0.258158521262712</v>
      </c>
      <c r="F12" s="102">
        <f t="shared" si="13"/>
        <v>0.412542320156482</v>
      </c>
      <c r="G12" s="102">
        <f t="shared" si="14"/>
        <v>0.174424003557865</v>
      </c>
      <c r="H12" s="102">
        <f>IF((E12/Reference!L$18)&lt;=0.008856,(7.787*(E12/Reference!L$18))+16/116,(E12/Reference!L$18)^(1/3))</f>
        <v>0.647606870931522</v>
      </c>
      <c r="I12" s="102">
        <f>IF((F12/Reference!M$18)&lt;=0.008856,(7.787*(F12/Reference!M$18))+16/116,(F12/Reference!M$18)^(1/3))</f>
        <v>0.744428232771618</v>
      </c>
      <c r="J12" s="102">
        <f>IF((G12/Reference!N$18)&lt;=0.008856,(7.787*(G12/Reference!N$18))+16/116,(G12/Reference!N$18)^(1/3))</f>
        <v>0.543074557442572</v>
      </c>
      <c r="K12" s="102">
        <f t="shared" si="0"/>
        <v>70.3536750015077</v>
      </c>
      <c r="L12" s="102">
        <f t="shared" si="1"/>
        <v>-48.410680920048</v>
      </c>
      <c r="M12" s="102">
        <f t="shared" si="2"/>
        <v>40.2707350658092</v>
      </c>
      <c r="N12" s="103" t="str">
        <f t="shared" si="15"/>
        <v>3-(96,192,96)</v>
      </c>
      <c r="O12" s="120">
        <f>K12-Reference!B14</f>
        <v>0.156319998700951</v>
      </c>
      <c r="P12" s="120">
        <f>L12-Reference!C14</f>
        <v>-0.544030260814452</v>
      </c>
      <c r="Q12" s="120">
        <f>M12-Reference!D14</f>
        <v>0.651401543024924</v>
      </c>
      <c r="R12" s="120" t="str">
        <f t="shared" si="3"/>
        <v>about the same</v>
      </c>
      <c r="S12" s="120" t="str">
        <f t="shared" si="4"/>
        <v>about the same</v>
      </c>
      <c r="T12" s="120" t="str">
        <f t="shared" si="5"/>
        <v>about the same</v>
      </c>
      <c r="U12" s="120">
        <f t="shared" si="6"/>
        <v>0.86297673023724</v>
      </c>
      <c r="V12" s="120">
        <f t="shared" si="7"/>
        <v>0.0791206181447885</v>
      </c>
      <c r="W12" s="102">
        <f t="shared" si="8"/>
        <v>62.9708355501441</v>
      </c>
      <c r="X12" s="102">
        <f>W12-Reference!E14</f>
        <v>0.834631658027234</v>
      </c>
      <c r="Y12" s="102">
        <f t="shared" si="9"/>
        <v>0.153892463609505</v>
      </c>
      <c r="Z12" s="102">
        <f t="shared" si="10"/>
        <v>0.156319998700951</v>
      </c>
      <c r="AA12" s="102">
        <f>X12/(1+0.045*ABS(Reference!E14))</f>
        <v>0.219863871728047</v>
      </c>
      <c r="AB12" s="102">
        <f>Y12/(1+0.015*ABS(Reference!E14))</f>
        <v>0.0796527090542191</v>
      </c>
      <c r="AC12" s="102">
        <f t="shared" si="11"/>
        <v>0.281283874661859</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0.334113371038974</v>
      </c>
      <c r="F13" s="102">
        <f t="shared" si="13"/>
        <v>0.439839882888233</v>
      </c>
      <c r="G13" s="102">
        <f t="shared" si="14"/>
        <v>0.562390270257967</v>
      </c>
      <c r="H13" s="102">
        <f>IF((E13/Reference!L$18)&lt;=0.008856,(7.787*(E13/Reference!L$18))+16/116,(E13/Reference!L$18)^(1/3))</f>
        <v>0.705744081898784</v>
      </c>
      <c r="I13" s="102">
        <f>IF((F13/Reference!M$18)&lt;=0.008856,(7.787*(F13/Reference!M$18))+16/116,(F13/Reference!M$18)^(1/3))</f>
        <v>0.760498220691463</v>
      </c>
      <c r="J13" s="102">
        <f>IF((G13/Reference!N$18)&lt;=0.008856,(7.787*(G13/Reference!N$18))+16/116,(G13/Reference!N$18)^(1/3))</f>
        <v>0.802299718041509</v>
      </c>
      <c r="K13" s="102">
        <f t="shared" si="0"/>
        <v>72.2177936002097</v>
      </c>
      <c r="L13" s="102">
        <f t="shared" si="1"/>
        <v>-27.3770693963396</v>
      </c>
      <c r="M13" s="102">
        <f t="shared" si="2"/>
        <v>-8.36029947000922</v>
      </c>
      <c r="N13" s="103" t="str">
        <f t="shared" si="15"/>
        <v>4-(96,192,192)</v>
      </c>
      <c r="O13" s="120">
        <f>K13-Reference!B15</f>
        <v>-0.00524995925823646</v>
      </c>
      <c r="P13" s="120">
        <f>L13-Reference!C15</f>
        <v>0.81087080409009</v>
      </c>
      <c r="Q13" s="120">
        <f>M13-Reference!D15</f>
        <v>0.344184247807423</v>
      </c>
      <c r="R13" s="120" t="str">
        <f t="shared" si="3"/>
        <v>about the same</v>
      </c>
      <c r="S13" s="120" t="str">
        <f t="shared" si="4"/>
        <v>about the same</v>
      </c>
      <c r="T13" s="120" t="str">
        <f t="shared" si="5"/>
        <v>about the same</v>
      </c>
      <c r="U13" s="120">
        <f t="shared" si="6"/>
        <v>0.880909654525754</v>
      </c>
      <c r="V13" s="120">
        <f t="shared" si="7"/>
        <v>0.145710962123461</v>
      </c>
      <c r="W13" s="102">
        <f t="shared" si="8"/>
        <v>28.6251381823779</v>
      </c>
      <c r="X13" s="102">
        <f>W13-Reference!E15</f>
        <v>-0.876183983530758</v>
      </c>
      <c r="Y13" s="102">
        <f t="shared" si="9"/>
        <v>0.0909718877931115</v>
      </c>
      <c r="Z13" s="102">
        <f t="shared" si="10"/>
        <v>-0.00524995925823646</v>
      </c>
      <c r="AA13" s="102">
        <f>X13/(1+0.045*ABS(Reference!E15))</f>
        <v>-0.376438920029626</v>
      </c>
      <c r="AB13" s="102">
        <f>Y13/(1+0.015*ABS(Reference!E15))</f>
        <v>0.0630645664234419</v>
      </c>
      <c r="AC13" s="102">
        <f t="shared" si="11"/>
        <v>0.381721052764268</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0.258653341130961</v>
      </c>
      <c r="F14" s="102">
        <f t="shared" si="13"/>
        <v>0.233417527850249</v>
      </c>
      <c r="G14" s="102">
        <f t="shared" si="14"/>
        <v>0.528440129297531</v>
      </c>
      <c r="H14" s="102">
        <f>IF((E14/Reference!L$18)&lt;=0.008856,(7.787*(E14/Reference!L$18))+16/116,(E14/Reference!L$18)^(1/3))</f>
        <v>0.648020369099163</v>
      </c>
      <c r="I14" s="102">
        <f>IF((F14/Reference!M$18)&lt;=0.008856,(7.787*(F14/Reference!M$18))+16/116,(F14/Reference!M$18)^(1/3))</f>
        <v>0.615712288909147</v>
      </c>
      <c r="J14" s="102">
        <f>IF((G14/Reference!N$18)&lt;=0.008856,(7.787*(G14/Reference!N$18))+16/116,(G14/Reference!N$18)^(1/3))</f>
        <v>0.785819201867461</v>
      </c>
      <c r="K14" s="102">
        <f t="shared" si="0"/>
        <v>55.422625513461</v>
      </c>
      <c r="L14" s="102">
        <f t="shared" si="1"/>
        <v>16.1540400950083</v>
      </c>
      <c r="M14" s="102">
        <f t="shared" si="2"/>
        <v>-34.0213825916628</v>
      </c>
      <c r="N14" s="103" t="str">
        <f t="shared" si="15"/>
        <v>5-(128,128,192)</v>
      </c>
      <c r="O14" s="120">
        <f>K14-Reference!B16</f>
        <v>-0.497885888963651</v>
      </c>
      <c r="P14" s="120">
        <f>L14-Reference!C16</f>
        <v>1.02108568689846</v>
      </c>
      <c r="Q14" s="120">
        <f>M14-Reference!D16</f>
        <v>-0.612999594544704</v>
      </c>
      <c r="R14" s="120" t="str">
        <f t="shared" si="3"/>
        <v>about the same</v>
      </c>
      <c r="S14" s="120" t="str">
        <f t="shared" si="4"/>
        <v>about the same</v>
      </c>
      <c r="T14" s="120" t="str">
        <f t="shared" si="5"/>
        <v>about the same</v>
      </c>
      <c r="U14" s="120">
        <f t="shared" si="6"/>
        <v>1.29084268651528</v>
      </c>
      <c r="V14" s="120">
        <f t="shared" si="7"/>
        <v>0.57208703301598</v>
      </c>
      <c r="W14" s="102">
        <f t="shared" si="8"/>
        <v>37.6617509529155</v>
      </c>
      <c r="X14" s="102">
        <f>W14-Reference!E16</f>
        <v>0.985786567502814</v>
      </c>
      <c r="Y14" s="102">
        <f t="shared" si="9"/>
        <v>0.668288355601001</v>
      </c>
      <c r="Z14" s="102">
        <f t="shared" si="10"/>
        <v>-0.497885888963651</v>
      </c>
      <c r="AA14" s="102">
        <f>X14/(1+0.045*ABS(Reference!E16))</f>
        <v>0.371936207691146</v>
      </c>
      <c r="AB14" s="102">
        <f>Y14/(1+0.015*ABS(Reference!E16))</f>
        <v>0.431114986975845</v>
      </c>
      <c r="AC14" s="102">
        <f t="shared" si="11"/>
        <v>0.756364352026178</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0.3740013504184</v>
      </c>
      <c r="F15" s="102">
        <f t="shared" si="13"/>
        <v>0.29172380232562</v>
      </c>
      <c r="G15" s="102">
        <f t="shared" si="14"/>
        <v>0.535147687511577</v>
      </c>
      <c r="H15" s="102">
        <f>IF((E15/Reference!L$18)&lt;=0.008856,(7.787*(E15/Reference!L$18))+16/116,(E15/Reference!L$18)^(1/3))</f>
        <v>0.732780127488384</v>
      </c>
      <c r="I15" s="102">
        <f>IF((F15/Reference!M$18)&lt;=0.008856,(7.787*(F15/Reference!M$18))+16/116,(F15/Reference!M$18)^(1/3))</f>
        <v>0.6632195024993</v>
      </c>
      <c r="J15" s="102">
        <f>IF((G15/Reference!N$18)&lt;=0.008856,(7.787*(G15/Reference!N$18))+16/116,(G15/Reference!N$18)^(1/3))</f>
        <v>0.789130067296814</v>
      </c>
      <c r="K15" s="102">
        <f t="shared" si="0"/>
        <v>60.9334622899188</v>
      </c>
      <c r="L15" s="102">
        <f t="shared" si="1"/>
        <v>34.7803124945419</v>
      </c>
      <c r="M15" s="102">
        <f t="shared" si="2"/>
        <v>-25.1821129595027</v>
      </c>
      <c r="N15" s="103" t="str">
        <f t="shared" si="15"/>
        <v>6-(192,128,192)</v>
      </c>
      <c r="O15" s="120">
        <f>K15-Reference!B17</f>
        <v>-1.10760267908539</v>
      </c>
      <c r="P15" s="120">
        <f>L15-Reference!C17</f>
        <v>-0.287945821054848</v>
      </c>
      <c r="Q15" s="120">
        <f>M15-Reference!D17</f>
        <v>-1.73495233623322</v>
      </c>
      <c r="R15" s="120" t="str">
        <f t="shared" si="3"/>
        <v>about the same</v>
      </c>
      <c r="S15" s="120" t="str">
        <f t="shared" si="4"/>
        <v>about the same</v>
      </c>
      <c r="T15" s="120" t="str">
        <f t="shared" si="5"/>
        <v>about the same</v>
      </c>
      <c r="U15" s="120">
        <f t="shared" si="6"/>
        <v>2.07840229493262</v>
      </c>
      <c r="V15" s="120">
        <f t="shared" si="7"/>
        <v>2.24105924608261</v>
      </c>
      <c r="W15" s="102">
        <f t="shared" si="8"/>
        <v>42.9395965319092</v>
      </c>
      <c r="X15" s="102">
        <f>W15-Reference!E17</f>
        <v>0.754858976925796</v>
      </c>
      <c r="Y15" s="102">
        <f t="shared" si="9"/>
        <v>1.58844588507717</v>
      </c>
      <c r="Z15" s="102">
        <f t="shared" si="10"/>
        <v>-1.10760267908539</v>
      </c>
      <c r="AA15" s="102">
        <f>X15/(1+0.045*ABS(Reference!E17))</f>
        <v>0.260447690586711</v>
      </c>
      <c r="AB15" s="102">
        <f>Y15/(1+0.015*ABS(Reference!E17))</f>
        <v>0.972852790422853</v>
      </c>
      <c r="AC15" s="102">
        <f t="shared" si="11"/>
        <v>1.49701678216465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345.17175</v>
      </c>
      <c r="C16" s="31">
        <f t="shared" ref="C16:D16" si="17">C35</f>
        <v>363.76874</v>
      </c>
      <c r="D16" s="31">
        <f t="shared" si="17"/>
        <v>331.96594</v>
      </c>
      <c r="E16" s="102">
        <f t="shared" si="12"/>
        <v>0.94887688810204</v>
      </c>
      <c r="F16" s="102">
        <f t="shared" si="13"/>
        <v>1</v>
      </c>
      <c r="G16" s="102">
        <f t="shared" si="14"/>
        <v>0.912574126078013</v>
      </c>
      <c r="H16" s="102">
        <f>IF((E16/Reference!L$18)&lt;=0.008856,(7.787*(E16/Reference!L$18))+16/116,(E16/Reference!L$18)^(1/3))</f>
        <v>0.999430462327747</v>
      </c>
      <c r="I16" s="102">
        <f>IF((F16/Reference!M$18)&lt;=0.008856,(7.787*(F16/Reference!M$18))+16/116,(F16/Reference!M$18)^(1/3))</f>
        <v>1</v>
      </c>
      <c r="J16" s="102">
        <f>IF((G16/Reference!N$18)&lt;=0.008856,(7.787*(G16/Reference!N$18))+16/116,(G16/Reference!N$18)^(1/3))</f>
        <v>0.942786649117231</v>
      </c>
      <c r="K16" s="102">
        <f t="shared" si="0"/>
        <v>100</v>
      </c>
      <c r="L16" s="102">
        <f t="shared" si="1"/>
        <v>-0.284768836126326</v>
      </c>
      <c r="M16" s="102">
        <f t="shared" si="2"/>
        <v>11.4426701765537</v>
      </c>
      <c r="N16" s="103" t="str">
        <f t="shared" si="15"/>
        <v>7-(255, 255, 255)</v>
      </c>
      <c r="O16" s="120">
        <f>K16-Reference!B18</f>
        <v>0</v>
      </c>
      <c r="P16" s="120">
        <f>L16-Reference!C18</f>
        <v>-0.284768836126326</v>
      </c>
      <c r="Q16" s="120">
        <f>M16-Reference!D18</f>
        <v>11.4426701765537</v>
      </c>
      <c r="R16" s="120" t="str">
        <f t="shared" si="3"/>
        <v>about the same</v>
      </c>
      <c r="S16" s="120" t="str">
        <f t="shared" si="4"/>
        <v>about the same</v>
      </c>
      <c r="T16" s="120" t="str">
        <f t="shared" si="5"/>
        <v>yellower</v>
      </c>
      <c r="U16" s="120">
        <f t="shared" si="6"/>
        <v>11.4462130881537</v>
      </c>
      <c r="V16" s="120">
        <f t="shared" si="7"/>
        <v>131.015794059421</v>
      </c>
      <c r="W16" s="102">
        <f t="shared" si="8"/>
        <v>11.4462130881537</v>
      </c>
      <c r="X16" s="102">
        <f>W16-Reference!E18</f>
        <v>11.4462130881537</v>
      </c>
      <c r="Y16" s="102">
        <f t="shared" si="9"/>
        <v>0</v>
      </c>
      <c r="Z16" s="102">
        <f t="shared" si="10"/>
        <v>0</v>
      </c>
      <c r="AA16" s="102">
        <f>X16/(1+0.045*ABS(Reference!E18))</f>
        <v>11.4462130881537</v>
      </c>
      <c r="AB16" s="102">
        <f>Y16/(1+0.015*ABS(Reference!E18))</f>
        <v>0</v>
      </c>
      <c r="AC16" s="102">
        <f t="shared" si="11"/>
        <v>11.4462130881537</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2.57917116525929</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11.4462130881537</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6.0330758</v>
      </c>
      <c r="C28" s="31">
        <f>Test_Data!Q4</f>
        <v>6.3726287</v>
      </c>
      <c r="D28" s="31">
        <f>Test_Data!R4</f>
        <v>6.2299256</v>
      </c>
      <c r="E28" s="117">
        <f>B28/$C$16</f>
        <v>0.0165849209582989</v>
      </c>
      <c r="F28" s="117">
        <f>C28/$C$16</f>
        <v>0.0175183516318637</v>
      </c>
      <c r="G28" s="117">
        <f>D28/$C$16</f>
        <v>0.017126060914415</v>
      </c>
      <c r="H28" s="117">
        <f>IF((E28/E$16)&lt;=0.008856,(7.787*(E28/E$16))+16/116,(E28/E$16)^(1/3))</f>
        <v>0.259518215246526</v>
      </c>
      <c r="I28" s="117">
        <f>IF((F28/F$16)&lt;=0.008856,(7.787*(F28/F$16))+16/116,(F28/F$16)^(1/3))</f>
        <v>0.259715426473755</v>
      </c>
      <c r="J28" s="117">
        <f>IF((G28/G$16)&lt;=0.008856,(7.787*(G28/G$16))+16/116,(G28/G$16)^(1/3))</f>
        <v>0.26574378174429</v>
      </c>
      <c r="K28" s="117">
        <f>100*IF(F28&lt;=0.008856,9.033*F28,(1.16*(F28^(1/3)))-0.16)</f>
        <v>14.1269894709555</v>
      </c>
      <c r="L28" s="117">
        <f>500*(H28-I28)</f>
        <v>-0.0986056136141333</v>
      </c>
      <c r="M28" s="117">
        <f>200*(I28-J28)</f>
        <v>-1.20567105410717</v>
      </c>
      <c r="N28" s="123" t="str">
        <f>A28</f>
        <v>1-Gray1 (32, 32, 32)</v>
      </c>
      <c r="O28" s="124">
        <f>K28-[1]Reference!B35</f>
        <v>1.87695936943271</v>
      </c>
      <c r="P28" s="124">
        <f>L28-[1]Reference!C35</f>
        <v>-0.0986056136141333</v>
      </c>
      <c r="Q28" s="124">
        <f>M28-[1]Reference!D35</f>
        <v>-1.20567105410717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2.23301191941497</v>
      </c>
      <c r="V28" s="124">
        <f>(AC28)^2</f>
        <v>4.98634223224935</v>
      </c>
      <c r="W28" s="117">
        <f t="shared" ref="W28:W59" si="19">SQRT((L28*L28)+(M28*M28))</f>
        <v>1.20969655606194</v>
      </c>
      <c r="X28" s="117">
        <f>W28-[1]Reference!E35</f>
        <v>1.20969655606194</v>
      </c>
      <c r="Y28" s="117">
        <f t="shared" ref="Y28:Y59" si="20">IF(((U28*U28)-(O28*O28)-(X28*X28))&lt;0,0,SQRT((U28*U28)-(O28*O28)-(X28*X28)))</f>
        <v>0</v>
      </c>
      <c r="Z28" s="117">
        <f t="shared" ref="Z28:Z59" si="21">O28</f>
        <v>1.87695936943271</v>
      </c>
      <c r="AA28" s="117">
        <f>X28/(1+0.045*ABS([1]Reference!E35))</f>
        <v>1.20969655606194</v>
      </c>
      <c r="AB28" s="117">
        <f>Y28/(1+0.015*ABS([1]Reference!E35))</f>
        <v>0</v>
      </c>
      <c r="AC28" s="117">
        <f>SQRT(Z28*Z28+AA28*AA28+AB28*AB28)</f>
        <v>2.23301191941497</v>
      </c>
      <c r="AD28" s="123" t="str">
        <f t="shared" ref="AD28:AD59" si="22">A28</f>
        <v>1-Gray1 (32, 32, 32)</v>
      </c>
    </row>
    <row r="29" s="31" customFormat="1" spans="1:30">
      <c r="A29" s="3" t="s">
        <v>51</v>
      </c>
      <c r="B29" s="31">
        <f>Test_Data!P5</f>
        <v>19.945307</v>
      </c>
      <c r="C29" s="31">
        <f>Test_Data!Q5</f>
        <v>21.026634</v>
      </c>
      <c r="D29" s="31">
        <f>Test_Data!R5</f>
        <v>19.977732</v>
      </c>
      <c r="E29" s="117">
        <f t="shared" ref="E29:G59" si="23">B29/$C$16</f>
        <v>0.0548296343440616</v>
      </c>
      <c r="F29" s="117">
        <f t="shared" si="23"/>
        <v>0.0578022014755858</v>
      </c>
      <c r="G29" s="117">
        <f t="shared" si="23"/>
        <v>0.0549187706453281</v>
      </c>
      <c r="H29" s="117">
        <f t="shared" ref="H29:J59" si="24">IF((E29/E$16)&lt;=0.008856,(7.787*(E29/E$16))+16/116,(E29/E$16)^(1/3))</f>
        <v>0.386605914374143</v>
      </c>
      <c r="I29" s="117">
        <f t="shared" si="24"/>
        <v>0.386647132042646</v>
      </c>
      <c r="J29" s="117">
        <f t="shared" si="24"/>
        <v>0.391878002134043</v>
      </c>
      <c r="K29" s="117">
        <f t="shared" ref="K29:K59" si="25">100*IF(F29&lt;=0.008856,9.033*F29,(1.16*(F29^(1/3)))-0.16)</f>
        <v>28.8510673169469</v>
      </c>
      <c r="L29" s="117">
        <f t="shared" ref="L29:L59" si="26">500*(H29-I29)</f>
        <v>-0.020608834251562</v>
      </c>
      <c r="M29" s="117">
        <f t="shared" ref="M29:M59" si="27">200*(I29-J29)</f>
        <v>-1.04617401827937</v>
      </c>
      <c r="N29" s="123" t="str">
        <f t="shared" ref="N29:N59" si="28">A29</f>
        <v>2-Gray2 (64, 64, 64)</v>
      </c>
      <c r="O29" s="124">
        <f>K29-[1]Reference!B36</f>
        <v>1.75765357749787</v>
      </c>
      <c r="P29" s="124">
        <f>L29-[1]Reference!C36</f>
        <v>-0.020608834251562</v>
      </c>
      <c r="Q29" s="124">
        <f>M29-[1]Reference!D36</f>
        <v>-1.04617401827937</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2.04554415720196</v>
      </c>
      <c r="V29" s="124">
        <f t="shared" ref="V29:V59" si="32">(AC29)^2</f>
        <v>4.18425089906308</v>
      </c>
      <c r="W29" s="117">
        <f t="shared" si="19"/>
        <v>1.04637698778786</v>
      </c>
      <c r="X29" s="117">
        <f>W29-[1]Reference!E36</f>
        <v>1.04637698778786</v>
      </c>
      <c r="Y29" s="117">
        <f t="shared" si="20"/>
        <v>0</v>
      </c>
      <c r="Z29" s="117">
        <f t="shared" si="21"/>
        <v>1.75765357749787</v>
      </c>
      <c r="AA29" s="117">
        <f>X29/(1+0.045*ABS([1]Reference!E36))</f>
        <v>1.04637698778786</v>
      </c>
      <c r="AB29" s="117">
        <f>Y29/(1+0.015*ABS([1]Reference!E36))</f>
        <v>0</v>
      </c>
      <c r="AC29" s="117">
        <f t="shared" ref="AC29:AC59" si="33">SQRT(Z29*Z29+AA29*AA29+AB29*AB29)</f>
        <v>2.04554415720196</v>
      </c>
      <c r="AD29" s="123" t="str">
        <f t="shared" si="22"/>
        <v>2-Gray2 (64, 64, 64)</v>
      </c>
    </row>
    <row r="30" s="31" customFormat="1" spans="1:30">
      <c r="A30" s="3" t="s">
        <v>52</v>
      </c>
      <c r="B30" s="31">
        <f>Test_Data!P6</f>
        <v>43.775623</v>
      </c>
      <c r="C30" s="31">
        <f>Test_Data!Q6</f>
        <v>46.116974</v>
      </c>
      <c r="D30" s="31">
        <f>Test_Data!R6</f>
        <v>43.077297</v>
      </c>
      <c r="E30" s="117">
        <f t="shared" si="23"/>
        <v>0.120339155585496</v>
      </c>
      <c r="F30" s="117">
        <f t="shared" si="23"/>
        <v>0.126775527770748</v>
      </c>
      <c r="G30" s="117">
        <f t="shared" si="23"/>
        <v>0.118419457922635</v>
      </c>
      <c r="H30" s="117">
        <f t="shared" si="24"/>
        <v>0.502418586159292</v>
      </c>
      <c r="I30" s="117">
        <f t="shared" si="24"/>
        <v>0.50235624909912</v>
      </c>
      <c r="J30" s="117">
        <f t="shared" si="24"/>
        <v>0.506273239936117</v>
      </c>
      <c r="K30" s="117">
        <f t="shared" si="25"/>
        <v>42.2733248954979</v>
      </c>
      <c r="L30" s="117">
        <f t="shared" si="26"/>
        <v>0.0311685300858899</v>
      </c>
      <c r="M30" s="117">
        <f t="shared" si="27"/>
        <v>-0.783398167399385</v>
      </c>
      <c r="N30" s="123" t="str">
        <f t="shared" si="28"/>
        <v>3-Grey3 (96, 96, 96)</v>
      </c>
      <c r="O30" s="124">
        <f>K30-[1]Reference!B37</f>
        <v>1.54277686650254</v>
      </c>
      <c r="P30" s="124">
        <f>L30-[1]Reference!C37</f>
        <v>0.0311685300858899</v>
      </c>
      <c r="Q30" s="124">
        <f>M30-[1]Reference!D37</f>
        <v>-0.783398167399385</v>
      </c>
      <c r="R30" s="124" t="str">
        <f t="shared" si="29"/>
        <v>about the same</v>
      </c>
      <c r="S30" s="124" t="str">
        <f t="shared" si="30"/>
        <v>about the same</v>
      </c>
      <c r="T30" s="124" t="str">
        <f t="shared" si="31"/>
        <v>about the same</v>
      </c>
      <c r="U30" s="124">
        <f t="shared" si="18"/>
        <v>1.73056193930405</v>
      </c>
      <c r="V30" s="124">
        <f t="shared" si="32"/>
        <v>2.99484462576781</v>
      </c>
      <c r="W30" s="117">
        <f t="shared" si="19"/>
        <v>0.784017962774087</v>
      </c>
      <c r="X30" s="117">
        <f>W30-[1]Reference!E37</f>
        <v>0.784017962774087</v>
      </c>
      <c r="Y30" s="117">
        <f t="shared" si="20"/>
        <v>0</v>
      </c>
      <c r="Z30" s="117">
        <f t="shared" si="21"/>
        <v>1.54277686650254</v>
      </c>
      <c r="AA30" s="117">
        <f>X30/(1+0.045*ABS([1]Reference!E37))</f>
        <v>0.784017962774087</v>
      </c>
      <c r="AB30" s="117">
        <f>Y30/(1+0.015*ABS([1]Reference!E37))</f>
        <v>0</v>
      </c>
      <c r="AC30" s="117">
        <f t="shared" si="33"/>
        <v>1.73056193930405</v>
      </c>
      <c r="AD30" s="123" t="str">
        <f t="shared" si="22"/>
        <v>3-Grey3 (96, 96, 96)</v>
      </c>
    </row>
    <row r="31" s="31" customFormat="1" spans="1:30">
      <c r="A31" s="3" t="s">
        <v>53</v>
      </c>
      <c r="B31" s="31">
        <f>Test_Data!P7</f>
        <v>78.772873</v>
      </c>
      <c r="C31" s="31">
        <f>Test_Data!Q7</f>
        <v>82.925758</v>
      </c>
      <c r="D31" s="31">
        <f>Test_Data!R7</f>
        <v>76.966492</v>
      </c>
      <c r="E31" s="117">
        <f t="shared" si="23"/>
        <v>0.21654657021931</v>
      </c>
      <c r="F31" s="117">
        <f t="shared" si="23"/>
        <v>0.227962848044612</v>
      </c>
      <c r="G31" s="117">
        <f t="shared" si="23"/>
        <v>0.211580830172488</v>
      </c>
      <c r="H31" s="117">
        <f t="shared" si="24"/>
        <v>0.611102152771902</v>
      </c>
      <c r="I31" s="117">
        <f t="shared" si="24"/>
        <v>0.610878290527301</v>
      </c>
      <c r="J31" s="117">
        <f t="shared" si="24"/>
        <v>0.614331411488307</v>
      </c>
      <c r="K31" s="117">
        <f t="shared" si="25"/>
        <v>54.8618817011669</v>
      </c>
      <c r="L31" s="117">
        <f t="shared" si="26"/>
        <v>0.111931122300513</v>
      </c>
      <c r="M31" s="117">
        <f t="shared" si="27"/>
        <v>-0.690624192201161</v>
      </c>
      <c r="N31" s="123" t="str">
        <f t="shared" si="28"/>
        <v>4-Gray4 (128, 128, 128)</v>
      </c>
      <c r="O31" s="124">
        <f>K31-[1]Reference!B38</f>
        <v>1.27686824899786</v>
      </c>
      <c r="P31" s="124">
        <f>L31-[1]Reference!C38</f>
        <v>0.111931122300513</v>
      </c>
      <c r="Q31" s="124">
        <f>M31-[1]Reference!D38</f>
        <v>-0.690624192201139</v>
      </c>
      <c r="R31" s="124" t="str">
        <f t="shared" si="29"/>
        <v>about the same</v>
      </c>
      <c r="S31" s="124" t="str">
        <f t="shared" si="30"/>
        <v>about the same</v>
      </c>
      <c r="T31" s="124" t="str">
        <f t="shared" si="31"/>
        <v>about the same</v>
      </c>
      <c r="U31" s="124">
        <f t="shared" si="18"/>
        <v>1.45598175685404</v>
      </c>
      <c r="V31" s="124">
        <f t="shared" si="32"/>
        <v>2.11988287629178</v>
      </c>
      <c r="W31" s="117">
        <f t="shared" si="19"/>
        <v>0.699635870287508</v>
      </c>
      <c r="X31" s="117">
        <f>W31-[1]Reference!E38</f>
        <v>0.699635870287486</v>
      </c>
      <c r="Y31" s="117">
        <f t="shared" si="20"/>
        <v>0</v>
      </c>
      <c r="Z31" s="117">
        <f t="shared" si="21"/>
        <v>1.27686824899786</v>
      </c>
      <c r="AA31" s="117">
        <f>X31/(1+0.045*ABS([1]Reference!E38))</f>
        <v>0.699635870287485</v>
      </c>
      <c r="AB31" s="117">
        <f>Y31/(1+0.015*ABS([1]Reference!E38))</f>
        <v>0</v>
      </c>
      <c r="AC31" s="117">
        <f t="shared" si="33"/>
        <v>1.45598175685404</v>
      </c>
      <c r="AD31" s="123" t="str">
        <f t="shared" si="22"/>
        <v>4-Gray4 (128, 128, 128)</v>
      </c>
    </row>
    <row r="32" s="31" customFormat="1" spans="1:30">
      <c r="A32" s="3" t="s">
        <v>54</v>
      </c>
      <c r="B32" s="31">
        <f>Test_Data!P8</f>
        <v>125.87987</v>
      </c>
      <c r="C32" s="31">
        <f>Test_Data!Q8</f>
        <v>132.5336</v>
      </c>
      <c r="D32" s="31">
        <f>Test_Data!R8</f>
        <v>122.4946</v>
      </c>
      <c r="E32" s="117">
        <f t="shared" si="23"/>
        <v>0.346043670492412</v>
      </c>
      <c r="F32" s="117">
        <f t="shared" si="23"/>
        <v>0.364334769392224</v>
      </c>
      <c r="G32" s="117">
        <f t="shared" si="23"/>
        <v>0.336737565740256</v>
      </c>
      <c r="H32" s="117">
        <f t="shared" si="24"/>
        <v>0.714453026755628</v>
      </c>
      <c r="I32" s="117">
        <f t="shared" si="24"/>
        <v>0.714222519935958</v>
      </c>
      <c r="J32" s="117">
        <f t="shared" si="24"/>
        <v>0.717256466384618</v>
      </c>
      <c r="K32" s="117">
        <f t="shared" si="25"/>
        <v>66.8498123125711</v>
      </c>
      <c r="L32" s="117">
        <f t="shared" si="26"/>
        <v>0.115253409834981</v>
      </c>
      <c r="M32" s="117">
        <f t="shared" si="27"/>
        <v>-0.606789289731924</v>
      </c>
      <c r="N32" s="123" t="str">
        <f t="shared" si="28"/>
        <v>5-Gray5 (160, 160, 160)</v>
      </c>
      <c r="O32" s="124">
        <f>K32-[1]Reference!B39</f>
        <v>0.981998892495696</v>
      </c>
      <c r="P32" s="124">
        <f>L32-[1]Reference!C39</f>
        <v>0.115253409835037</v>
      </c>
      <c r="Q32" s="124">
        <f>M32-[1]Reference!D39</f>
        <v>-0.606789289731924</v>
      </c>
      <c r="R32" s="124" t="str">
        <f t="shared" si="29"/>
        <v>about the same</v>
      </c>
      <c r="S32" s="124" t="str">
        <f t="shared" si="30"/>
        <v>about the same</v>
      </c>
      <c r="T32" s="124" t="str">
        <f t="shared" si="31"/>
        <v>about the same</v>
      </c>
      <c r="U32" s="124">
        <f t="shared" si="18"/>
        <v>1.16008552075903</v>
      </c>
      <c r="V32" s="124">
        <f t="shared" si="32"/>
        <v>1.34579841547475</v>
      </c>
      <c r="W32" s="117">
        <f t="shared" si="19"/>
        <v>0.61763791222039</v>
      </c>
      <c r="X32" s="117">
        <f>W32-[1]Reference!E39</f>
        <v>0.617637912220335</v>
      </c>
      <c r="Y32" s="117">
        <f t="shared" si="20"/>
        <v>2.84783763492352e-7</v>
      </c>
      <c r="Z32" s="117">
        <f t="shared" si="21"/>
        <v>0.981998892495696</v>
      </c>
      <c r="AA32" s="117">
        <f>X32/(1+0.045*ABS([1]Reference!E39))</f>
        <v>0.617637912220333</v>
      </c>
      <c r="AB32" s="117">
        <f>Y32/(1+0.015*ABS([1]Reference!E39))</f>
        <v>2.84783763492351e-7</v>
      </c>
      <c r="AC32" s="117">
        <f t="shared" si="33"/>
        <v>1.16008552075903</v>
      </c>
      <c r="AD32" s="123" t="str">
        <f t="shared" si="22"/>
        <v>5-Gray5 (160, 160, 160)</v>
      </c>
    </row>
    <row r="33" s="31" customFormat="1" spans="1:30">
      <c r="A33" s="3" t="s">
        <v>55</v>
      </c>
      <c r="B33" s="31">
        <f>Test_Data!P9</f>
        <v>185.69829</v>
      </c>
      <c r="C33" s="31">
        <f>Test_Data!Q9</f>
        <v>195.74324</v>
      </c>
      <c r="D33" s="31">
        <f>Test_Data!R9</f>
        <v>179.69731</v>
      </c>
      <c r="E33" s="117">
        <f t="shared" si="23"/>
        <v>0.510484463288407</v>
      </c>
      <c r="F33" s="117">
        <f t="shared" si="23"/>
        <v>0.53809802348602</v>
      </c>
      <c r="G33" s="117">
        <f t="shared" si="23"/>
        <v>0.493987773660815</v>
      </c>
      <c r="H33" s="117">
        <f t="shared" si="24"/>
        <v>0.813312698992402</v>
      </c>
      <c r="I33" s="117">
        <f t="shared" si="24"/>
        <v>0.813368093898721</v>
      </c>
      <c r="J33" s="117">
        <f t="shared" si="24"/>
        <v>0.81498450107927</v>
      </c>
      <c r="K33" s="117">
        <f t="shared" si="25"/>
        <v>78.3506988922516</v>
      </c>
      <c r="L33" s="117">
        <f t="shared" si="26"/>
        <v>-0.0276974531593921</v>
      </c>
      <c r="M33" s="117">
        <f t="shared" si="27"/>
        <v>-0.32328143610989</v>
      </c>
      <c r="N33" s="123" t="str">
        <f t="shared" si="28"/>
        <v>6-Gray6 (192, 192, 192)</v>
      </c>
      <c r="O33" s="124">
        <f>K33-[1]Reference!B40</f>
        <v>0.64633530229888</v>
      </c>
      <c r="P33" s="124">
        <f>L33-[1]Reference!C40</f>
        <v>-0.0276974531593921</v>
      </c>
      <c r="Q33" s="124">
        <f>M33-[1]Reference!D40</f>
        <v>-0.32328143610989</v>
      </c>
      <c r="R33" s="124" t="str">
        <f t="shared" si="29"/>
        <v>about the same</v>
      </c>
      <c r="S33" s="124" t="str">
        <f t="shared" si="30"/>
        <v>about the same</v>
      </c>
      <c r="T33" s="124" t="str">
        <f t="shared" si="31"/>
        <v>about the same</v>
      </c>
      <c r="U33" s="124">
        <f t="shared" si="18"/>
        <v>0.723206304482043</v>
      </c>
      <c r="V33" s="124">
        <f t="shared" si="32"/>
        <v>0.523027358842574</v>
      </c>
      <c r="W33" s="117">
        <f t="shared" si="19"/>
        <v>0.324465769912312</v>
      </c>
      <c r="X33" s="117">
        <f>W33-[1]Reference!E40</f>
        <v>0.324465769912312</v>
      </c>
      <c r="Y33" s="117">
        <f t="shared" si="20"/>
        <v>0</v>
      </c>
      <c r="Z33" s="117">
        <f t="shared" si="21"/>
        <v>0.64633530229888</v>
      </c>
      <c r="AA33" s="117">
        <f>X33/(1+0.045*ABS([1]Reference!E40))</f>
        <v>0.324465769912312</v>
      </c>
      <c r="AB33" s="117">
        <f>Y33/(1+0.015*ABS([1]Reference!E40))</f>
        <v>0</v>
      </c>
      <c r="AC33" s="117">
        <f t="shared" si="33"/>
        <v>0.723206304482043</v>
      </c>
      <c r="AD33" s="123" t="str">
        <f t="shared" si="22"/>
        <v>6-Gray6 (192, 192, 192)</v>
      </c>
    </row>
    <row r="34" s="31" customFormat="1" spans="1:30">
      <c r="A34" s="3" t="s">
        <v>56</v>
      </c>
      <c r="B34" s="31">
        <f>Test_Data!P10</f>
        <v>259.56485</v>
      </c>
      <c r="C34" s="31">
        <f>Test_Data!Q10</f>
        <v>273.33347</v>
      </c>
      <c r="D34" s="31">
        <f>Test_Data!R10</f>
        <v>250.57668</v>
      </c>
      <c r="E34" s="117">
        <f t="shared" si="23"/>
        <v>0.713543582661886</v>
      </c>
      <c r="F34" s="117">
        <f t="shared" si="23"/>
        <v>0.751393508963964</v>
      </c>
      <c r="G34" s="117">
        <f t="shared" si="23"/>
        <v>0.688835109910764</v>
      </c>
      <c r="H34" s="117">
        <f t="shared" si="24"/>
        <v>0.90936216022154</v>
      </c>
      <c r="I34" s="117">
        <f t="shared" si="24"/>
        <v>0.909122653567576</v>
      </c>
      <c r="J34" s="117">
        <f t="shared" si="24"/>
        <v>0.91050508291657</v>
      </c>
      <c r="K34" s="117">
        <f t="shared" si="25"/>
        <v>89.4582278138388</v>
      </c>
      <c r="L34" s="117">
        <f t="shared" si="26"/>
        <v>0.119753326982053</v>
      </c>
      <c r="M34" s="117">
        <f t="shared" si="27"/>
        <v>-0.276485869798915</v>
      </c>
      <c r="N34" s="123" t="str">
        <f t="shared" si="28"/>
        <v>7-Gray7 (224, 224, 224)</v>
      </c>
      <c r="O34" s="124">
        <f>K34-[1]Reference!B41</f>
        <v>0.280947584811869</v>
      </c>
      <c r="P34" s="124">
        <f>L34-[1]Reference!C41</f>
        <v>0.119753326982053</v>
      </c>
      <c r="Q34" s="124">
        <f>M34-[1]Reference!D41</f>
        <v>-0.276485869798915</v>
      </c>
      <c r="R34" s="124" t="str">
        <f t="shared" si="29"/>
        <v>about the same</v>
      </c>
      <c r="S34" s="124" t="str">
        <f t="shared" si="30"/>
        <v>about the same</v>
      </c>
      <c r="T34" s="124" t="str">
        <f t="shared" si="31"/>
        <v>about the same</v>
      </c>
      <c r="U34" s="124">
        <f t="shared" si="18"/>
        <v>0.411967038649156</v>
      </c>
      <c r="V34" s="124">
        <f t="shared" si="32"/>
        <v>0.169716840933355</v>
      </c>
      <c r="W34" s="117">
        <f t="shared" si="19"/>
        <v>0.301305983215954</v>
      </c>
      <c r="X34" s="117">
        <f>W34-[1]Reference!E41</f>
        <v>0.301305983215954</v>
      </c>
      <c r="Y34" s="117">
        <f t="shared" si="20"/>
        <v>0</v>
      </c>
      <c r="Z34" s="117">
        <f t="shared" si="21"/>
        <v>0.280947584811869</v>
      </c>
      <c r="AA34" s="117">
        <f>X34/(1+0.045*ABS([1]Reference!E41))</f>
        <v>0.301305983215954</v>
      </c>
      <c r="AB34" s="117">
        <f>Y34/(1+0.015*ABS([1]Reference!E41))</f>
        <v>0</v>
      </c>
      <c r="AC34" s="117">
        <f t="shared" si="33"/>
        <v>0.411967038649156</v>
      </c>
      <c r="AD34" s="123" t="str">
        <f t="shared" si="22"/>
        <v>7-Gray7 (224, 224, 224)</v>
      </c>
    </row>
    <row r="35" s="31" customFormat="1" spans="1:30">
      <c r="A35" s="3" t="s">
        <v>57</v>
      </c>
      <c r="B35" s="31">
        <f>Test_Data!P11</f>
        <v>345.17175</v>
      </c>
      <c r="C35" s="31">
        <f>Test_Data!Q11</f>
        <v>363.76874</v>
      </c>
      <c r="D35" s="31">
        <f>Test_Data!R11</f>
        <v>331.96594</v>
      </c>
      <c r="E35" s="117">
        <f t="shared" si="23"/>
        <v>0.94887688810204</v>
      </c>
      <c r="F35" s="117">
        <f t="shared" si="23"/>
        <v>1</v>
      </c>
      <c r="G35" s="117">
        <f t="shared" si="23"/>
        <v>0.912574126078013</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36.329876</v>
      </c>
      <c r="C36" s="31">
        <f>Test_Data!Q12</f>
        <v>19.303303</v>
      </c>
      <c r="D36" s="31">
        <f>Test_Data!R12</f>
        <v>1.7260735</v>
      </c>
      <c r="E36" s="117">
        <f t="shared" si="23"/>
        <v>0.0998708025324001</v>
      </c>
      <c r="F36" s="117">
        <f t="shared" si="23"/>
        <v>0.0530647658179755</v>
      </c>
      <c r="G36" s="117">
        <f t="shared" si="23"/>
        <v>0.00474497478810301</v>
      </c>
      <c r="H36" s="117">
        <f t="shared" si="24"/>
        <v>0.472145901070431</v>
      </c>
      <c r="I36" s="117">
        <f t="shared" si="24"/>
        <v>0.375781518749973</v>
      </c>
      <c r="J36" s="117">
        <f t="shared" si="24"/>
        <v>0.178419930254716</v>
      </c>
      <c r="K36" s="117">
        <f t="shared" si="25"/>
        <v>27.5906561749969</v>
      </c>
      <c r="L36" s="117">
        <f t="shared" si="26"/>
        <v>48.1821911602288</v>
      </c>
      <c r="M36" s="117">
        <f t="shared" si="27"/>
        <v>39.4723176990513</v>
      </c>
      <c r="N36" s="123" t="str">
        <f t="shared" si="28"/>
        <v>9-Red1 (128, 0, 0)</v>
      </c>
      <c r="O36" s="124">
        <f>K36-[1]Reference!B43</f>
        <v>2.05987160258071</v>
      </c>
      <c r="P36" s="124">
        <f>L36-[1]Reference!C43</f>
        <v>0.129344064003895</v>
      </c>
      <c r="Q36" s="124">
        <f>M36-[1]Reference!D43</f>
        <v>1.41175488281413</v>
      </c>
      <c r="R36" s="124" t="str">
        <f t="shared" si="29"/>
        <v>about the same</v>
      </c>
      <c r="S36" s="124" t="str">
        <f t="shared" si="30"/>
        <v>about the same</v>
      </c>
      <c r="T36" s="124" t="str">
        <f t="shared" si="31"/>
        <v>about the same</v>
      </c>
      <c r="U36" s="124">
        <f t="shared" si="18"/>
        <v>2.50057048594136</v>
      </c>
      <c r="V36" s="124">
        <f t="shared" si="32"/>
        <v>4.5933465663576</v>
      </c>
      <c r="W36" s="117">
        <f t="shared" si="19"/>
        <v>62.2863340511839</v>
      </c>
      <c r="X36" s="117">
        <f>W36-[1]Reference!E43</f>
        <v>0.986394769469207</v>
      </c>
      <c r="Y36" s="117">
        <f t="shared" si="20"/>
        <v>1.01823724878162</v>
      </c>
      <c r="Z36" s="117">
        <f t="shared" si="21"/>
        <v>2.05987160258071</v>
      </c>
      <c r="AA36" s="117">
        <f>X36/(1+0.045*ABS([1]Reference!E43))</f>
        <v>0.262443923520216</v>
      </c>
      <c r="AB36" s="117">
        <f>Y36/(1+0.015*ABS([1]Reference!E43))</f>
        <v>0.530470295347916</v>
      </c>
      <c r="AC36" s="117">
        <f t="shared" si="33"/>
        <v>2.14320940795751</v>
      </c>
      <c r="AD36" s="123" t="str">
        <f t="shared" si="22"/>
        <v>9-Red1 (128, 0, 0)</v>
      </c>
    </row>
    <row r="37" s="31" customFormat="1" spans="1:30">
      <c r="A37" s="3" t="s">
        <v>59</v>
      </c>
      <c r="B37" s="31">
        <f>Test_Data!P13</f>
        <v>96.310516</v>
      </c>
      <c r="C37" s="31">
        <f>Test_Data!Q13</f>
        <v>60.737431</v>
      </c>
      <c r="D37" s="31">
        <f>Test_Data!R13</f>
        <v>23.205772</v>
      </c>
      <c r="E37" s="117">
        <f t="shared" si="23"/>
        <v>0.264757537989658</v>
      </c>
      <c r="F37" s="117">
        <f t="shared" si="23"/>
        <v>0.166967153362326</v>
      </c>
      <c r="G37" s="117">
        <f t="shared" si="23"/>
        <v>0.0637926502425689</v>
      </c>
      <c r="H37" s="117">
        <f t="shared" si="24"/>
        <v>0.653450691313605</v>
      </c>
      <c r="I37" s="117">
        <f t="shared" si="24"/>
        <v>0.550651737991753</v>
      </c>
      <c r="J37" s="117">
        <f t="shared" si="24"/>
        <v>0.411940189692504</v>
      </c>
      <c r="K37" s="117">
        <f t="shared" si="25"/>
        <v>47.8756016070433</v>
      </c>
      <c r="L37" s="117">
        <f t="shared" si="26"/>
        <v>51.3994766609263</v>
      </c>
      <c r="M37" s="117">
        <f t="shared" si="27"/>
        <v>27.7423096598497</v>
      </c>
      <c r="N37" s="123" t="str">
        <f t="shared" si="28"/>
        <v>10-Red2 (192, 64, 64)</v>
      </c>
      <c r="O37" s="124">
        <f>K37-[1]Reference!B44</f>
        <v>1.90978566155675</v>
      </c>
      <c r="P37" s="124">
        <f>L37-[1]Reference!C44</f>
        <v>0.300610515360788</v>
      </c>
      <c r="Q37" s="124">
        <f>M37-[1]Reference!D44</f>
        <v>-0.927478013267745</v>
      </c>
      <c r="R37" s="124" t="str">
        <f t="shared" si="29"/>
        <v>about the same</v>
      </c>
      <c r="S37" s="124" t="str">
        <f t="shared" si="30"/>
        <v>about the same</v>
      </c>
      <c r="T37" s="124" t="str">
        <f t="shared" si="31"/>
        <v>about the same</v>
      </c>
      <c r="U37" s="124">
        <f t="shared" si="18"/>
        <v>2.14426290835063</v>
      </c>
      <c r="V37" s="124">
        <f t="shared" si="32"/>
        <v>3.90953458261481</v>
      </c>
      <c r="W37" s="117">
        <f t="shared" si="19"/>
        <v>58.4084064692754</v>
      </c>
      <c r="X37" s="117">
        <f>W37-[1]Reference!E44</f>
        <v>-0.183835735508445</v>
      </c>
      <c r="Y37" s="117">
        <f t="shared" si="20"/>
        <v>0.957489722864235</v>
      </c>
      <c r="Z37" s="117">
        <f t="shared" si="21"/>
        <v>1.90978566155675</v>
      </c>
      <c r="AA37" s="117">
        <f>X37/(1+0.045*ABS([1]Reference!E44))</f>
        <v>-0.0505508338862314</v>
      </c>
      <c r="AB37" s="117">
        <f>Y37/(1+0.015*ABS([1]Reference!E44))</f>
        <v>0.509605654129229</v>
      </c>
      <c r="AC37" s="117">
        <f t="shared" si="33"/>
        <v>1.97725430398187</v>
      </c>
      <c r="AD37" s="123" t="str">
        <f t="shared" si="22"/>
        <v>10-Red2 (192, 64, 64)</v>
      </c>
    </row>
    <row r="38" s="31" customFormat="1" spans="1:30">
      <c r="A38" s="3" t="s">
        <v>60</v>
      </c>
      <c r="B38" s="31">
        <f>Test_Data!P14</f>
        <v>160.11914</v>
      </c>
      <c r="C38" s="31">
        <f>Test_Data!Q14</f>
        <v>83.991096</v>
      </c>
      <c r="D38" s="31">
        <f>Test_Data!R14</f>
        <v>8.3610935</v>
      </c>
      <c r="E38" s="117">
        <f t="shared" si="23"/>
        <v>0.440167398661028</v>
      </c>
      <c r="F38" s="117">
        <f t="shared" si="23"/>
        <v>0.23089146142684</v>
      </c>
      <c r="G38" s="117">
        <f t="shared" si="23"/>
        <v>0.0229846399116098</v>
      </c>
      <c r="H38" s="117">
        <f t="shared" si="24"/>
        <v>0.774109982911787</v>
      </c>
      <c r="I38" s="117">
        <f t="shared" si="24"/>
        <v>0.613483129321323</v>
      </c>
      <c r="J38" s="117">
        <f t="shared" si="24"/>
        <v>0.29312746871215</v>
      </c>
      <c r="K38" s="117">
        <f t="shared" si="25"/>
        <v>55.1640430012735</v>
      </c>
      <c r="L38" s="117">
        <f t="shared" si="26"/>
        <v>80.313426795232</v>
      </c>
      <c r="M38" s="117">
        <f t="shared" si="27"/>
        <v>64.0711321218347</v>
      </c>
      <c r="N38" s="123" t="str">
        <f t="shared" si="28"/>
        <v>11-Red3 (255, 0, 0)</v>
      </c>
      <c r="O38" s="124">
        <f>K38-[1]Reference!B45</f>
        <v>1.93116121543101</v>
      </c>
      <c r="P38" s="124">
        <f>L38-[1]Reference!C45</f>
        <v>0.208099705030222</v>
      </c>
      <c r="Q38" s="124">
        <f>M38-[1]Reference!D45</f>
        <v>-3.15164982360153</v>
      </c>
      <c r="R38" s="124" t="str">
        <f t="shared" si="29"/>
        <v>about the same</v>
      </c>
      <c r="S38" s="124" t="str">
        <f t="shared" si="30"/>
        <v>about the same</v>
      </c>
      <c r="T38" s="124" t="str">
        <f t="shared" si="31"/>
        <v>bluer</v>
      </c>
      <c r="U38" s="124">
        <f t="shared" si="18"/>
        <v>3.70210558166919</v>
      </c>
      <c r="V38" s="124">
        <f t="shared" si="32"/>
        <v>4.83453177116558</v>
      </c>
      <c r="W38" s="117">
        <f t="shared" si="19"/>
        <v>102.7392646215</v>
      </c>
      <c r="X38" s="117">
        <f>W38-[1]Reference!E45</f>
        <v>-1.834947499423</v>
      </c>
      <c r="Y38" s="117">
        <f t="shared" si="20"/>
        <v>2.57083056077263</v>
      </c>
      <c r="Z38" s="117">
        <f t="shared" si="21"/>
        <v>1.93116121543101</v>
      </c>
      <c r="AA38" s="117">
        <f>X38/(1+0.045*ABS([1]Reference!E45))</f>
        <v>-0.321591149700126</v>
      </c>
      <c r="AB38" s="117">
        <f>Y38/(1+0.015*ABS([1]Reference!E45))</f>
        <v>1.00086325919935</v>
      </c>
      <c r="AC38" s="117">
        <f t="shared" si="33"/>
        <v>2.19875686949821</v>
      </c>
      <c r="AD38" s="123" t="str">
        <f t="shared" si="22"/>
        <v>11-Red3 (255, 0, 0)</v>
      </c>
    </row>
    <row r="39" s="31" customFormat="1" spans="1:30">
      <c r="A39" s="3" t="s">
        <v>61</v>
      </c>
      <c r="B39" s="31">
        <f>Test_Data!P15</f>
        <v>201.29404</v>
      </c>
      <c r="C39" s="31">
        <f>Test_Data!Q15</f>
        <v>146.13924</v>
      </c>
      <c r="D39" s="31">
        <f>Test_Data!R15</f>
        <v>81.698143</v>
      </c>
      <c r="E39" s="117">
        <f t="shared" si="23"/>
        <v>0.55335716862312</v>
      </c>
      <c r="F39" s="117">
        <f t="shared" si="23"/>
        <v>0.401736663793596</v>
      </c>
      <c r="G39" s="117">
        <f t="shared" si="23"/>
        <v>0.224588135308163</v>
      </c>
      <c r="H39" s="117">
        <f t="shared" si="24"/>
        <v>0.835471982883103</v>
      </c>
      <c r="I39" s="117">
        <f t="shared" si="24"/>
        <v>0.737871080925507</v>
      </c>
      <c r="J39" s="117">
        <f t="shared" si="24"/>
        <v>0.626670935178578</v>
      </c>
      <c r="K39" s="117">
        <f t="shared" si="25"/>
        <v>69.5930453873588</v>
      </c>
      <c r="L39" s="117">
        <f t="shared" si="26"/>
        <v>48.8004509787977</v>
      </c>
      <c r="M39" s="117">
        <f t="shared" si="27"/>
        <v>22.2400291493859</v>
      </c>
      <c r="N39" s="123" t="str">
        <f t="shared" si="28"/>
        <v>12-Red4 (255, 128, 128)</v>
      </c>
      <c r="O39" s="124">
        <f>K39-[1]Reference!B46</f>
        <v>1.38354698361569</v>
      </c>
      <c r="P39" s="124">
        <f>L39-[1]Reference!C46</f>
        <v>0.60765430743087</v>
      </c>
      <c r="Q39" s="124">
        <f>M39-[1]Reference!D46</f>
        <v>-0.453319208137248</v>
      </c>
      <c r="R39" s="124" t="str">
        <f t="shared" si="29"/>
        <v>about the same</v>
      </c>
      <c r="S39" s="124" t="str">
        <f t="shared" si="30"/>
        <v>about the same</v>
      </c>
      <c r="T39" s="124" t="str">
        <f t="shared" si="31"/>
        <v>about the same</v>
      </c>
      <c r="U39" s="124">
        <f t="shared" si="18"/>
        <v>1.57763884259914</v>
      </c>
      <c r="V39" s="124">
        <f t="shared" si="32"/>
        <v>2.0628417766705</v>
      </c>
      <c r="W39" s="117">
        <f t="shared" si="19"/>
        <v>53.6293101978719</v>
      </c>
      <c r="X39" s="117">
        <f>W39-[1]Reference!E46</f>
        <v>0.360804393000677</v>
      </c>
      <c r="Y39" s="117">
        <f t="shared" si="20"/>
        <v>0.66675501632675</v>
      </c>
      <c r="Z39" s="117">
        <f t="shared" si="21"/>
        <v>1.38354698361569</v>
      </c>
      <c r="AA39" s="117">
        <f>X39/(1+0.045*ABS([1]Reference!E46))</f>
        <v>0.106210068568122</v>
      </c>
      <c r="AB39" s="117">
        <f>Y39/(1+0.015*ABS([1]Reference!E46))</f>
        <v>0.370619673159948</v>
      </c>
      <c r="AC39" s="117">
        <f t="shared" si="33"/>
        <v>1.43625964806873</v>
      </c>
      <c r="AD39" s="123" t="str">
        <f t="shared" si="22"/>
        <v>12-Red4 (255, 128, 128)</v>
      </c>
    </row>
    <row r="40" s="31" customFormat="1" spans="1:30">
      <c r="A40" s="3" t="s">
        <v>62</v>
      </c>
      <c r="B40" s="31">
        <f>Test_Data!P16</f>
        <v>30.810776</v>
      </c>
      <c r="C40" s="31">
        <f>Test_Data!Q16</f>
        <v>59.801704</v>
      </c>
      <c r="D40" s="31">
        <f>Test_Data!R16</f>
        <v>9.888525</v>
      </c>
      <c r="E40" s="117">
        <f t="shared" si="23"/>
        <v>0.0846988006720973</v>
      </c>
      <c r="F40" s="117">
        <f t="shared" si="23"/>
        <v>0.16439484052423</v>
      </c>
      <c r="G40" s="117">
        <f t="shared" si="23"/>
        <v>0.0271835479871085</v>
      </c>
      <c r="H40" s="117">
        <f t="shared" si="24"/>
        <v>0.446912461057122</v>
      </c>
      <c r="I40" s="117">
        <f t="shared" si="24"/>
        <v>0.547809291850421</v>
      </c>
      <c r="J40" s="117">
        <f t="shared" si="24"/>
        <v>0.309988795271367</v>
      </c>
      <c r="K40" s="117">
        <f t="shared" si="25"/>
        <v>47.5458778546488</v>
      </c>
      <c r="L40" s="117">
        <f t="shared" si="26"/>
        <v>-50.4484153966495</v>
      </c>
      <c r="M40" s="117">
        <f t="shared" si="27"/>
        <v>47.5640993158107</v>
      </c>
      <c r="N40" s="123" t="str">
        <f t="shared" si="28"/>
        <v>13-Green1 (0, 128, 0)</v>
      </c>
      <c r="O40" s="124">
        <f>K40-[1]Reference!B47</f>
        <v>1.31706001202222</v>
      </c>
      <c r="P40" s="124">
        <f>L40-[1]Reference!C47</f>
        <v>1.25350999870125</v>
      </c>
      <c r="Q40" s="124">
        <f>M40-[1]Reference!D47</f>
        <v>-2.33683962915008</v>
      </c>
      <c r="R40" s="124" t="str">
        <f t="shared" si="29"/>
        <v>about the same</v>
      </c>
      <c r="S40" s="124" t="str">
        <f t="shared" si="30"/>
        <v>about the same</v>
      </c>
      <c r="T40" s="124" t="str">
        <f t="shared" si="31"/>
        <v>about the same</v>
      </c>
      <c r="U40" s="124">
        <f t="shared" si="18"/>
        <v>2.96087045384938</v>
      </c>
      <c r="V40" s="124">
        <f t="shared" si="32"/>
        <v>2.24683347816699</v>
      </c>
      <c r="W40" s="117">
        <f t="shared" si="19"/>
        <v>69.3353168288514</v>
      </c>
      <c r="X40" s="117">
        <f>W40-[1]Reference!E47</f>
        <v>-2.5200434247519</v>
      </c>
      <c r="Y40" s="117">
        <f t="shared" si="20"/>
        <v>0.82552280802832</v>
      </c>
      <c r="Z40" s="117">
        <f t="shared" si="21"/>
        <v>1.31706001202222</v>
      </c>
      <c r="AA40" s="117">
        <f>X40/(1+0.045*ABS([1]Reference!E47))</f>
        <v>-0.595263648583624</v>
      </c>
      <c r="AB40" s="117">
        <f>Y40/(1+0.015*ABS([1]Reference!E47))</f>
        <v>0.397300379529037</v>
      </c>
      <c r="AC40" s="117">
        <f t="shared" si="33"/>
        <v>1.49894412109558</v>
      </c>
      <c r="AD40" s="123" t="str">
        <f t="shared" si="22"/>
        <v>13-Green1 (0, 128, 0)</v>
      </c>
    </row>
    <row r="41" s="31" customFormat="1" spans="1:30">
      <c r="A41" s="3" t="s">
        <v>63</v>
      </c>
      <c r="B41" s="31">
        <f>Test_Data!P17</f>
        <v>83.815819</v>
      </c>
      <c r="C41" s="31">
        <f>Test_Data!Q17</f>
        <v>146.58694</v>
      </c>
      <c r="D41" s="31">
        <f>Test_Data!R17</f>
        <v>38.675793</v>
      </c>
      <c r="E41" s="117">
        <f t="shared" si="23"/>
        <v>0.230409625082133</v>
      </c>
      <c r="F41" s="117">
        <f t="shared" si="23"/>
        <v>0.402967390765903</v>
      </c>
      <c r="G41" s="117">
        <f t="shared" si="23"/>
        <v>0.10631972664831</v>
      </c>
      <c r="H41" s="117">
        <f t="shared" si="24"/>
        <v>0.623874042329565</v>
      </c>
      <c r="I41" s="117">
        <f t="shared" si="24"/>
        <v>0.738623806241618</v>
      </c>
      <c r="J41" s="117">
        <f t="shared" si="24"/>
        <v>0.488407022818409</v>
      </c>
      <c r="K41" s="117">
        <f t="shared" si="25"/>
        <v>69.6803615240277</v>
      </c>
      <c r="L41" s="117">
        <f t="shared" si="26"/>
        <v>-57.3748819560267</v>
      </c>
      <c r="M41" s="117">
        <f t="shared" si="27"/>
        <v>50.0433566846419</v>
      </c>
      <c r="N41" s="123" t="str">
        <f t="shared" si="28"/>
        <v>14-Green2 (64, 192, 64)</v>
      </c>
      <c r="O41" s="124">
        <f>K41-[1]Reference!B48</f>
        <v>0.813768270249554</v>
      </c>
      <c r="P41" s="124">
        <f>L41-[1]Reference!C48</f>
        <v>1.95283520278056</v>
      </c>
      <c r="Q41" s="124">
        <f>M41-[1]Reference!D48</f>
        <v>-2.41990660260394</v>
      </c>
      <c r="R41" s="124" t="str">
        <f t="shared" si="29"/>
        <v>about the same</v>
      </c>
      <c r="S41" s="124" t="str">
        <f t="shared" si="30"/>
        <v>about the same</v>
      </c>
      <c r="T41" s="124" t="str">
        <f t="shared" si="31"/>
        <v>about the same</v>
      </c>
      <c r="U41" s="124">
        <f t="shared" si="18"/>
        <v>3.21430118256054</v>
      </c>
      <c r="V41" s="124">
        <f t="shared" si="32"/>
        <v>1.17156138423145</v>
      </c>
      <c r="W41" s="117">
        <f t="shared" si="19"/>
        <v>76.1328748159052</v>
      </c>
      <c r="X41" s="117">
        <f>W41-[1]Reference!E48</f>
        <v>-3.0641706973102</v>
      </c>
      <c r="Y41" s="117">
        <f t="shared" si="20"/>
        <v>0.529500927563503</v>
      </c>
      <c r="Z41" s="117">
        <f t="shared" si="21"/>
        <v>0.813768270249554</v>
      </c>
      <c r="AA41" s="117">
        <f>X41/(1+0.045*ABS([1]Reference!E48))</f>
        <v>-0.671397888023364</v>
      </c>
      <c r="AB41" s="117">
        <f>Y41/(1+0.015*ABS([1]Reference!E48))</f>
        <v>0.242007153870005</v>
      </c>
      <c r="AC41" s="117">
        <f t="shared" si="33"/>
        <v>1.08238689211919</v>
      </c>
      <c r="AD41" s="123" t="str">
        <f t="shared" si="22"/>
        <v>14-Green2 (64, 192, 64)</v>
      </c>
    </row>
    <row r="42" s="31" customFormat="1" spans="1:30">
      <c r="A42" s="3" t="s">
        <v>64</v>
      </c>
      <c r="B42" s="31">
        <f>Test_Data!P18</f>
        <v>134.1795</v>
      </c>
      <c r="C42" s="31">
        <f>Test_Data!Q18</f>
        <v>262.38193</v>
      </c>
      <c r="D42" s="31">
        <f>Test_Data!R18</f>
        <v>40.876446</v>
      </c>
      <c r="E42" s="117">
        <f t="shared" si="23"/>
        <v>0.36885934728751</v>
      </c>
      <c r="F42" s="117">
        <f t="shared" si="23"/>
        <v>0.721287733519928</v>
      </c>
      <c r="G42" s="117">
        <f t="shared" si="23"/>
        <v>0.112369320134545</v>
      </c>
      <c r="H42" s="117">
        <f t="shared" si="24"/>
        <v>0.729822040654164</v>
      </c>
      <c r="I42" s="117">
        <f t="shared" si="24"/>
        <v>0.896814969505446</v>
      </c>
      <c r="J42" s="117">
        <f t="shared" si="24"/>
        <v>0.497500132433964</v>
      </c>
      <c r="K42" s="117">
        <f t="shared" si="25"/>
        <v>88.0305364626318</v>
      </c>
      <c r="L42" s="117">
        <f t="shared" si="26"/>
        <v>-83.496464425641</v>
      </c>
      <c r="M42" s="117">
        <f t="shared" si="27"/>
        <v>79.8629674142964</v>
      </c>
      <c r="N42" s="123" t="str">
        <f t="shared" si="28"/>
        <v>15-Green3 (0, 255, 0)</v>
      </c>
      <c r="O42" s="124">
        <f>K42-[1]Reference!B49</f>
        <v>0.293502989087543</v>
      </c>
      <c r="P42" s="124">
        <f>L42-[1]Reference!C49</f>
        <v>2.69196966847868</v>
      </c>
      <c r="Q42" s="124">
        <f>M42-[1]Reference!D49</f>
        <v>-3.32317613074039</v>
      </c>
      <c r="R42" s="124" t="str">
        <f t="shared" si="29"/>
        <v>about the same</v>
      </c>
      <c r="S42" s="124" t="str">
        <f t="shared" si="30"/>
        <v>about the same</v>
      </c>
      <c r="T42" s="124" t="str">
        <f t="shared" si="31"/>
        <v>bluer</v>
      </c>
      <c r="U42" s="124">
        <f t="shared" si="18"/>
        <v>4.28676384893491</v>
      </c>
      <c r="V42" s="124">
        <f t="shared" si="32"/>
        <v>0.563194781231519</v>
      </c>
      <c r="W42" s="117">
        <f t="shared" si="19"/>
        <v>115.541131792099</v>
      </c>
      <c r="X42" s="117">
        <f>W42-[1]Reference!E49</f>
        <v>-4.24359448588588</v>
      </c>
      <c r="Y42" s="117">
        <f t="shared" si="20"/>
        <v>0.531136640885233</v>
      </c>
      <c r="Z42" s="117">
        <f t="shared" si="21"/>
        <v>0.293502989087543</v>
      </c>
      <c r="AA42" s="117">
        <f>X42/(1+0.045*ABS([1]Reference!E49))</f>
        <v>-0.664066798718761</v>
      </c>
      <c r="AB42" s="117">
        <f>Y42/(1+0.015*ABS([1]Reference!E49))</f>
        <v>0.189910672337321</v>
      </c>
      <c r="AC42" s="117">
        <f t="shared" si="33"/>
        <v>0.750463044547511</v>
      </c>
      <c r="AD42" s="123" t="str">
        <f t="shared" si="22"/>
        <v>15-Green3 (0, 255, 0)</v>
      </c>
    </row>
    <row r="43" s="31" customFormat="1" spans="1:30">
      <c r="A43" s="3" t="s">
        <v>65</v>
      </c>
      <c r="B43" s="31">
        <f>Test_Data!P19</f>
        <v>180.5641</v>
      </c>
      <c r="C43" s="31">
        <f>Test_Data!Q19</f>
        <v>284.61368</v>
      </c>
      <c r="D43" s="31">
        <f>Test_Data!R19</f>
        <v>105.78477</v>
      </c>
      <c r="E43" s="117">
        <f t="shared" si="23"/>
        <v>0.49637057873637</v>
      </c>
      <c r="F43" s="117">
        <f t="shared" si="23"/>
        <v>0.782402797997431</v>
      </c>
      <c r="G43" s="117">
        <f t="shared" si="23"/>
        <v>0.290802255300992</v>
      </c>
      <c r="H43" s="117">
        <f t="shared" si="24"/>
        <v>0.805747044245996</v>
      </c>
      <c r="I43" s="117">
        <f t="shared" si="24"/>
        <v>0.921460659400455</v>
      </c>
      <c r="J43" s="117">
        <f t="shared" si="24"/>
        <v>0.683035390141435</v>
      </c>
      <c r="K43" s="117">
        <f t="shared" si="25"/>
        <v>90.8894364904528</v>
      </c>
      <c r="L43" s="117">
        <f t="shared" si="26"/>
        <v>-57.8568075772294</v>
      </c>
      <c r="M43" s="117">
        <f t="shared" si="27"/>
        <v>47.6850538518041</v>
      </c>
      <c r="N43" s="123" t="str">
        <f t="shared" si="28"/>
        <v>16-Green4 (128, 255, 128)</v>
      </c>
      <c r="O43" s="124">
        <f>K43-[1]Reference!B50</f>
        <v>0.261382347389173</v>
      </c>
      <c r="P43" s="124">
        <f>L43-[1]Reference!C50</f>
        <v>2.04087997872627</v>
      </c>
      <c r="Q43" s="124">
        <f>M43-[1]Reference!D50</f>
        <v>-2.01874003414883</v>
      </c>
      <c r="R43" s="124" t="str">
        <f t="shared" si="29"/>
        <v>about the same</v>
      </c>
      <c r="S43" s="124" t="str">
        <f t="shared" si="30"/>
        <v>about the same</v>
      </c>
      <c r="T43" s="124" t="str">
        <f t="shared" si="31"/>
        <v>about the same</v>
      </c>
      <c r="U43" s="124">
        <f t="shared" si="18"/>
        <v>2.8825029305393</v>
      </c>
      <c r="V43" s="124">
        <f t="shared" si="32"/>
        <v>0.485429961263014</v>
      </c>
      <c r="W43" s="117">
        <f t="shared" si="19"/>
        <v>74.9751595121878</v>
      </c>
      <c r="X43" s="117">
        <f>W43-[1]Reference!E50</f>
        <v>-2.85928081603822</v>
      </c>
      <c r="Y43" s="117">
        <f t="shared" si="20"/>
        <v>0.254981623017744</v>
      </c>
      <c r="Z43" s="117">
        <f t="shared" si="21"/>
        <v>0.261382347389173</v>
      </c>
      <c r="AA43" s="117">
        <f>X43/(1+0.045*ABS([1]Reference!E50))</f>
        <v>-0.63503590935488</v>
      </c>
      <c r="AB43" s="117">
        <f>Y43/(1+0.015*ABS([1]Reference!E50))</f>
        <v>0.117637679194045</v>
      </c>
      <c r="AC43" s="117">
        <f t="shared" si="33"/>
        <v>0.69672803967044</v>
      </c>
      <c r="AD43" s="123" t="str">
        <f t="shared" si="22"/>
        <v>16-Green4 (128, 255, 128)</v>
      </c>
    </row>
    <row r="44" s="31" customFormat="1" spans="1:30">
      <c r="A44" s="3" t="s">
        <v>66</v>
      </c>
      <c r="B44" s="31">
        <f>Test_Data!P20</f>
        <v>12.795538</v>
      </c>
      <c r="C44" s="31">
        <f>Test_Data!Q20</f>
        <v>5.0166602</v>
      </c>
      <c r="D44" s="31">
        <f>Test_Data!R20</f>
        <v>66.748138</v>
      </c>
      <c r="E44" s="117">
        <f t="shared" si="23"/>
        <v>0.0351749245963246</v>
      </c>
      <c r="F44" s="117">
        <f t="shared" si="23"/>
        <v>0.0137907952178629</v>
      </c>
      <c r="G44" s="117">
        <f t="shared" si="23"/>
        <v>0.183490582505798</v>
      </c>
      <c r="H44" s="117">
        <f t="shared" si="24"/>
        <v>0.333432377285304</v>
      </c>
      <c r="I44" s="117">
        <f t="shared" si="24"/>
        <v>0.239807688638543</v>
      </c>
      <c r="J44" s="117">
        <f t="shared" si="24"/>
        <v>0.585843851159977</v>
      </c>
      <c r="K44" s="117">
        <f t="shared" si="25"/>
        <v>11.817691882071</v>
      </c>
      <c r="L44" s="117">
        <f t="shared" si="26"/>
        <v>46.8123443233806</v>
      </c>
      <c r="M44" s="117">
        <f t="shared" si="27"/>
        <v>-69.2072325042868</v>
      </c>
      <c r="N44" s="123" t="str">
        <f t="shared" si="28"/>
        <v>17-Blue1 (0, 0, 128)</v>
      </c>
      <c r="O44" s="124">
        <f>K44-[1]Reference!B51</f>
        <v>-1.15761969564553</v>
      </c>
      <c r="P44" s="124">
        <f>L44-[1]Reference!C51</f>
        <v>-0.693607171254399</v>
      </c>
      <c r="Q44" s="124">
        <f>M44-[1]Reference!D51</f>
        <v>-4.50892604898632</v>
      </c>
      <c r="R44" s="124" t="str">
        <f t="shared" si="29"/>
        <v>about the same</v>
      </c>
      <c r="S44" s="124" t="str">
        <f t="shared" si="30"/>
        <v>about the same</v>
      </c>
      <c r="T44" s="124" t="str">
        <f t="shared" si="31"/>
        <v>bluer</v>
      </c>
      <c r="U44" s="124">
        <f t="shared" si="18"/>
        <v>4.70654739517084</v>
      </c>
      <c r="V44" s="124">
        <f t="shared" si="32"/>
        <v>3.90891845124066</v>
      </c>
      <c r="W44" s="117">
        <f t="shared" si="19"/>
        <v>83.5525978767457</v>
      </c>
      <c r="X44" s="117">
        <f>W44-[1]Reference!E51</f>
        <v>3.28625196767491</v>
      </c>
      <c r="Y44" s="117">
        <f t="shared" si="20"/>
        <v>3.16418283735244</v>
      </c>
      <c r="Z44" s="117">
        <f t="shared" si="21"/>
        <v>-1.15761969564553</v>
      </c>
      <c r="AA44" s="117">
        <f>X44/(1+0.045*ABS([1]Reference!E51))</f>
        <v>0.712546021819084</v>
      </c>
      <c r="AB44" s="117">
        <f>Y44/(1+0.015*ABS([1]Reference!E51))</f>
        <v>1.43565777895849</v>
      </c>
      <c r="AC44" s="117">
        <f t="shared" si="33"/>
        <v>1.97709849305508</v>
      </c>
      <c r="AD44" s="123" t="str">
        <f t="shared" si="22"/>
        <v>17-Blue1 (0, 0, 128)</v>
      </c>
    </row>
    <row r="45" s="31" customFormat="1" spans="1:30">
      <c r="A45" s="3" t="s">
        <v>67</v>
      </c>
      <c r="B45" s="31">
        <f>Test_Data!P21</f>
        <v>46.765202</v>
      </c>
      <c r="C45" s="31">
        <f>Test_Data!Q21</f>
        <v>31.653866</v>
      </c>
      <c r="D45" s="31">
        <f>Test_Data!R21</f>
        <v>158.36014</v>
      </c>
      <c r="E45" s="117">
        <f t="shared" si="23"/>
        <v>0.128557506068278</v>
      </c>
      <c r="F45" s="117">
        <f t="shared" si="23"/>
        <v>0.0870164544649988</v>
      </c>
      <c r="G45" s="117">
        <f t="shared" si="23"/>
        <v>0.435331908948526</v>
      </c>
      <c r="H45" s="117">
        <f t="shared" si="24"/>
        <v>0.513604937418381</v>
      </c>
      <c r="I45" s="117">
        <f t="shared" si="24"/>
        <v>0.44313269547278</v>
      </c>
      <c r="J45" s="117">
        <f t="shared" si="24"/>
        <v>0.781359295874009</v>
      </c>
      <c r="K45" s="117">
        <f t="shared" si="25"/>
        <v>35.4033926748425</v>
      </c>
      <c r="L45" s="117">
        <f t="shared" si="26"/>
        <v>35.2361209728005</v>
      </c>
      <c r="M45" s="117">
        <f t="shared" si="27"/>
        <v>-67.6453200802459</v>
      </c>
      <c r="N45" s="123" t="str">
        <f t="shared" si="28"/>
        <v>18-Blue2 (64, 64, 192)</v>
      </c>
      <c r="O45" s="124">
        <f>K45-[1]Reference!B52</f>
        <v>0.275363106792199</v>
      </c>
      <c r="P45" s="124">
        <f>L45-[1]Reference!C52</f>
        <v>-5.01443201781218</v>
      </c>
      <c r="Q45" s="124">
        <f>M45-[1]Reference!D52</f>
        <v>-0.673736388403199</v>
      </c>
      <c r="R45" s="124" t="str">
        <f t="shared" si="29"/>
        <v>about the same</v>
      </c>
      <c r="S45" s="124" t="str">
        <f t="shared" si="30"/>
        <v>greener</v>
      </c>
      <c r="T45" s="124" t="str">
        <f t="shared" si="31"/>
        <v>about the same</v>
      </c>
      <c r="U45" s="124">
        <f t="shared" si="18"/>
        <v>5.06697878650589</v>
      </c>
      <c r="V45" s="124">
        <f t="shared" si="32"/>
        <v>4.93562606857912</v>
      </c>
      <c r="W45" s="117">
        <f t="shared" si="19"/>
        <v>76.2723642610399</v>
      </c>
      <c r="X45" s="117">
        <f>W45-[1]Reference!E52</f>
        <v>-1.8640551491405</v>
      </c>
      <c r="Y45" s="117">
        <f t="shared" si="20"/>
        <v>4.70358879827747</v>
      </c>
      <c r="Z45" s="117">
        <f t="shared" si="21"/>
        <v>0.275363106792199</v>
      </c>
      <c r="AA45" s="117">
        <f>X45/(1+0.045*ABS([1]Reference!E52))</f>
        <v>-0.412754169296204</v>
      </c>
      <c r="AB45" s="117">
        <f>Y45/(1+0.015*ABS([1]Reference!E52))</f>
        <v>2.1655103841186</v>
      </c>
      <c r="AC45" s="117">
        <f t="shared" si="33"/>
        <v>2.22162689679863</v>
      </c>
      <c r="AD45" s="123" t="str">
        <f t="shared" si="22"/>
        <v>18-Blue2 (64, 64, 192)</v>
      </c>
    </row>
    <row r="46" s="31" customFormat="1" spans="1:30">
      <c r="A46" s="3" t="s">
        <v>68</v>
      </c>
      <c r="B46" s="31">
        <f>Test_Data!P22</f>
        <v>56.481152</v>
      </c>
      <c r="C46" s="31">
        <f>Test_Data!Q22</f>
        <v>22.824986</v>
      </c>
      <c r="D46" s="31">
        <f>Test_Data!R22</f>
        <v>288.19644</v>
      </c>
      <c r="E46" s="117">
        <f t="shared" si="23"/>
        <v>0.155266645506703</v>
      </c>
      <c r="F46" s="117">
        <f t="shared" si="23"/>
        <v>0.0627458698072847</v>
      </c>
      <c r="G46" s="117">
        <f t="shared" si="23"/>
        <v>0.792251802615035</v>
      </c>
      <c r="H46" s="117">
        <f t="shared" si="24"/>
        <v>0.546960672116406</v>
      </c>
      <c r="I46" s="117">
        <f t="shared" si="24"/>
        <v>0.39736997407422</v>
      </c>
      <c r="J46" s="117">
        <f t="shared" si="24"/>
        <v>0.953963360828002</v>
      </c>
      <c r="K46" s="117">
        <f t="shared" si="25"/>
        <v>30.0949169926095</v>
      </c>
      <c r="L46" s="117">
        <f t="shared" si="26"/>
        <v>74.7953490210931</v>
      </c>
      <c r="M46" s="117">
        <f t="shared" si="27"/>
        <v>-111.318677350757</v>
      </c>
      <c r="N46" s="123" t="str">
        <f t="shared" si="28"/>
        <v>19-Blue3 (0, 0, 255)</v>
      </c>
      <c r="O46" s="124">
        <f>K46-[1]Reference!B53</f>
        <v>-2.20766967464001</v>
      </c>
      <c r="P46" s="124">
        <f>L46-[1]Reference!C53</f>
        <v>-4.39828909130843</v>
      </c>
      <c r="Q46" s="124">
        <f>M46-[1]Reference!D53</f>
        <v>-3.46494309842927</v>
      </c>
      <c r="R46" s="124" t="str">
        <f t="shared" si="29"/>
        <v>about the same</v>
      </c>
      <c r="S46" s="124" t="str">
        <f t="shared" si="30"/>
        <v>greener</v>
      </c>
      <c r="T46" s="124" t="str">
        <f t="shared" si="31"/>
        <v>bluer</v>
      </c>
      <c r="U46" s="124">
        <f t="shared" si="18"/>
        <v>6.01868615217645</v>
      </c>
      <c r="V46" s="124">
        <f t="shared" si="32"/>
        <v>8.33233012627012</v>
      </c>
      <c r="W46" s="117">
        <f t="shared" si="19"/>
        <v>134.112610004835</v>
      </c>
      <c r="X46" s="117">
        <f>W46-[1]Reference!E53</f>
        <v>0.306555173038817</v>
      </c>
      <c r="Y46" s="117">
        <f t="shared" si="20"/>
        <v>5.59077825816393</v>
      </c>
      <c r="Z46" s="117">
        <f t="shared" si="21"/>
        <v>-2.20766967464001</v>
      </c>
      <c r="AA46" s="117">
        <f>X46/(1+0.045*ABS([1]Reference!E53))</f>
        <v>0.0436609139526797</v>
      </c>
      <c r="AB46" s="117">
        <f>Y46/(1+0.015*ABS([1]Reference!E53))</f>
        <v>1.85919833760086</v>
      </c>
      <c r="AC46" s="117">
        <f t="shared" si="33"/>
        <v>2.88657758015788</v>
      </c>
      <c r="AD46" s="123" t="str">
        <f t="shared" si="22"/>
        <v>19-Blue3 (0, 0, 255)</v>
      </c>
    </row>
    <row r="47" s="31" customFormat="1" spans="1:30">
      <c r="A47" s="3" t="s">
        <v>69</v>
      </c>
      <c r="B47" s="31">
        <f>Test_Data!P23</f>
        <v>121.72297</v>
      </c>
      <c r="C47" s="31">
        <f>Test_Data!Q23</f>
        <v>99.75618</v>
      </c>
      <c r="D47" s="31">
        <f>Test_Data!R23</f>
        <v>299.74127</v>
      </c>
      <c r="E47" s="117">
        <f t="shared" si="23"/>
        <v>0.334616355435049</v>
      </c>
      <c r="F47" s="117">
        <f t="shared" si="23"/>
        <v>0.274229665803609</v>
      </c>
      <c r="G47" s="117">
        <f t="shared" si="23"/>
        <v>0.823988531834814</v>
      </c>
      <c r="H47" s="117">
        <f t="shared" si="24"/>
        <v>0.706500432454112</v>
      </c>
      <c r="I47" s="117">
        <f t="shared" si="24"/>
        <v>0.6496879494688</v>
      </c>
      <c r="J47" s="117">
        <f t="shared" si="24"/>
        <v>0.966535193135843</v>
      </c>
      <c r="K47" s="117">
        <f t="shared" si="25"/>
        <v>59.3638021383808</v>
      </c>
      <c r="L47" s="117">
        <f t="shared" si="26"/>
        <v>28.4062414926561</v>
      </c>
      <c r="M47" s="117">
        <f t="shared" si="27"/>
        <v>-63.3694487334086</v>
      </c>
      <c r="N47" s="123" t="str">
        <f t="shared" si="28"/>
        <v>20-Blue4 (128, 128, 255)</v>
      </c>
      <c r="O47" s="124">
        <f>K47-[1]Reference!B54</f>
        <v>0.161048927553878</v>
      </c>
      <c r="P47" s="124">
        <f>L47-[1]Reference!C54</f>
        <v>-4.69691758252533</v>
      </c>
      <c r="Q47" s="124">
        <f>M47-[1]Reference!D54</f>
        <v>0.0879906656258385</v>
      </c>
      <c r="R47" s="124" t="str">
        <f t="shared" si="29"/>
        <v>about the same</v>
      </c>
      <c r="S47" s="124" t="str">
        <f t="shared" si="30"/>
        <v>greener</v>
      </c>
      <c r="T47" s="124" t="str">
        <f t="shared" si="31"/>
        <v>about the same</v>
      </c>
      <c r="U47" s="124">
        <f t="shared" si="18"/>
        <v>4.7005014510517</v>
      </c>
      <c r="V47" s="124">
        <f t="shared" si="32"/>
        <v>4.35960823923828</v>
      </c>
      <c r="W47" s="117">
        <f t="shared" si="19"/>
        <v>69.4449536576648</v>
      </c>
      <c r="X47" s="117">
        <f>W47-[1]Reference!E54</f>
        <v>-2.12784673353765</v>
      </c>
      <c r="Y47" s="117">
        <f t="shared" si="20"/>
        <v>4.18820312459246</v>
      </c>
      <c r="Z47" s="117">
        <f t="shared" si="21"/>
        <v>0.161048927553878</v>
      </c>
      <c r="AA47" s="117">
        <f>X47/(1+0.045*ABS([1]Reference!E54))</f>
        <v>-0.504136377922633</v>
      </c>
      <c r="AB47" s="117">
        <f>Y47/(1+0.015*ABS([1]Reference!E54))</f>
        <v>2.01978167003938</v>
      </c>
      <c r="AC47" s="117">
        <f t="shared" si="33"/>
        <v>2.08796748998596</v>
      </c>
      <c r="AD47" s="123" t="str">
        <f t="shared" si="22"/>
        <v>20-Blue4 (128, 128, 255)</v>
      </c>
    </row>
    <row r="48" s="31" customFormat="1" spans="1:30">
      <c r="A48" s="3" t="s">
        <v>70</v>
      </c>
      <c r="B48" s="31">
        <f>Test_Data!P24</f>
        <v>65.885246</v>
      </c>
      <c r="C48" s="31">
        <f>Test_Data!Q24</f>
        <v>77.661194</v>
      </c>
      <c r="D48" s="31">
        <f>Test_Data!R24</f>
        <v>11.498551</v>
      </c>
      <c r="E48" s="117">
        <f t="shared" si="23"/>
        <v>0.18111849302939</v>
      </c>
      <c r="F48" s="117">
        <f t="shared" si="23"/>
        <v>0.213490565462002</v>
      </c>
      <c r="G48" s="117">
        <f t="shared" si="23"/>
        <v>0.0316095082826523</v>
      </c>
      <c r="H48" s="117">
        <f t="shared" si="24"/>
        <v>0.575772576246647</v>
      </c>
      <c r="I48" s="117">
        <f t="shared" si="24"/>
        <v>0.597667392826521</v>
      </c>
      <c r="J48" s="117">
        <f t="shared" si="24"/>
        <v>0.325974176061856</v>
      </c>
      <c r="K48" s="117">
        <f t="shared" si="25"/>
        <v>53.3294175678764</v>
      </c>
      <c r="L48" s="117">
        <f t="shared" si="26"/>
        <v>-10.9474082899368</v>
      </c>
      <c r="M48" s="117">
        <f t="shared" si="27"/>
        <v>54.338643352933</v>
      </c>
      <c r="N48" s="123" t="str">
        <f t="shared" si="28"/>
        <v>21-Yellow1 (128, 128, 0)</v>
      </c>
      <c r="O48" s="124">
        <f>K48-[1]Reference!B55</f>
        <v>1.4610862045282</v>
      </c>
      <c r="P48" s="124">
        <f>L48-[1]Reference!C55</f>
        <v>1.9862935036164</v>
      </c>
      <c r="Q48" s="124">
        <f>M48-[1]Reference!D55</f>
        <v>-2.34178114290778</v>
      </c>
      <c r="R48" s="124" t="str">
        <f t="shared" si="29"/>
        <v>about the same</v>
      </c>
      <c r="S48" s="124" t="str">
        <f t="shared" si="30"/>
        <v>about the same</v>
      </c>
      <c r="T48" s="124" t="str">
        <f t="shared" si="31"/>
        <v>about the same</v>
      </c>
      <c r="U48" s="124">
        <f t="shared" si="18"/>
        <v>3.40059902088585</v>
      </c>
      <c r="V48" s="124">
        <f t="shared" si="32"/>
        <v>3.29487687746853</v>
      </c>
      <c r="W48" s="117">
        <f t="shared" si="19"/>
        <v>55.4304420846869</v>
      </c>
      <c r="X48" s="117">
        <f>W48-[1]Reference!E55</f>
        <v>-2.7069053187961</v>
      </c>
      <c r="Y48" s="117">
        <f t="shared" si="20"/>
        <v>1.44981529818822</v>
      </c>
      <c r="Z48" s="117">
        <f t="shared" si="21"/>
        <v>1.4610862045282</v>
      </c>
      <c r="AA48" s="117">
        <f>X48/(1+0.045*ABS([1]Reference!E55))</f>
        <v>-0.748553679530414</v>
      </c>
      <c r="AB48" s="117">
        <f>Y48/(1+0.015*ABS([1]Reference!E55))</f>
        <v>0.774449074676563</v>
      </c>
      <c r="AC48" s="117">
        <f t="shared" si="33"/>
        <v>1.81517957168665</v>
      </c>
      <c r="AD48" s="123" t="str">
        <f t="shared" si="22"/>
        <v>21-Yellow1 (128, 128, 0)</v>
      </c>
    </row>
    <row r="49" s="31" customFormat="1" spans="1:30">
      <c r="A49" s="3" t="s">
        <v>71</v>
      </c>
      <c r="B49" s="31">
        <f>Test_Data!P25</f>
        <v>158.8028</v>
      </c>
      <c r="C49" s="31">
        <f>Test_Data!Q25</f>
        <v>184.9761</v>
      </c>
      <c r="D49" s="31">
        <f>Test_Data!R25</f>
        <v>41.666344</v>
      </c>
      <c r="E49" s="117">
        <f t="shared" si="23"/>
        <v>0.436548780964522</v>
      </c>
      <c r="F49" s="117">
        <f t="shared" si="23"/>
        <v>0.508499163507013</v>
      </c>
      <c r="G49" s="117">
        <f t="shared" si="23"/>
        <v>0.11454074915838</v>
      </c>
      <c r="H49" s="117">
        <f t="shared" si="24"/>
        <v>0.771982822812169</v>
      </c>
      <c r="I49" s="117">
        <f t="shared" si="24"/>
        <v>0.798172476034077</v>
      </c>
      <c r="J49" s="117">
        <f t="shared" si="24"/>
        <v>0.500684279977609</v>
      </c>
      <c r="K49" s="117">
        <f t="shared" si="25"/>
        <v>76.5880072199529</v>
      </c>
      <c r="L49" s="117">
        <f t="shared" si="26"/>
        <v>-13.0948266109538</v>
      </c>
      <c r="M49" s="117">
        <f t="shared" si="27"/>
        <v>59.4976392112936</v>
      </c>
      <c r="N49" s="123" t="str">
        <f t="shared" si="28"/>
        <v>22-Yellow2 (192, 192, 64)</v>
      </c>
      <c r="O49" s="124">
        <f>K49-[1]Reference!B56</f>
        <v>0.965353905113417</v>
      </c>
      <c r="P49" s="124">
        <f>L49-[1]Reference!C56</f>
        <v>2.47322347781054</v>
      </c>
      <c r="Q49" s="124">
        <f>M49-[1]Reference!D56</f>
        <v>-2.12764561341436</v>
      </c>
      <c r="R49" s="124" t="str">
        <f t="shared" si="29"/>
        <v>about the same</v>
      </c>
      <c r="S49" s="124" t="str">
        <f t="shared" si="30"/>
        <v>about the same</v>
      </c>
      <c r="T49" s="124" t="str">
        <f t="shared" si="31"/>
        <v>about the same</v>
      </c>
      <c r="U49" s="124">
        <f t="shared" si="18"/>
        <v>3.40229604672967</v>
      </c>
      <c r="V49" s="124">
        <f t="shared" si="32"/>
        <v>2.36279072348593</v>
      </c>
      <c r="W49" s="117">
        <f t="shared" si="19"/>
        <v>60.9216181309082</v>
      </c>
      <c r="X49" s="117">
        <f>W49-[1]Reference!E56</f>
        <v>-2.63969017290705</v>
      </c>
      <c r="Y49" s="117">
        <f t="shared" si="20"/>
        <v>1.91722351814611</v>
      </c>
      <c r="Z49" s="117">
        <f t="shared" si="21"/>
        <v>0.965353905113417</v>
      </c>
      <c r="AA49" s="117">
        <f>X49/(1+0.045*ABS([1]Reference!E56))</f>
        <v>-0.68381169742544</v>
      </c>
      <c r="AB49" s="117">
        <f>Y49/(1+0.015*ABS([1]Reference!E56))</f>
        <v>0.981470388668116</v>
      </c>
      <c r="AC49" s="117">
        <f t="shared" si="33"/>
        <v>1.5371371843417</v>
      </c>
      <c r="AD49" s="123" t="str">
        <f t="shared" si="22"/>
        <v>22-Yellow2 (192, 192, 64)</v>
      </c>
    </row>
    <row r="50" s="31" customFormat="1" spans="1:30">
      <c r="A50" s="3" t="s">
        <v>72</v>
      </c>
      <c r="B50" s="31">
        <f>Test_Data!P26</f>
        <v>289.59933</v>
      </c>
      <c r="C50" s="31">
        <f>Test_Data!Q26</f>
        <v>341.61102</v>
      </c>
      <c r="D50" s="31">
        <f>Test_Data!R26</f>
        <v>47.374229</v>
      </c>
      <c r="E50" s="117">
        <f t="shared" si="23"/>
        <v>0.796108346198192</v>
      </c>
      <c r="F50" s="117">
        <f t="shared" si="23"/>
        <v>0.939088443938311</v>
      </c>
      <c r="G50" s="117">
        <f t="shared" si="23"/>
        <v>0.130231720845502</v>
      </c>
      <c r="H50" s="117">
        <f t="shared" si="24"/>
        <v>0.943164478815535</v>
      </c>
      <c r="I50" s="117">
        <f t="shared" si="24"/>
        <v>0.979269358200153</v>
      </c>
      <c r="J50" s="117">
        <f t="shared" si="24"/>
        <v>0.52257609913218</v>
      </c>
      <c r="K50" s="117">
        <f t="shared" si="25"/>
        <v>97.5952455512178</v>
      </c>
      <c r="L50" s="117">
        <f t="shared" si="26"/>
        <v>-18.0524396923093</v>
      </c>
      <c r="M50" s="117">
        <f t="shared" si="27"/>
        <v>91.3386518135948</v>
      </c>
      <c r="N50" s="123" t="str">
        <f t="shared" si="28"/>
        <v>23-Yellow3 (255, 255, 0)</v>
      </c>
      <c r="O50" s="124">
        <f>K50-[1]Reference!B57</f>
        <v>0.456998569920515</v>
      </c>
      <c r="P50" s="124">
        <f>L50-[1]Reference!C57</f>
        <v>3.50837252314645</v>
      </c>
      <c r="Q50" s="124">
        <f>M50-[1]Reference!D57</f>
        <v>-3.14906781639384</v>
      </c>
      <c r="R50" s="124" t="str">
        <f t="shared" si="29"/>
        <v>about the same</v>
      </c>
      <c r="S50" s="124" t="str">
        <f t="shared" si="30"/>
        <v>redder</v>
      </c>
      <c r="T50" s="124" t="str">
        <f t="shared" si="31"/>
        <v>bluer</v>
      </c>
      <c r="U50" s="124">
        <f t="shared" si="18"/>
        <v>4.7364705811739</v>
      </c>
      <c r="V50" s="124">
        <f t="shared" si="32"/>
        <v>1.99337658683106</v>
      </c>
      <c r="W50" s="117">
        <f t="shared" si="19"/>
        <v>93.1055309526215</v>
      </c>
      <c r="X50" s="117">
        <f>W50-[1]Reference!E57</f>
        <v>-3.81091648673461</v>
      </c>
      <c r="Y50" s="117">
        <f t="shared" si="20"/>
        <v>2.77528762555357</v>
      </c>
      <c r="Z50" s="117">
        <f t="shared" si="21"/>
        <v>0.456998569920515</v>
      </c>
      <c r="AA50" s="117">
        <f>X50/(1+0.045*ABS([1]Reference!E57))</f>
        <v>-0.710827418831403</v>
      </c>
      <c r="AB50" s="117">
        <f>Y50/(1+0.015*ABS([1]Reference!E57))</f>
        <v>1.13104079261499</v>
      </c>
      <c r="AC50" s="117">
        <f t="shared" si="33"/>
        <v>1.4118698901921</v>
      </c>
      <c r="AD50" s="123" t="str">
        <f t="shared" si="22"/>
        <v>23-Yellow3 (255, 255, 0)</v>
      </c>
    </row>
    <row r="51" s="31" customFormat="1" spans="1:30">
      <c r="A51" s="3" t="s">
        <v>73</v>
      </c>
      <c r="B51" s="31">
        <f>Test_Data!P27</f>
        <v>301.46371</v>
      </c>
      <c r="C51" s="31">
        <f>Test_Data!Q27</f>
        <v>346.20926</v>
      </c>
      <c r="D51" s="31">
        <f>Test_Data!R27</f>
        <v>110.28259</v>
      </c>
      <c r="E51" s="117">
        <f t="shared" si="23"/>
        <v>0.828723518134076</v>
      </c>
      <c r="F51" s="117">
        <f t="shared" si="23"/>
        <v>0.951729002332636</v>
      </c>
      <c r="G51" s="117">
        <f t="shared" si="23"/>
        <v>0.303166759188819</v>
      </c>
      <c r="H51" s="117">
        <f t="shared" si="24"/>
        <v>0.95587242159107</v>
      </c>
      <c r="I51" s="117">
        <f t="shared" si="24"/>
        <v>0.98364359404934</v>
      </c>
      <c r="J51" s="117">
        <f t="shared" si="24"/>
        <v>0.692581909363076</v>
      </c>
      <c r="K51" s="117">
        <f t="shared" si="25"/>
        <v>98.1026569097234</v>
      </c>
      <c r="L51" s="117">
        <f t="shared" si="26"/>
        <v>-13.8855862291349</v>
      </c>
      <c r="M51" s="117">
        <f t="shared" si="27"/>
        <v>58.2123369372529</v>
      </c>
      <c r="N51" s="123" t="str">
        <f t="shared" si="28"/>
        <v>24-Yellow4 (255, 255, 128)</v>
      </c>
      <c r="O51" s="124">
        <f>K51-[1]Reference!B58</f>
        <v>0.334427867604603</v>
      </c>
      <c r="P51" s="124">
        <f>L51-[1]Reference!C58</f>
        <v>2.65787727083638</v>
      </c>
      <c r="Q51" s="124">
        <f>M51-[1]Reference!D58</f>
        <v>-1.77330957808446</v>
      </c>
      <c r="R51" s="124" t="str">
        <f t="shared" si="29"/>
        <v>about the same</v>
      </c>
      <c r="S51" s="124" t="str">
        <f t="shared" si="30"/>
        <v>about the same</v>
      </c>
      <c r="T51" s="124" t="str">
        <f t="shared" si="31"/>
        <v>about the same</v>
      </c>
      <c r="U51" s="124">
        <f t="shared" si="18"/>
        <v>3.21259714953265</v>
      </c>
      <c r="V51" s="124">
        <f t="shared" si="32"/>
        <v>1.72025678253981</v>
      </c>
      <c r="W51" s="117">
        <f t="shared" si="19"/>
        <v>59.8455150919682</v>
      </c>
      <c r="X51" s="117">
        <f>W51-[1]Reference!E58</f>
        <v>-2.37959215934862</v>
      </c>
      <c r="Y51" s="117">
        <f t="shared" si="20"/>
        <v>2.13224754700793</v>
      </c>
      <c r="Z51" s="117">
        <f t="shared" si="21"/>
        <v>0.334427867604603</v>
      </c>
      <c r="AA51" s="117">
        <f>X51/(1+0.045*ABS([1]Reference!E58))</f>
        <v>-0.626187069419077</v>
      </c>
      <c r="AB51" s="117">
        <f>Y51/(1+0.015*ABS([1]Reference!E58))</f>
        <v>1.10286197595238</v>
      </c>
      <c r="AC51" s="117">
        <f t="shared" si="33"/>
        <v>1.31158559863236</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1.53305848618561</v>
      </c>
      <c r="C62" s="108" t="str">
        <f>IF(B62&lt;=20,"PASS","FAIL")</f>
        <v>PASS</v>
      </c>
    </row>
    <row r="63" spans="1:3">
      <c r="A63" s="31" t="s">
        <v>49</v>
      </c>
      <c r="B63" s="32">
        <f>MAX(AC28:AC51)</f>
        <v>2.88657758015788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0.153689131140709</v>
      </c>
      <c r="F434" s="155">
        <f>Test_Data!T22</f>
        <v>0.0621083714067936</v>
      </c>
      <c r="G434" s="155">
        <v>0.18</v>
      </c>
      <c r="H434" s="155">
        <v>0.15</v>
      </c>
    </row>
    <row r="435" ht="14" spans="1:8">
      <c r="A435" s="153" t="s">
        <v>101</v>
      </c>
      <c r="B435" s="154">
        <v>0</v>
      </c>
      <c r="C435" s="154">
        <v>255</v>
      </c>
      <c r="D435" s="154">
        <v>0</v>
      </c>
      <c r="E435" s="155">
        <f>Test_Data!S18</f>
        <v>0.306739568710327</v>
      </c>
      <c r="F435" s="155">
        <f>Test_Data!T18</f>
        <v>0.599815309047699</v>
      </c>
      <c r="G435" s="155">
        <v>0.13</v>
      </c>
      <c r="H435" s="155">
        <v>0.57</v>
      </c>
    </row>
    <row r="436" ht="14" spans="1:8">
      <c r="A436" s="153" t="s">
        <v>100</v>
      </c>
      <c r="B436" s="154">
        <v>255</v>
      </c>
      <c r="C436" s="154">
        <v>0</v>
      </c>
      <c r="D436" s="154">
        <v>0</v>
      </c>
      <c r="E436" s="155">
        <f>Test_Data!S14</f>
        <v>0.634207248687744</v>
      </c>
      <c r="F436" s="155">
        <f>Test_Data!T14</f>
        <v>0.332675784826279</v>
      </c>
      <c r="G436" s="155">
        <v>0.47</v>
      </c>
      <c r="H436" s="155">
        <v>0.52</v>
      </c>
    </row>
    <row r="437" ht="14" spans="1:8">
      <c r="A437" s="153" t="s">
        <v>102</v>
      </c>
      <c r="B437" s="154">
        <v>0</v>
      </c>
      <c r="C437" s="154">
        <v>0</v>
      </c>
      <c r="D437" s="154">
        <v>255</v>
      </c>
      <c r="E437" s="155">
        <f>Test_Data!S22</f>
        <v>0.153689131140709</v>
      </c>
      <c r="F437" s="155">
        <f>Test_Data!T22</f>
        <v>0.0621083714067936</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2.23301191941497</v>
      </c>
    </row>
    <row r="446" spans="1:2">
      <c r="A446" s="3" t="s">
        <v>115</v>
      </c>
      <c r="B446" s="32">
        <f t="shared" ref="B446:B476" si="71">AC29</f>
        <v>2.04554415720196</v>
      </c>
    </row>
    <row r="447" spans="1:2">
      <c r="A447" s="3" t="s">
        <v>116</v>
      </c>
      <c r="B447" s="32">
        <f t="shared" si="71"/>
        <v>1.73056193930405</v>
      </c>
    </row>
    <row r="448" spans="1:2">
      <c r="A448" s="3" t="s">
        <v>117</v>
      </c>
      <c r="B448" s="32">
        <f t="shared" si="71"/>
        <v>1.45598175685404</v>
      </c>
    </row>
    <row r="449" spans="1:2">
      <c r="A449" s="3" t="s">
        <v>118</v>
      </c>
      <c r="B449" s="32">
        <f t="shared" si="71"/>
        <v>1.16008552075903</v>
      </c>
    </row>
    <row r="450" spans="1:2">
      <c r="A450" s="3" t="s">
        <v>119</v>
      </c>
      <c r="B450" s="32">
        <f t="shared" si="71"/>
        <v>0.723206304482043</v>
      </c>
    </row>
    <row r="451" spans="1:2">
      <c r="A451" s="3" t="s">
        <v>120</v>
      </c>
      <c r="B451" s="32">
        <f t="shared" si="71"/>
        <v>0.411967038649156</v>
      </c>
    </row>
    <row r="452" spans="1:2">
      <c r="A452" s="3" t="s">
        <v>121</v>
      </c>
      <c r="B452" s="32">
        <f t="shared" si="71"/>
        <v>0</v>
      </c>
    </row>
    <row r="453" spans="1:2">
      <c r="A453" s="3" t="s">
        <v>122</v>
      </c>
      <c r="B453" s="32">
        <f t="shared" si="71"/>
        <v>2.14320940795751</v>
      </c>
    </row>
    <row r="454" spans="1:2">
      <c r="A454" s="3" t="s">
        <v>123</v>
      </c>
      <c r="B454" s="32">
        <f t="shared" si="71"/>
        <v>1.97725430398187</v>
      </c>
    </row>
    <row r="455" spans="1:2">
      <c r="A455" s="3" t="s">
        <v>124</v>
      </c>
      <c r="B455" s="32">
        <f t="shared" si="71"/>
        <v>2.19875686949821</v>
      </c>
    </row>
    <row r="456" spans="1:2">
      <c r="A456" s="3" t="s">
        <v>125</v>
      </c>
      <c r="B456" s="32">
        <f t="shared" si="71"/>
        <v>1.43625964806873</v>
      </c>
    </row>
    <row r="457" spans="1:2">
      <c r="A457" s="3" t="s">
        <v>126</v>
      </c>
      <c r="B457" s="32">
        <f t="shared" si="71"/>
        <v>1.49894412109558</v>
      </c>
    </row>
    <row r="458" spans="1:2">
      <c r="A458" s="3" t="s">
        <v>127</v>
      </c>
      <c r="B458" s="32">
        <f t="shared" si="71"/>
        <v>1.08238689211919</v>
      </c>
    </row>
    <row r="459" spans="1:2">
      <c r="A459" s="3" t="s">
        <v>128</v>
      </c>
      <c r="B459" s="32">
        <f t="shared" si="71"/>
        <v>0.750463044547511</v>
      </c>
    </row>
    <row r="460" spans="1:2">
      <c r="A460" s="3" t="s">
        <v>129</v>
      </c>
      <c r="B460" s="32">
        <f t="shared" si="71"/>
        <v>0.69672803967044</v>
      </c>
    </row>
    <row r="461" spans="1:2">
      <c r="A461" s="3" t="s">
        <v>130</v>
      </c>
      <c r="B461" s="32">
        <f t="shared" si="71"/>
        <v>1.97709849305508</v>
      </c>
    </row>
    <row r="462" spans="1:2">
      <c r="A462" s="3" t="s">
        <v>131</v>
      </c>
      <c r="B462" s="32">
        <f t="shared" si="71"/>
        <v>2.22162689679863</v>
      </c>
    </row>
    <row r="463" spans="1:2">
      <c r="A463" s="3" t="s">
        <v>132</v>
      </c>
      <c r="B463" s="32">
        <f t="shared" si="71"/>
        <v>2.88657758015788</v>
      </c>
    </row>
    <row r="464" spans="1:2">
      <c r="A464" s="3" t="s">
        <v>133</v>
      </c>
      <c r="B464" s="32">
        <f t="shared" si="71"/>
        <v>2.08796748998596</v>
      </c>
    </row>
    <row r="465" spans="1:2">
      <c r="A465" s="3" t="s">
        <v>134</v>
      </c>
      <c r="B465" s="32">
        <f t="shared" si="71"/>
        <v>1.81517957168665</v>
      </c>
    </row>
    <row r="466" spans="1:2">
      <c r="A466" s="3" t="s">
        <v>135</v>
      </c>
      <c r="B466" s="32">
        <f t="shared" si="71"/>
        <v>1.5371371843417</v>
      </c>
    </row>
    <row r="467" spans="1:2">
      <c r="A467" s="3" t="s">
        <v>136</v>
      </c>
      <c r="B467" s="32">
        <f t="shared" si="71"/>
        <v>1.4118698901921</v>
      </c>
    </row>
    <row r="468" spans="1:2">
      <c r="A468" s="3" t="s">
        <v>137</v>
      </c>
      <c r="B468" s="32">
        <f t="shared" si="71"/>
        <v>1.31158559863236</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0.00133170001208782</v>
      </c>
    </row>
    <row r="480" spans="1:2">
      <c r="A480" s="3">
        <v>16</v>
      </c>
      <c r="B480" s="158">
        <f>Test_Data!U29</f>
        <v>2.6109766960144</v>
      </c>
    </row>
    <row r="481" spans="1:2">
      <c r="A481" s="3">
        <v>32</v>
      </c>
      <c r="B481" s="158">
        <f>Test_Data!U30</f>
        <v>6.50919485092163</v>
      </c>
    </row>
    <row r="482" spans="1:2">
      <c r="A482" s="3">
        <v>48</v>
      </c>
      <c r="B482" s="158">
        <f>Test_Data!U31</f>
        <v>12.4990692138672</v>
      </c>
    </row>
    <row r="483" spans="1:2">
      <c r="A483" s="3">
        <v>64</v>
      </c>
      <c r="B483" s="158">
        <f>Test_Data!U32</f>
        <v>20.96999168396</v>
      </c>
    </row>
    <row r="484" spans="1:2">
      <c r="A484" s="3">
        <v>80</v>
      </c>
      <c r="B484" s="158">
        <f>Test_Data!U33</f>
        <v>32.1780128479004</v>
      </c>
    </row>
    <row r="485" spans="1:2">
      <c r="A485" s="3">
        <v>96</v>
      </c>
      <c r="B485" s="158">
        <f>Test_Data!U34</f>
        <v>45.9445343017578</v>
      </c>
    </row>
    <row r="486" spans="1:2">
      <c r="A486" s="3">
        <v>112</v>
      </c>
      <c r="B486" s="158">
        <f>Test_Data!U35</f>
        <v>62.7390289306641</v>
      </c>
    </row>
    <row r="487" spans="1:2">
      <c r="A487" s="3">
        <v>128</v>
      </c>
      <c r="B487" s="158">
        <f>Test_Data!U36</f>
        <v>82.6435165405273</v>
      </c>
    </row>
    <row r="488" spans="1:2">
      <c r="A488" s="3">
        <v>144</v>
      </c>
      <c r="B488" s="158">
        <f>Test_Data!U37</f>
        <v>105.79467010498</v>
      </c>
    </row>
    <row r="489" spans="1:2">
      <c r="A489" s="3">
        <v>160</v>
      </c>
      <c r="B489" s="158">
        <f>Test_Data!U38</f>
        <v>132.027984619141</v>
      </c>
    </row>
    <row r="490" spans="1:2">
      <c r="A490" s="3">
        <v>176</v>
      </c>
      <c r="B490" s="158">
        <f>Test_Data!U39</f>
        <v>161.898468017578</v>
      </c>
    </row>
    <row r="491" spans="1:2">
      <c r="A491" s="3">
        <v>192</v>
      </c>
      <c r="B491" s="158">
        <f>Test_Data!U40</f>
        <v>195.077407836914</v>
      </c>
    </row>
    <row r="492" spans="1:2">
      <c r="A492" s="3">
        <v>208</v>
      </c>
      <c r="B492" s="158">
        <f>Test_Data!U41</f>
        <v>231.620635986328</v>
      </c>
    </row>
    <row r="493" spans="1:2">
      <c r="A493" s="3">
        <v>224</v>
      </c>
      <c r="B493" s="158">
        <f>Test_Data!U42</f>
        <v>272.353424072266</v>
      </c>
    </row>
    <row r="494" spans="1:2">
      <c r="A494" s="3">
        <v>240</v>
      </c>
      <c r="B494" s="158">
        <f>Test_Data!U43</f>
        <v>317.044921875</v>
      </c>
    </row>
    <row r="495" spans="1:2">
      <c r="A495" s="3">
        <v>255</v>
      </c>
      <c r="B495" s="158">
        <f>Test_Data!U44</f>
        <v>362.492553710938</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678</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1.53305848618561</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678</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6.0330758</v>
      </c>
      <c r="Q4" s="20">
        <v>6.3726287</v>
      </c>
      <c r="R4" s="21">
        <v>6.2299256</v>
      </c>
      <c r="S4" s="20">
        <v>0.323738753795624</v>
      </c>
      <c r="T4" s="20">
        <v>0.34195938706398</v>
      </c>
      <c r="U4" s="20">
        <v>6.37262868881226</v>
      </c>
      <c r="V4" s="19">
        <v>0</v>
      </c>
      <c r="W4" s="21">
        <v>0</v>
      </c>
      <c r="X4" s="22">
        <v>5892.0966796875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19.945307</v>
      </c>
      <c r="Q5" s="20">
        <v>21.026634</v>
      </c>
      <c r="R5" s="21">
        <v>19.977732</v>
      </c>
      <c r="S5" s="20">
        <v>0.327242225408554</v>
      </c>
      <c r="T5" s="20">
        <v>0.344983547925949</v>
      </c>
      <c r="U5" s="20">
        <v>21.0266342163086</v>
      </c>
      <c r="V5" s="19">
        <v>0</v>
      </c>
      <c r="W5" s="21">
        <v>0</v>
      </c>
      <c r="X5" s="24">
        <v>5728.3515625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43.775623</v>
      </c>
      <c r="Q6" s="20">
        <v>46.116974</v>
      </c>
      <c r="R6" s="21">
        <v>43.077297</v>
      </c>
      <c r="S6" s="20">
        <v>0.329214543104172</v>
      </c>
      <c r="T6" s="20">
        <v>0.346822679042816</v>
      </c>
      <c r="U6" s="20">
        <v>46.1169738769531</v>
      </c>
      <c r="V6" s="19">
        <v>0</v>
      </c>
      <c r="W6" s="21">
        <v>0</v>
      </c>
      <c r="X6" s="24">
        <v>5640.5234375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78.772873</v>
      </c>
      <c r="Q7" s="20">
        <v>82.925758</v>
      </c>
      <c r="R7" s="21">
        <v>76.966492</v>
      </c>
      <c r="S7" s="20">
        <v>0.330056071281433</v>
      </c>
      <c r="T7" s="20">
        <v>0.34745654463768</v>
      </c>
      <c r="U7" s="20">
        <v>82.9257583618164</v>
      </c>
      <c r="V7" s="19">
        <v>0</v>
      </c>
      <c r="W7" s="21">
        <v>0</v>
      </c>
      <c r="X7" s="24">
        <v>5604.07421875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125.87987</v>
      </c>
      <c r="Q8" s="20">
        <v>132.5336</v>
      </c>
      <c r="R8" s="21">
        <v>122.4946</v>
      </c>
      <c r="S8" s="20">
        <v>0.330473095178604</v>
      </c>
      <c r="T8" s="20">
        <v>0.347941160202026</v>
      </c>
      <c r="U8" s="20">
        <v>132.533599853516</v>
      </c>
      <c r="V8" s="19">
        <v>0</v>
      </c>
      <c r="W8" s="21">
        <v>0</v>
      </c>
      <c r="X8" s="24">
        <v>5586.15478515625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185.69829</v>
      </c>
      <c r="Q9" s="20">
        <v>195.74324</v>
      </c>
      <c r="R9" s="21">
        <v>179.69731</v>
      </c>
      <c r="S9" s="20">
        <v>0.330931097269058</v>
      </c>
      <c r="T9" s="20">
        <v>0.348832100629807</v>
      </c>
      <c r="U9" s="20">
        <v>195.743240356445</v>
      </c>
      <c r="V9" s="19">
        <v>0</v>
      </c>
      <c r="W9" s="21">
        <v>0</v>
      </c>
      <c r="X9" s="24">
        <v>5566.625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259.56485</v>
      </c>
      <c r="Q10" s="20">
        <v>273.33347</v>
      </c>
      <c r="R10" s="21">
        <v>250.57668</v>
      </c>
      <c r="S10" s="20">
        <v>0.33129945397377</v>
      </c>
      <c r="T10" s="20">
        <v>0.348873257637024</v>
      </c>
      <c r="U10" s="20">
        <v>273.333465576172</v>
      </c>
      <c r="V10" s="19">
        <v>0</v>
      </c>
      <c r="W10" s="21">
        <v>0</v>
      </c>
      <c r="X10" s="24">
        <v>5551.09033203125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345.17175</v>
      </c>
      <c r="Q11" s="20">
        <v>363.76874</v>
      </c>
      <c r="R11" s="21">
        <v>331.96594</v>
      </c>
      <c r="S11" s="20">
        <v>0.331606894731522</v>
      </c>
      <c r="T11" s="20">
        <v>0.349473059177399</v>
      </c>
      <c r="U11" s="20">
        <v>363.768737792969</v>
      </c>
      <c r="V11" s="19">
        <v>0</v>
      </c>
      <c r="W11" s="21">
        <v>0</v>
      </c>
      <c r="X11" s="24">
        <v>5538.1611328125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36.329876</v>
      </c>
      <c r="Q12" s="20">
        <v>19.303303</v>
      </c>
      <c r="R12" s="21">
        <v>1.7260735</v>
      </c>
      <c r="S12" s="20">
        <v>0.633374273777008</v>
      </c>
      <c r="T12" s="20">
        <v>0.33653336763382</v>
      </c>
      <c r="U12" s="20">
        <v>19.3033027648926</v>
      </c>
      <c r="V12" s="19">
        <v>0</v>
      </c>
      <c r="W12" s="21">
        <v>0</v>
      </c>
      <c r="X12" s="24">
        <v>5538.1611328125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96.310516</v>
      </c>
      <c r="Q13" s="20">
        <v>60.737431</v>
      </c>
      <c r="R13" s="21">
        <v>23.205772</v>
      </c>
      <c r="S13" s="20">
        <v>0.534305274486542</v>
      </c>
      <c r="T13" s="20">
        <v>0.336955219507217</v>
      </c>
      <c r="U13" s="20">
        <v>60.7374305725098</v>
      </c>
      <c r="V13" s="19">
        <v>0</v>
      </c>
      <c r="W13" s="21">
        <v>0</v>
      </c>
      <c r="X13" s="24">
        <v>5538.1611328125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160.11914</v>
      </c>
      <c r="Q14" s="20">
        <v>83.991096</v>
      </c>
      <c r="R14" s="21">
        <v>8.3610935</v>
      </c>
      <c r="S14" s="20">
        <v>0.634207248687744</v>
      </c>
      <c r="T14" s="20">
        <v>0.332675784826279</v>
      </c>
      <c r="U14" s="20">
        <v>83.991096496582</v>
      </c>
      <c r="V14" s="19">
        <v>0</v>
      </c>
      <c r="W14" s="21">
        <v>0</v>
      </c>
      <c r="X14" s="24">
        <v>5538.1611328125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201.29404</v>
      </c>
      <c r="Q15" s="20">
        <v>146.13924</v>
      </c>
      <c r="R15" s="21">
        <v>81.698143</v>
      </c>
      <c r="S15" s="20">
        <v>0.469073176383972</v>
      </c>
      <c r="T15" s="20">
        <v>0.340546578168869</v>
      </c>
      <c r="U15" s="20">
        <v>146.139236450195</v>
      </c>
      <c r="V15" s="19">
        <v>0</v>
      </c>
      <c r="W15" s="21">
        <v>0</v>
      </c>
      <c r="X15" s="24">
        <v>2030.23229980469</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30.810776</v>
      </c>
      <c r="Q16" s="20">
        <v>59.801704</v>
      </c>
      <c r="R16" s="21">
        <v>9.888525</v>
      </c>
      <c r="S16" s="20">
        <v>0.306571811437607</v>
      </c>
      <c r="T16" s="20">
        <v>0.59503585100174</v>
      </c>
      <c r="U16" s="20">
        <v>59.8017044067383</v>
      </c>
      <c r="V16" s="19">
        <v>0</v>
      </c>
      <c r="W16" s="21">
        <v>0</v>
      </c>
      <c r="X16" s="24">
        <v>5960.48779296875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83.815819</v>
      </c>
      <c r="Q17" s="20">
        <v>146.58694</v>
      </c>
      <c r="R17" s="21">
        <v>38.675793</v>
      </c>
      <c r="S17" s="20">
        <v>0.311491996049881</v>
      </c>
      <c r="T17" s="20">
        <v>0.544773757457733</v>
      </c>
      <c r="U17" s="20">
        <v>146.586944580078</v>
      </c>
      <c r="V17" s="19">
        <v>0</v>
      </c>
      <c r="W17" s="21">
        <v>0</v>
      </c>
      <c r="X17" s="24">
        <v>5925.4892578125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134.1795</v>
      </c>
      <c r="Q18" s="20">
        <v>262.38193</v>
      </c>
      <c r="R18" s="21">
        <v>40.876446</v>
      </c>
      <c r="S18" s="20">
        <v>0.306739568710327</v>
      </c>
      <c r="T18" s="20">
        <v>0.599815309047699</v>
      </c>
      <c r="U18" s="20">
        <v>262.381927490234</v>
      </c>
      <c r="V18" s="19">
        <v>0</v>
      </c>
      <c r="W18" s="21">
        <v>0</v>
      </c>
      <c r="X18" s="24">
        <v>5952.7021484375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180.5641</v>
      </c>
      <c r="Q19" s="20">
        <v>284.61368</v>
      </c>
      <c r="R19" s="21">
        <v>105.78477</v>
      </c>
      <c r="S19" s="20">
        <v>0.316245079040527</v>
      </c>
      <c r="T19" s="20">
        <v>0.498480468988419</v>
      </c>
      <c r="U19" s="20">
        <v>284.613677978516</v>
      </c>
      <c r="V19" s="19">
        <v>0</v>
      </c>
      <c r="W19" s="21">
        <v>0</v>
      </c>
      <c r="X19" s="24">
        <v>5878.27392578125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12.795538</v>
      </c>
      <c r="Q20" s="20">
        <v>5.0166602</v>
      </c>
      <c r="R20" s="21">
        <v>66.748138</v>
      </c>
      <c r="S20" s="20">
        <v>0.151318430900574</v>
      </c>
      <c r="T20" s="20">
        <v>0.0593263991177082</v>
      </c>
      <c r="U20" s="20">
        <v>5.01666021347046</v>
      </c>
      <c r="V20" s="19">
        <v>0</v>
      </c>
      <c r="W20" s="21">
        <v>0</v>
      </c>
      <c r="X20" s="24">
        <v>5878.27392578125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46.765202</v>
      </c>
      <c r="Q21" s="20">
        <v>31.653866</v>
      </c>
      <c r="R21" s="21">
        <v>158.36014</v>
      </c>
      <c r="S21" s="20">
        <v>0.19750551879406</v>
      </c>
      <c r="T21" s="20">
        <v>0.133685156702995</v>
      </c>
      <c r="U21" s="20">
        <v>31.653865814209</v>
      </c>
      <c r="V21" s="19">
        <v>0</v>
      </c>
      <c r="W21" s="21">
        <v>0</v>
      </c>
      <c r="X21" s="24">
        <v>5878.27392578125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56.481152</v>
      </c>
      <c r="Q22" s="20">
        <v>22.824986</v>
      </c>
      <c r="R22" s="21">
        <v>288.19644</v>
      </c>
      <c r="S22" s="20">
        <v>0.153689131140709</v>
      </c>
      <c r="T22" s="20">
        <v>0.0621083714067936</v>
      </c>
      <c r="U22" s="20">
        <v>22.8249855041504</v>
      </c>
      <c r="V22" s="19">
        <v>0</v>
      </c>
      <c r="W22" s="21">
        <v>0</v>
      </c>
      <c r="X22" s="24">
        <v>5878.27392578125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121.72297</v>
      </c>
      <c r="Q23" s="20">
        <v>99.75618</v>
      </c>
      <c r="R23" s="21">
        <v>299.74127</v>
      </c>
      <c r="S23" s="20">
        <v>0.233534544706345</v>
      </c>
      <c r="T23" s="20">
        <v>0.191389620304108</v>
      </c>
      <c r="U23" s="20">
        <v>99.7561798095703</v>
      </c>
      <c r="V23" s="19">
        <v>0</v>
      </c>
      <c r="W23" s="21">
        <v>0</v>
      </c>
      <c r="X23" s="24">
        <v>5878.27392578125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65.885246</v>
      </c>
      <c r="Q24" s="20">
        <v>77.661194</v>
      </c>
      <c r="R24" s="21">
        <v>11.498551</v>
      </c>
      <c r="S24" s="20">
        <v>0.424942761659622</v>
      </c>
      <c r="T24" s="20">
        <v>0.500894546508789</v>
      </c>
      <c r="U24" s="20">
        <v>77.6611938476562</v>
      </c>
      <c r="V24" s="19">
        <v>0</v>
      </c>
      <c r="W24" s="21">
        <v>0</v>
      </c>
      <c r="X24" s="24">
        <v>3825.66674804688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158.8028</v>
      </c>
      <c r="Q25" s="20">
        <v>184.9761</v>
      </c>
      <c r="R25" s="21">
        <v>41.666344</v>
      </c>
      <c r="S25" s="20">
        <v>0.411998331546783</v>
      </c>
      <c r="T25" s="20">
        <v>0.479902416467667</v>
      </c>
      <c r="U25" s="20">
        <v>184.976104736328</v>
      </c>
      <c r="V25" s="19">
        <v>0</v>
      </c>
      <c r="W25" s="21">
        <v>0</v>
      </c>
      <c r="X25" s="24">
        <v>3937.482421875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289.59933</v>
      </c>
      <c r="Q26" s="20">
        <v>341.61102</v>
      </c>
      <c r="R26" s="21">
        <v>47.374229</v>
      </c>
      <c r="S26" s="20">
        <v>0.426769703626633</v>
      </c>
      <c r="T26" s="20">
        <v>0.503417015075684</v>
      </c>
      <c r="U26" s="20">
        <v>341.611022949219</v>
      </c>
      <c r="V26" s="19">
        <v>0</v>
      </c>
      <c r="W26" s="21">
        <v>0</v>
      </c>
      <c r="X26" s="24">
        <v>3809.1005859375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301.46371</v>
      </c>
      <c r="Q27" s="20">
        <v>346.20926</v>
      </c>
      <c r="R27" s="21">
        <v>110.28259</v>
      </c>
      <c r="S27" s="20">
        <v>0.397732704877853</v>
      </c>
      <c r="T27" s="20">
        <v>0.456767231225967</v>
      </c>
      <c r="U27" s="20">
        <v>346.209259033203</v>
      </c>
      <c r="V27" s="19">
        <v>0</v>
      </c>
      <c r="W27" s="21">
        <v>0</v>
      </c>
      <c r="X27" s="24">
        <v>4085.3173828125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0.0010722</v>
      </c>
      <c r="Q28" s="20">
        <v>0.0013317</v>
      </c>
      <c r="R28" s="21">
        <v>0.0025822</v>
      </c>
      <c r="S28" s="20">
        <v>0.215037807822227</v>
      </c>
      <c r="T28" s="20">
        <v>0.26708248257637</v>
      </c>
      <c r="U28" s="20">
        <v>0.00133170001208782</v>
      </c>
      <c r="V28" s="19">
        <v>0</v>
      </c>
      <c r="W28" s="21">
        <v>0</v>
      </c>
      <c r="X28" s="24">
        <v>48171.3515625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2.4648356</v>
      </c>
      <c r="Q29" s="20">
        <v>2.6109767</v>
      </c>
      <c r="R29" s="21">
        <v>2.6361709</v>
      </c>
      <c r="S29" s="20">
        <v>0.319611132144928</v>
      </c>
      <c r="T29" s="20">
        <v>0.338560998439789</v>
      </c>
      <c r="U29" s="20">
        <v>2.6109766960144</v>
      </c>
      <c r="V29" s="19">
        <v>0</v>
      </c>
      <c r="W29" s="21">
        <v>0</v>
      </c>
      <c r="X29" s="24">
        <v>6097.43408203125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6.1513028</v>
      </c>
      <c r="Q30" s="20">
        <v>6.5091949</v>
      </c>
      <c r="R30" s="21">
        <v>6.3680305</v>
      </c>
      <c r="S30" s="20">
        <v>0.32326740026474</v>
      </c>
      <c r="T30" s="20">
        <v>0.34207558631897</v>
      </c>
      <c r="U30" s="20">
        <v>6.50919485092163</v>
      </c>
      <c r="V30" s="19">
        <v>0</v>
      </c>
      <c r="W30" s="21">
        <v>0</v>
      </c>
      <c r="X30" s="24">
        <v>5913.505859375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11.88522</v>
      </c>
      <c r="Q31" s="20">
        <v>12.499069</v>
      </c>
      <c r="R31" s="21">
        <v>12.106823</v>
      </c>
      <c r="S31" s="20">
        <v>0.325701773166656</v>
      </c>
      <c r="T31" s="20">
        <v>0.342523664236069</v>
      </c>
      <c r="U31" s="20">
        <v>12.4990692138672</v>
      </c>
      <c r="V31" s="19">
        <v>0</v>
      </c>
      <c r="W31" s="21">
        <v>0</v>
      </c>
      <c r="X31" s="24">
        <v>5801.02783203125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19.889784</v>
      </c>
      <c r="Q32" s="20">
        <v>20.969992</v>
      </c>
      <c r="R32" s="21">
        <v>19.907734</v>
      </c>
      <c r="S32" s="20">
        <v>0.327309519052505</v>
      </c>
      <c r="T32" s="20">
        <v>0.345085591077805</v>
      </c>
      <c r="U32" s="20">
        <v>20.96999168396</v>
      </c>
      <c r="V32" s="19">
        <v>0</v>
      </c>
      <c r="W32" s="21">
        <v>0</v>
      </c>
      <c r="X32" s="24">
        <v>5725.2548828125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30.532383</v>
      </c>
      <c r="Q33" s="20">
        <v>32.178013</v>
      </c>
      <c r="R33" s="21">
        <v>30.201534</v>
      </c>
      <c r="S33" s="20">
        <v>0.328616380691528</v>
      </c>
      <c r="T33" s="20">
        <v>0.346328109502792</v>
      </c>
      <c r="U33" s="20">
        <v>32.1780128479004</v>
      </c>
      <c r="V33" s="19">
        <v>0</v>
      </c>
      <c r="W33" s="21">
        <v>0</v>
      </c>
      <c r="X33" s="24">
        <v>5666.7685546875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43.594677</v>
      </c>
      <c r="Q34" s="20">
        <v>45.944534</v>
      </c>
      <c r="R34" s="21">
        <v>42.906147</v>
      </c>
      <c r="S34" s="20">
        <v>0.329152166843414</v>
      </c>
      <c r="T34" s="20">
        <v>0.346894264221191</v>
      </c>
      <c r="U34" s="20">
        <v>45.9445343017578</v>
      </c>
      <c r="V34" s="19">
        <v>0</v>
      </c>
      <c r="W34" s="21">
        <v>0</v>
      </c>
      <c r="X34" s="24">
        <v>5643.17236328125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59.524643</v>
      </c>
      <c r="Q35" s="20">
        <v>62.739029</v>
      </c>
      <c r="R35" s="21">
        <v>58.426418</v>
      </c>
      <c r="S35" s="20">
        <v>0.329429477453232</v>
      </c>
      <c r="T35" s="20">
        <v>0.347218990325928</v>
      </c>
      <c r="U35" s="20">
        <v>62.7390289306641</v>
      </c>
      <c r="V35" s="19">
        <v>0</v>
      </c>
      <c r="W35" s="21">
        <v>0</v>
      </c>
      <c r="X35" s="24">
        <v>5631.04296875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78.469017</v>
      </c>
      <c r="Q36" s="20">
        <v>82.643517</v>
      </c>
      <c r="R36" s="21">
        <v>76.7006</v>
      </c>
      <c r="S36" s="20">
        <v>0.329960823059082</v>
      </c>
      <c r="T36" s="20">
        <v>0.347514510154724</v>
      </c>
      <c r="U36" s="20">
        <v>82.6435165405273</v>
      </c>
      <c r="V36" s="19">
        <v>0</v>
      </c>
      <c r="W36" s="21">
        <v>0</v>
      </c>
      <c r="X36" s="24">
        <v>5608.12646484375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100.39073</v>
      </c>
      <c r="Q37" s="20">
        <v>105.79467</v>
      </c>
      <c r="R37" s="21">
        <v>97.621262</v>
      </c>
      <c r="S37" s="20">
        <v>0.330442816019058</v>
      </c>
      <c r="T37" s="20">
        <v>0.348230242729187</v>
      </c>
      <c r="U37" s="20">
        <v>105.79467010498</v>
      </c>
      <c r="V37" s="19">
        <v>0</v>
      </c>
      <c r="W37" s="21">
        <v>0</v>
      </c>
      <c r="X37" s="24">
        <v>5587.375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125.39034</v>
      </c>
      <c r="Q38" s="20">
        <v>132.02798</v>
      </c>
      <c r="R38" s="21">
        <v>121.96245</v>
      </c>
      <c r="S38" s="20">
        <v>0.330513179302216</v>
      </c>
      <c r="T38" s="20">
        <v>0.348009139299393</v>
      </c>
      <c r="U38" s="20">
        <v>132.027984619141</v>
      </c>
      <c r="V38" s="19">
        <v>0</v>
      </c>
      <c r="W38" s="21">
        <v>0</v>
      </c>
      <c r="X38" s="24">
        <v>5584.43701171875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153.60942</v>
      </c>
      <c r="Q39" s="20">
        <v>161.89847</v>
      </c>
      <c r="R39" s="21">
        <v>148.8317</v>
      </c>
      <c r="S39" s="20">
        <v>0.33081266283989</v>
      </c>
      <c r="T39" s="20">
        <v>0.348663926124573</v>
      </c>
      <c r="U39" s="20">
        <v>161.898468017578</v>
      </c>
      <c r="V39" s="19">
        <v>0</v>
      </c>
      <c r="W39" s="21">
        <v>0</v>
      </c>
      <c r="X39" s="24">
        <v>5571.63916015625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185.09608</v>
      </c>
      <c r="Q40" s="20">
        <v>195.07741</v>
      </c>
      <c r="R40" s="21">
        <v>179.14017</v>
      </c>
      <c r="S40" s="20">
        <v>0.330934315919876</v>
      </c>
      <c r="T40" s="20">
        <v>0.34877997636795</v>
      </c>
      <c r="U40" s="20">
        <v>195.077407836914</v>
      </c>
      <c r="V40" s="19">
        <v>0</v>
      </c>
      <c r="W40" s="21">
        <v>0</v>
      </c>
      <c r="X40" s="24">
        <v>5566.49365234375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219.97903</v>
      </c>
      <c r="Q41" s="20">
        <v>231.62064</v>
      </c>
      <c r="R41" s="21">
        <v>212.77841</v>
      </c>
      <c r="S41" s="20">
        <v>0.331105202436447</v>
      </c>
      <c r="T41" s="20">
        <v>0.348627746105194</v>
      </c>
      <c r="U41" s="20">
        <v>231.620635986328</v>
      </c>
      <c r="V41" s="19">
        <v>0</v>
      </c>
      <c r="W41" s="21">
        <v>0</v>
      </c>
      <c r="X41" s="24">
        <v>5559.2998046875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258.60968</v>
      </c>
      <c r="Q42" s="20">
        <v>272.35342</v>
      </c>
      <c r="R42" s="21">
        <v>249.58685</v>
      </c>
      <c r="S42" s="20">
        <v>0.331317275762558</v>
      </c>
      <c r="T42" s="20">
        <v>0.348925024271011</v>
      </c>
      <c r="U42" s="20">
        <v>272.353424072266</v>
      </c>
      <c r="V42" s="19">
        <v>0</v>
      </c>
      <c r="W42" s="21">
        <v>0</v>
      </c>
      <c r="X42" s="24">
        <v>5550.33837890625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300.85904</v>
      </c>
      <c r="Q43" s="20">
        <v>317.04492</v>
      </c>
      <c r="R43" s="21">
        <v>290.11545</v>
      </c>
      <c r="S43" s="20">
        <v>0.331335484981537</v>
      </c>
      <c r="T43" s="20">
        <v>0.349160939455032</v>
      </c>
      <c r="U43" s="20">
        <v>317.044921875</v>
      </c>
      <c r="V43" s="19">
        <v>0</v>
      </c>
      <c r="W43" s="21">
        <v>0</v>
      </c>
      <c r="X43" s="24">
        <v>5549.57373046875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343.93491</v>
      </c>
      <c r="Q44" s="20">
        <v>362.49255</v>
      </c>
      <c r="R44" s="21">
        <v>330.69986</v>
      </c>
      <c r="S44" s="20">
        <v>0.331622660160065</v>
      </c>
      <c r="T44" s="20">
        <v>0.349515944719315</v>
      </c>
      <c r="U44" s="20">
        <v>362.492553710938</v>
      </c>
      <c r="V44" s="19">
        <v>0</v>
      </c>
      <c r="W44" s="21">
        <v>0</v>
      </c>
      <c r="X44" s="24">
        <v>5537.50341796875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