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<sst xmlns="http://schemas.openxmlformats.org/spreadsheetml/2006/main" count="759" uniqueCount="385">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</sst>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sz val="9"/>
      <name val="ＭＳ Ｐゴシック"/>
      <charset val="128"/>
    </font>
    <font>
      <b/>
      <sz val="9"/>
      <color theme="1"/>
      <name val="Microsoft YaHei Light"/>
      <charset val="134"/>
    </font>
    <font>
      <b/>
      <sz val="9"/>
      <color rgb="FF000000"/>
      <name val="Cambria"/>
      <charset val="134"/>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0.00102740002330393</c:v>
                </c:pt>
                <c:pt idx="1">
                  <c:v>2.60201334953308</c:v>
                </c:pt>
                <c:pt idx="2">
                  <c:v>6.47729969024658</c:v>
                </c:pt>
                <c:pt idx="3">
                  <c:v>12.4670448303223</c:v>
                </c:pt>
                <c:pt idx="4">
                  <c:v>20.9319381713867</c:v>
                </c:pt>
                <c:pt idx="5">
                  <c:v>32.0775184631348</c:v>
                </c:pt>
                <c:pt idx="6">
                  <c:v>45.4999542236328</c:v>
                </c:pt>
                <c:pt idx="7">
                  <c:v>62.6832389831543</c:v>
                </c:pt>
                <c:pt idx="8">
                  <c:v>82.4965438842773</c:v>
                </c:pt>
                <c:pt idx="9">
                  <c:v>105.639862060547</c:v>
                </c:pt>
                <c:pt idx="10">
                  <c:v>131.829208374023</c:v>
                </c:pt>
                <c:pt idx="11">
                  <c:v>161.618988037109</c:v>
                </c:pt>
                <c:pt idx="12">
                  <c:v>194.704650878906</c:v>
                </c:pt>
                <c:pt idx="13">
                  <c:v>231.205322265625</c:v>
                </c:pt>
                <c:pt idx="14">
                  <c:v>271.891876220703</c:v>
                </c:pt>
                <c:pt idx="15">
                  <c:v>316.502258300781</c:v>
                </c:pt>
                <c:pt idx="16">
                  <c:v>361.860382080078</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0.153665527701378</c:v>
                </c:pt>
                <c:pt idx="1">
                  <c:v>0.306709259748459</c:v>
                </c:pt>
                <c:pt idx="2">
                  <c:v>0.634336352348328</c:v>
                </c:pt>
                <c:pt idx="3">
                  <c:v>0.153665527701378</c:v>
                </c:pt>
              </c:numCache>
            </c:numRef>
          </c:xVal>
          <c:yVal>
            <c:numRef>
              <c:f>sRGB_DeltaE!$F$434:$F$437</c:f>
              <c:numCache>
                <c:formatCode>0.00</c:formatCode>
                <c:ptCount val="4"/>
                <c:pt idx="0">
                  <c:v>0.0621001198887825</c:v>
                </c:pt>
                <c:pt idx="1">
                  <c:v>0.599960803985596</c:v>
                </c:pt>
                <c:pt idx="2">
                  <c:v>0.332644164562225</c:v>
                </c:pt>
                <c:pt idx="3">
                  <c:v>0.0621001198887825</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2.21731375715167</c:v>
                </c:pt>
                <c:pt idx="1">
                  <c:v>2.01391933201745</c:v>
                </c:pt>
                <c:pt idx="2">
                  <c:v>1.65740534036038</c:v>
                </c:pt>
                <c:pt idx="3">
                  <c:v>1.45420774977569</c:v>
                </c:pt>
                <c:pt idx="4">
                  <c:v>1.15558702901693</c:v>
                </c:pt>
                <c:pt idx="5">
                  <c:v>0.729886790469888</c:v>
                </c:pt>
                <c:pt idx="6">
                  <c:v>0.421952584556501</c:v>
                </c:pt>
                <c:pt idx="7">
                  <c:v>0</c:v>
                </c:pt>
                <c:pt idx="8">
                  <c:v>2.16141376462569</c:v>
                </c:pt>
                <c:pt idx="9">
                  <c:v>2.02234668460347</c:v>
                </c:pt>
                <c:pt idx="10">
                  <c:v>2.23529311047083</c:v>
                </c:pt>
                <c:pt idx="11">
                  <c:v>1.4890184192076</c:v>
                </c:pt>
                <c:pt idx="12">
                  <c:v>1.48091952050235</c:v>
                </c:pt>
                <c:pt idx="13">
                  <c:v>1.0556180761307</c:v>
                </c:pt>
                <c:pt idx="14">
                  <c:v>0.736236472613413</c:v>
                </c:pt>
                <c:pt idx="15">
                  <c:v>0.690988877942978</c:v>
                </c:pt>
                <c:pt idx="16">
                  <c:v>1.98886750172848</c:v>
                </c:pt>
                <c:pt idx="17">
                  <c:v>2.22480718584931</c:v>
                </c:pt>
                <c:pt idx="18">
                  <c:v>2.90680395081236</c:v>
                </c:pt>
                <c:pt idx="19">
                  <c:v>2.09382590285833</c:v>
                </c:pt>
                <c:pt idx="20">
                  <c:v>1.81082362264726</c:v>
                </c:pt>
                <c:pt idx="21">
                  <c:v>1.52901997611445</c:v>
                </c:pt>
                <c:pt idx="22">
                  <c:v>1.40137704128916</c:v>
                </c:pt>
                <c:pt idx="23">
                  <c:v>1.32091739572501</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0.240461064272523</v>
      </c>
      <c r="F10" s="102">
        <f>C10/$C$16</f>
        <v>0.159866971302062</v>
      </c>
      <c r="G10" s="102">
        <f>D10/$C$16</f>
        <v>0.0949347768630874</v>
      </c>
      <c r="H10" s="102">
        <f>IF((E10/Reference!L$18)&lt;=0.008856,(7.787*(E10/Reference!L$18))+16/116,(E10/Reference!L$18)^(1/3))</f>
        <v>0.632456821697291</v>
      </c>
      <c r="I10" s="102">
        <f>IF((F10/Reference!M$18)&lt;=0.008856,(7.787*(F10/Reference!M$18))+16/116,(F10/Reference!M$18)^(1/3))</f>
        <v>0.542733025167913</v>
      </c>
      <c r="J10" s="102">
        <f>IF((G10/Reference!N$18)&lt;=0.008856,(7.787*(G10/Reference!N$18))+16/116,(G10/Reference!N$18)^(1/3))</f>
        <v>0.443403535233669</v>
      </c>
      <c r="K10" s="102">
        <f t="shared" ref="K10:K16" si="0">100*IF(F10&lt;=0.008856,9.033*F10,(1.16*(F10^(1/3)))-0.16)</f>
        <v>46.9570309194779</v>
      </c>
      <c r="L10" s="102">
        <f t="shared" ref="L10:L16" si="1">500*(H10-I10)</f>
        <v>44.8618982646892</v>
      </c>
      <c r="M10" s="102">
        <f t="shared" ref="M10:M16" si="2">200*(I10-J10)</f>
        <v>19.8658979868489</v>
      </c>
      <c r="N10" s="103" t="str">
        <f>A10</f>
        <v>1-(192,80,80)</v>
      </c>
      <c r="O10" s="120">
        <f>K10-Reference!B12</f>
        <v>-1.95531127201254</v>
      </c>
      <c r="P10" s="120">
        <f>L10-Reference!C12</f>
        <v>-0.143152526167256</v>
      </c>
      <c r="Q10" s="120">
        <f>M10-Reference!D12</f>
        <v>-3.04557826612576</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bluer</v>
      </c>
      <c r="U10" s="120">
        <f t="shared" ref="U10:U16" si="6">(O10^2+P10^2+Q10^2)^(1/2)</f>
        <v>3.62205491279535</v>
      </c>
      <c r="V10" s="120">
        <f t="shared" ref="V10:V16" si="7">(AC10)^2</f>
        <v>6.3565811757064</v>
      </c>
      <c r="W10" s="102">
        <f t="shared" ref="W10:W16" si="8">SQRT((L10*L10)+(M10*M10))</f>
        <v>49.0636710686757</v>
      </c>
      <c r="X10" s="102">
        <f>W10-Reference!E12</f>
        <v>-1.43771842486382</v>
      </c>
      <c r="Y10" s="102">
        <f t="shared" ref="Y10:Y16" si="9">IF(((U10*U10)-(O10*O10)-(X10*X10))&lt;0,0,SQRT((U10*U10)-(O10*O10)-(X10*X10)))</f>
        <v>2.68868096873778</v>
      </c>
      <c r="Z10" s="102">
        <f t="shared" ref="Z10:Z16" si="10">O10</f>
        <v>-1.95531127201254</v>
      </c>
      <c r="AA10" s="102">
        <f>X10/(1+0.045*ABS(Reference!E12))</f>
        <v>-0.43932496718095</v>
      </c>
      <c r="AB10" s="102">
        <f>Y10/(1+0.015*ABS(Reference!E12))</f>
        <v>1.52981455688542</v>
      </c>
      <c r="AC10" s="102">
        <f t="shared" ref="AC10:AC16" si="11">SQRT(Z10*Z10+AA10*AA10+AB10*AB10)</f>
        <v>2.52122612546086</v>
      </c>
      <c r="AD10" s="103" t="str">
        <f>A10</f>
        <v>1-(192,80,80)</v>
      </c>
    </row>
    <row r="11" spans="1:107">
      <c r="A11" s="103" t="s">
        <v>41</v>
      </c>
      <c r="B11" s="31">
        <f>sRGB_Data!B1032</f>
        <v>148</v>
      </c>
      <c r="C11" s="31">
        <f>sRGB_Data!C1032</f>
        <v>177.13</v>
      </c>
      <c r="D11" s="31">
        <f>sRGB_Data!D1032</f>
        <v>52.76</v>
      </c>
      <c r="E11" s="102">
        <f t="shared" ref="E11:E16" si="12">B11/$C$16</f>
        <v>0.407374513648505</v>
      </c>
      <c r="F11" s="102">
        <f t="shared" ref="F11:F16" si="13">C11/$C$16</f>
        <v>0.487555727044322</v>
      </c>
      <c r="G11" s="102">
        <f t="shared" ref="G11:G16" si="14">D11/$C$16</f>
        <v>0.145223509054697</v>
      </c>
      <c r="H11" s="102">
        <f>IF((E11/Reference!L$18)&lt;=0.008856,(7.787*(E11/Reference!L$18))+16/116,(E11/Reference!L$18)^(1/3))</f>
        <v>0.753958157751143</v>
      </c>
      <c r="I11" s="102">
        <f>IF((F11/Reference!M$18)&lt;=0.008856,(7.787*(F11/Reference!M$18))+16/116,(F11/Reference!M$18)^(1/3))</f>
        <v>0.787060446151717</v>
      </c>
      <c r="J11" s="102">
        <f>IF((G11/Reference!N$18)&lt;=0.008856,(7.787*(G11/Reference!N$18))+16/116,(G11/Reference!N$18)^(1/3))</f>
        <v>0.510900524929309</v>
      </c>
      <c r="K11" s="102">
        <f t="shared" si="0"/>
        <v>75.2990117535991</v>
      </c>
      <c r="L11" s="102">
        <f t="shared" si="1"/>
        <v>-16.551144200287</v>
      </c>
      <c r="M11" s="102">
        <f t="shared" si="2"/>
        <v>55.2319842444815</v>
      </c>
      <c r="N11" s="103" t="str">
        <f t="shared" ref="N11:N16" si="15">A11</f>
        <v>2-(192,192,80)</v>
      </c>
      <c r="O11" s="120">
        <f>K11-Reference!B13</f>
        <v>-0.453009040942788</v>
      </c>
      <c r="P11" s="120">
        <f>L11-Reference!C13</f>
        <v>-2.01057993066983</v>
      </c>
      <c r="Q11" s="120">
        <f>M11-Reference!D13</f>
        <v>0.155717945443513</v>
      </c>
      <c r="R11" s="120" t="str">
        <f t="shared" si="3"/>
        <v>about the same</v>
      </c>
      <c r="S11" s="120" t="str">
        <f t="shared" si="4"/>
        <v>about the same</v>
      </c>
      <c r="T11" s="120" t="str">
        <f t="shared" si="5"/>
        <v>about the same</v>
      </c>
      <c r="U11" s="120">
        <f t="shared" si="6"/>
        <v>2.06685677474792</v>
      </c>
      <c r="V11" s="120">
        <f t="shared" si="7"/>
        <v>1.28525592597882</v>
      </c>
      <c r="W11" s="102">
        <f t="shared" si="8"/>
        <v>57.6585852924033</v>
      </c>
      <c r="X11" s="102">
        <f>W11-Reference!E13</f>
        <v>0.695236385220753</v>
      </c>
      <c r="Y11" s="102">
        <f t="shared" si="9"/>
        <v>1.89296753929132</v>
      </c>
      <c r="Z11" s="102">
        <f t="shared" si="10"/>
        <v>-0.453009040942788</v>
      </c>
      <c r="AA11" s="102">
        <f>X11/(1+0.045*ABS(Reference!E13))</f>
        <v>0.195107482701643</v>
      </c>
      <c r="AB11" s="102">
        <f>Y11/(1+0.015*ABS(Reference!E13))</f>
        <v>1.02077020185581</v>
      </c>
      <c r="AC11" s="102">
        <f t="shared" si="11"/>
        <v>1.13369128336546</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0.258490139031967</v>
      </c>
      <c r="F12" s="102">
        <f t="shared" si="13"/>
        <v>0.413072251778589</v>
      </c>
      <c r="G12" s="102">
        <f t="shared" si="14"/>
        <v>0.174648060074308</v>
      </c>
      <c r="H12" s="102">
        <f>IF((E12/Reference!L$18)&lt;=0.008856,(7.787*(E12/Reference!L$18))+16/116,(E12/Reference!L$18)^(1/3))</f>
        <v>0.647884046953151</v>
      </c>
      <c r="I12" s="102">
        <f>IF((F12/Reference!M$18)&lt;=0.008856,(7.787*(F12/Reference!M$18))+16/116,(F12/Reference!M$18)^(1/3))</f>
        <v>0.744746848378106</v>
      </c>
      <c r="J12" s="102">
        <f>IF((G12/Reference!N$18)&lt;=0.008856,(7.787*(G12/Reference!N$18))+16/116,(G12/Reference!N$18)^(1/3))</f>
        <v>0.543306993588691</v>
      </c>
      <c r="K12" s="102">
        <f t="shared" si="0"/>
        <v>70.3906344118603</v>
      </c>
      <c r="L12" s="102">
        <f t="shared" si="1"/>
        <v>-48.4314007124778</v>
      </c>
      <c r="M12" s="102">
        <f t="shared" si="2"/>
        <v>40.287970957883</v>
      </c>
      <c r="N12" s="103" t="str">
        <f t="shared" si="15"/>
        <v>3-(96,192,96)</v>
      </c>
      <c r="O12" s="120">
        <f>K12-Reference!B14</f>
        <v>0.193279409053602</v>
      </c>
      <c r="P12" s="120">
        <f>L12-Reference!C14</f>
        <v>-0.564750053244182</v>
      </c>
      <c r="Q12" s="120">
        <f>M12-Reference!D14</f>
        <v>0.668637435098709</v>
      </c>
      <c r="R12" s="120" t="str">
        <f t="shared" si="3"/>
        <v>about the same</v>
      </c>
      <c r="S12" s="120" t="str">
        <f t="shared" si="4"/>
        <v>about the same</v>
      </c>
      <c r="T12" s="120" t="str">
        <f t="shared" si="5"/>
        <v>about the same</v>
      </c>
      <c r="U12" s="120">
        <f t="shared" si="6"/>
        <v>0.896312206889317</v>
      </c>
      <c r="V12" s="120">
        <f t="shared" si="7"/>
        <v>0.095216682311207</v>
      </c>
      <c r="W12" s="102">
        <f t="shared" si="8"/>
        <v>62.9977870950704</v>
      </c>
      <c r="X12" s="102">
        <f>W12-Reference!E14</f>
        <v>0.861583202953462</v>
      </c>
      <c r="Y12" s="102">
        <f t="shared" si="9"/>
        <v>0.153925393106992</v>
      </c>
      <c r="Z12" s="102">
        <f t="shared" si="10"/>
        <v>0.193279409053602</v>
      </c>
      <c r="AA12" s="102">
        <f>X12/(1+0.045*ABS(Reference!E14))</f>
        <v>0.226963615620507</v>
      </c>
      <c r="AB12" s="102">
        <f>Y12/(1+0.015*ABS(Reference!E14))</f>
        <v>0.0796697529277206</v>
      </c>
      <c r="AC12" s="102">
        <f t="shared" si="11"/>
        <v>0.308572005067224</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0.334542556681347</v>
      </c>
      <c r="F13" s="102">
        <f t="shared" si="13"/>
        <v>0.440404879620005</v>
      </c>
      <c r="G13" s="102">
        <f t="shared" si="14"/>
        <v>0.563112689204129</v>
      </c>
      <c r="H13" s="102">
        <f>IF((E13/Reference!L$18)&lt;=0.008856,(7.787*(E13/Reference!L$18))+16/116,(E13/Reference!L$18)^(1/3))</f>
        <v>0.706046140671922</v>
      </c>
      <c r="I13" s="102">
        <f>IF((F13/Reference!M$18)&lt;=0.008856,(7.787*(F13/Reference!M$18))+16/116,(F13/Reference!M$18)^(1/3))</f>
        <v>0.760823714259751</v>
      </c>
      <c r="J13" s="102">
        <f>IF((G13/Reference!N$18)&lt;=0.008856,(7.787*(G13/Reference!N$18))+16/116,(G13/Reference!N$18)^(1/3))</f>
        <v>0.802643102668792</v>
      </c>
      <c r="K13" s="102">
        <f t="shared" si="0"/>
        <v>72.2555508541311</v>
      </c>
      <c r="L13" s="102">
        <f t="shared" si="1"/>
        <v>-27.3887867939148</v>
      </c>
      <c r="M13" s="102">
        <f t="shared" si="2"/>
        <v>-8.36387768180826</v>
      </c>
      <c r="N13" s="103" t="str">
        <f t="shared" si="15"/>
        <v>4-(96,192,192)</v>
      </c>
      <c r="O13" s="120">
        <f>K13-Reference!B15</f>
        <v>0.0325072946631622</v>
      </c>
      <c r="P13" s="120">
        <f>L13-Reference!C15</f>
        <v>0.799153406514929</v>
      </c>
      <c r="Q13" s="120">
        <f>M13-Reference!D15</f>
        <v>0.340606036008385</v>
      </c>
      <c r="R13" s="120" t="str">
        <f t="shared" si="3"/>
        <v>about the same</v>
      </c>
      <c r="S13" s="120" t="str">
        <f t="shared" si="4"/>
        <v>about the same</v>
      </c>
      <c r="T13" s="120" t="str">
        <f t="shared" si="5"/>
        <v>about the same</v>
      </c>
      <c r="U13" s="120">
        <f t="shared" si="6"/>
        <v>0.869318907603003</v>
      </c>
      <c r="V13" s="120">
        <f t="shared" si="7"/>
        <v>0.142806611000791</v>
      </c>
      <c r="W13" s="102">
        <f t="shared" si="8"/>
        <v>28.6373897539348</v>
      </c>
      <c r="X13" s="102">
        <f>W13-Reference!E15</f>
        <v>-0.863932411973884</v>
      </c>
      <c r="Y13" s="102">
        <f t="shared" si="9"/>
        <v>0.0909913537142231</v>
      </c>
      <c r="Z13" s="102">
        <f t="shared" si="10"/>
        <v>0.0325072946631622</v>
      </c>
      <c r="AA13" s="102">
        <f>X13/(1+0.045*ABS(Reference!E15))</f>
        <v>-0.371175221477467</v>
      </c>
      <c r="AB13" s="102">
        <f>Y13/(1+0.015*ABS(Reference!E15))</f>
        <v>0.0630780608106061</v>
      </c>
      <c r="AC13" s="102">
        <f t="shared" si="11"/>
        <v>0.377897619734222</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0.258985594521539</v>
      </c>
      <c r="F14" s="102">
        <f t="shared" si="13"/>
        <v>0.233717364553342</v>
      </c>
      <c r="G14" s="102">
        <f t="shared" si="14"/>
        <v>0.52911893755846</v>
      </c>
      <c r="H14" s="102">
        <f>IF((E14/Reference!L$18)&lt;=0.008856,(7.787*(E14/Reference!L$18))+16/116,(E14/Reference!L$18)^(1/3))</f>
        <v>0.648297722098187</v>
      </c>
      <c r="I14" s="102">
        <f>IF((F14/Reference!M$18)&lt;=0.008856,(7.787*(F14/Reference!M$18))+16/116,(F14/Reference!M$18)^(1/3))</f>
        <v>0.615975814035837</v>
      </c>
      <c r="J14" s="102">
        <f>IF((G14/Reference!N$18)&lt;=0.008856,(7.787*(G14/Reference!N$18))+16/116,(G14/Reference!N$18)^(1/3))</f>
        <v>0.786155532826674</v>
      </c>
      <c r="K14" s="102">
        <f t="shared" si="0"/>
        <v>55.4531944281571</v>
      </c>
      <c r="L14" s="102">
        <f t="shared" si="1"/>
        <v>16.160954031175</v>
      </c>
      <c r="M14" s="102">
        <f t="shared" si="2"/>
        <v>-34.0359437581673</v>
      </c>
      <c r="N14" s="103" t="str">
        <f t="shared" si="15"/>
        <v>5-(128,128,192)</v>
      </c>
      <c r="O14" s="120">
        <f>K14-Reference!B16</f>
        <v>-0.467316974267547</v>
      </c>
      <c r="P14" s="120">
        <f>L14-Reference!C16</f>
        <v>1.02799962306521</v>
      </c>
      <c r="Q14" s="120">
        <f>M14-Reference!D16</f>
        <v>-0.627560761049196</v>
      </c>
      <c r="R14" s="120" t="str">
        <f t="shared" si="3"/>
        <v>about the same</v>
      </c>
      <c r="S14" s="120" t="str">
        <f t="shared" si="4"/>
        <v>about the same</v>
      </c>
      <c r="T14" s="120" t="str">
        <f t="shared" si="5"/>
        <v>about the same</v>
      </c>
      <c r="U14" s="120">
        <f t="shared" si="6"/>
        <v>1.29189817256216</v>
      </c>
      <c r="V14" s="120">
        <f t="shared" si="7"/>
        <v>0.547222429145215</v>
      </c>
      <c r="W14" s="102">
        <f t="shared" si="8"/>
        <v>37.6778701986575</v>
      </c>
      <c r="X14" s="102">
        <f>W14-Reference!E16</f>
        <v>1.00190581324478</v>
      </c>
      <c r="Y14" s="102">
        <f t="shared" si="9"/>
        <v>0.668431354154779</v>
      </c>
      <c r="Z14" s="102">
        <f t="shared" si="10"/>
        <v>-0.467316974267547</v>
      </c>
      <c r="AA14" s="102">
        <f>X14/(1+0.045*ABS(Reference!E16))</f>
        <v>0.378017981707701</v>
      </c>
      <c r="AB14" s="102">
        <f>Y14/(1+0.015*ABS(Reference!E16))</f>
        <v>0.431207235806956</v>
      </c>
      <c r="AC14" s="102">
        <f t="shared" si="11"/>
        <v>0.73974484056681</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0.374481774201886</v>
      </c>
      <c r="F15" s="102">
        <f t="shared" si="13"/>
        <v>0.292098536407969</v>
      </c>
      <c r="G15" s="102">
        <f t="shared" si="14"/>
        <v>0.535835111972665</v>
      </c>
      <c r="H15" s="102">
        <f>IF((E15/Reference!L$18)&lt;=0.008856,(7.787*(E15/Reference!L$18))+16/116,(E15/Reference!L$18)^(1/3))</f>
        <v>0.73309375770076</v>
      </c>
      <c r="I15" s="102">
        <f>IF((F15/Reference!M$18)&lt;=0.008856,(7.787*(F15/Reference!M$18))+16/116,(F15/Reference!M$18)^(1/3))</f>
        <v>0.663503360734012</v>
      </c>
      <c r="J15" s="102">
        <f>IF((G15/Reference!N$18)&lt;=0.008856,(7.787*(G15/Reference!N$18))+16/116,(G15/Reference!N$18)^(1/3))</f>
        <v>0.789467815307867</v>
      </c>
      <c r="K15" s="102">
        <f t="shared" si="0"/>
        <v>60.9663898451454</v>
      </c>
      <c r="L15" s="102">
        <f t="shared" si="1"/>
        <v>34.795198483374</v>
      </c>
      <c r="M15" s="102">
        <f t="shared" si="2"/>
        <v>-25.192890914771</v>
      </c>
      <c r="N15" s="103" t="str">
        <f t="shared" si="15"/>
        <v>6-(192,128,192)</v>
      </c>
      <c r="O15" s="120">
        <f>K15-Reference!B17</f>
        <v>-1.07467512385887</v>
      </c>
      <c r="P15" s="120">
        <f>L15-Reference!C17</f>
        <v>-0.273059832222813</v>
      </c>
      <c r="Q15" s="120">
        <f>M15-Reference!D17</f>
        <v>-1.74573029150149</v>
      </c>
      <c r="R15" s="120" t="str">
        <f t="shared" si="3"/>
        <v>about the same</v>
      </c>
      <c r="S15" s="120" t="str">
        <f t="shared" si="4"/>
        <v>about the same</v>
      </c>
      <c r="T15" s="120" t="str">
        <f t="shared" si="5"/>
        <v>about the same</v>
      </c>
      <c r="U15" s="120">
        <f t="shared" si="6"/>
        <v>2.06810602834586</v>
      </c>
      <c r="V15" s="120">
        <f t="shared" si="7"/>
        <v>2.17295044992669</v>
      </c>
      <c r="W15" s="102">
        <f t="shared" si="8"/>
        <v>42.9579746978479</v>
      </c>
      <c r="X15" s="102">
        <f>W15-Reference!E17</f>
        <v>0.773237142864552</v>
      </c>
      <c r="Y15" s="102">
        <f t="shared" si="9"/>
        <v>1.58878577647652</v>
      </c>
      <c r="Z15" s="102">
        <f t="shared" si="10"/>
        <v>-1.07467512385887</v>
      </c>
      <c r="AA15" s="102">
        <f>X15/(1+0.045*ABS(Reference!E17))</f>
        <v>0.266788677476026</v>
      </c>
      <c r="AB15" s="102">
        <f>Y15/(1+0.015*ABS(Reference!E17))</f>
        <v>0.97306095885931</v>
      </c>
      <c r="AC15" s="102">
        <f t="shared" si="11"/>
        <v>1.47409309405027</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344.75024</v>
      </c>
      <c r="C16" s="31">
        <f t="shared" ref="C16:D16" si="17">C35</f>
        <v>363.30206</v>
      </c>
      <c r="D16" s="31">
        <f t="shared" si="17"/>
        <v>331.35739</v>
      </c>
      <c r="E16" s="102">
        <f t="shared" si="12"/>
        <v>0.94893554966355</v>
      </c>
      <c r="F16" s="102">
        <f t="shared" si="13"/>
        <v>1</v>
      </c>
      <c r="G16" s="102">
        <f t="shared" si="14"/>
        <v>0.912071321588433</v>
      </c>
      <c r="H16" s="102">
        <f>IF((E16/Reference!L$18)&lt;=0.008856,(7.787*(E16/Reference!L$18))+16/116,(E16/Reference!L$18)^(1/3))</f>
        <v>0.999451057533211</v>
      </c>
      <c r="I16" s="102">
        <f>IF((F16/Reference!M$18)&lt;=0.008856,(7.787*(F16/Reference!M$18))+16/116,(F16/Reference!M$18)^(1/3))</f>
        <v>1</v>
      </c>
      <c r="J16" s="102">
        <f>IF((G16/Reference!N$18)&lt;=0.008856,(7.787*(G16/Reference!N$18))+16/116,(G16/Reference!N$18)^(1/3))</f>
        <v>0.942613467040388</v>
      </c>
      <c r="K16" s="102">
        <f t="shared" si="0"/>
        <v>100</v>
      </c>
      <c r="L16" s="102">
        <f t="shared" si="1"/>
        <v>-0.274471233394469</v>
      </c>
      <c r="M16" s="102">
        <f t="shared" si="2"/>
        <v>11.4773065919224</v>
      </c>
      <c r="N16" s="103" t="str">
        <f t="shared" si="15"/>
        <v>7-(255, 255, 255)</v>
      </c>
      <c r="O16" s="120">
        <f>K16-Reference!B18</f>
        <v>0</v>
      </c>
      <c r="P16" s="120">
        <f>L16-Reference!C18</f>
        <v>-0.274471233394469</v>
      </c>
      <c r="Q16" s="120">
        <f>M16-Reference!D18</f>
        <v>11.4773065919224</v>
      </c>
      <c r="R16" s="120" t="str">
        <f t="shared" si="3"/>
        <v>about the same</v>
      </c>
      <c r="S16" s="120" t="str">
        <f t="shared" si="4"/>
        <v>about the same</v>
      </c>
      <c r="T16" s="120" t="str">
        <f t="shared" si="5"/>
        <v>yellower</v>
      </c>
      <c r="U16" s="120">
        <f t="shared" si="6"/>
        <v>11.4805880103306</v>
      </c>
      <c r="V16" s="120">
        <f t="shared" si="7"/>
        <v>131.803901062946</v>
      </c>
      <c r="W16" s="102">
        <f t="shared" si="8"/>
        <v>11.4805880103306</v>
      </c>
      <c r="X16" s="102">
        <f>W16-Reference!E18</f>
        <v>11.4805880103306</v>
      </c>
      <c r="Y16" s="102">
        <f t="shared" si="9"/>
        <v>0</v>
      </c>
      <c r="Z16" s="102">
        <f t="shared" si="10"/>
        <v>0</v>
      </c>
      <c r="AA16" s="102">
        <f>X16/(1+0.045*ABS(Reference!E18))</f>
        <v>11.4805880103306</v>
      </c>
      <c r="AB16" s="102">
        <f>Y16/(1+0.015*ABS(Reference!E18))</f>
        <v>0</v>
      </c>
      <c r="AC16" s="102">
        <f t="shared" si="11"/>
        <v>11.4805880103306</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2.57654471122506</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11.4805880103306</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6.0178881</v>
      </c>
      <c r="C28" s="31">
        <f>Test_Data!Q4</f>
        <v>6.3555961</v>
      </c>
      <c r="D28" s="31">
        <f>Test_Data!R4</f>
        <v>6.2076006</v>
      </c>
      <c r="E28" s="117">
        <f>B28/$C$16</f>
        <v>0.0165644205265448</v>
      </c>
      <c r="F28" s="117">
        <f>C28/$C$16</f>
        <v>0.0174939720958367</v>
      </c>
      <c r="G28" s="117">
        <f>D28/$C$16</f>
        <v>0.0170866099685755</v>
      </c>
      <c r="H28" s="117">
        <f>IF((E28/E$16)&lt;=0.008856,(7.787*(E28/E$16))+16/116,(E28/E$16)^(1/3))</f>
        <v>0.259405896426782</v>
      </c>
      <c r="I28" s="117">
        <f>IF((F28/F$16)&lt;=0.008856,(7.787*(F28/F$16))+16/116,(F28/F$16)^(1/3))</f>
        <v>0.259594892281827</v>
      </c>
      <c r="J28" s="117">
        <f>IF((G28/G$16)&lt;=0.008856,(7.787*(G28/G$16))+16/116,(G28/G$16)^(1/3))</f>
        <v>0.265588358796769</v>
      </c>
      <c r="K28" s="117">
        <f>100*IF(F28&lt;=0.008856,9.033*F28,(1.16*(F28^(1/3)))-0.16)</f>
        <v>14.1130075046919</v>
      </c>
      <c r="L28" s="117">
        <f>500*(H28-I28)</f>
        <v>-0.0944979275223634</v>
      </c>
      <c r="M28" s="117">
        <f>200*(I28-J28)</f>
        <v>-1.19869330298845</v>
      </c>
      <c r="N28" s="123" t="str">
        <f>A28</f>
        <v>1-Gray1 (32, 32, 32)</v>
      </c>
      <c r="O28" s="124">
        <f>K28-[1]Reference!B35</f>
        <v>1.86297740316909</v>
      </c>
      <c r="P28" s="124">
        <f>L28-[1]Reference!C35</f>
        <v>-0.0944979275223634</v>
      </c>
      <c r="Q28" s="124">
        <f>M28-[1]Reference!D35</f>
        <v>-1.19869330298845</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2.21731375715167</v>
      </c>
      <c r="V28" s="124">
        <f>(AC28)^2</f>
        <v>4.91648029765404</v>
      </c>
      <c r="W28" s="117">
        <f t="shared" ref="W28:W59" si="19">SQRT((L28*L28)+(M28*M28))</f>
        <v>1.20241236393152</v>
      </c>
      <c r="X28" s="117">
        <f>W28-[1]Reference!E35</f>
        <v>1.20241236393152</v>
      </c>
      <c r="Y28" s="117">
        <f t="shared" ref="Y28:Y59" si="20">IF(((U28*U28)-(O28*O28)-(X28*X28))&lt;0,0,SQRT((U28*U28)-(O28*O28)-(X28*X28)))</f>
        <v>3.65002414998886e-8</v>
      </c>
      <c r="Z28" s="117">
        <f t="shared" ref="Z28:Z59" si="21">O28</f>
        <v>1.86297740316909</v>
      </c>
      <c r="AA28" s="117">
        <f>X28/(1+0.045*ABS([1]Reference!E35))</f>
        <v>1.20241236393152</v>
      </c>
      <c r="AB28" s="117">
        <f>Y28/(1+0.015*ABS([1]Reference!E35))</f>
        <v>3.65002414998886e-8</v>
      </c>
      <c r="AC28" s="117">
        <f>SQRT(Z28*Z28+AA28*AA28+AB28*AB28)</f>
        <v>2.21731375715167</v>
      </c>
      <c r="AD28" s="123" t="str">
        <f t="shared" ref="AD28:AD59" si="22">A28</f>
        <v>1-Gray1 (32, 32, 32)</v>
      </c>
    </row>
    <row r="29" s="31" customFormat="1" spans="1:30">
      <c r="A29" s="3" t="s">
        <v>51</v>
      </c>
      <c r="B29" s="31">
        <f>Test_Data!P5</f>
        <v>19.878981</v>
      </c>
      <c r="C29" s="31">
        <f>Test_Data!Q5</f>
        <v>20.957396</v>
      </c>
      <c r="D29" s="31">
        <f>Test_Data!R5</f>
        <v>19.89282</v>
      </c>
      <c r="E29" s="117">
        <f t="shared" ref="E29:G59" si="23">B29/$C$16</f>
        <v>0.0547175014642086</v>
      </c>
      <c r="F29" s="117">
        <f t="shared" si="23"/>
        <v>0.0576858716408049</v>
      </c>
      <c r="G29" s="117">
        <f t="shared" si="23"/>
        <v>0.0547555937337652</v>
      </c>
      <c r="H29" s="117">
        <f t="shared" ref="H29:J59" si="24">IF((E29/E$16)&lt;=0.008856,(7.787*(E29/E$16))+16/116,(E29/E$16)^(1/3))</f>
        <v>0.386334222219249</v>
      </c>
      <c r="I29" s="117">
        <f t="shared" si="24"/>
        <v>0.386387575581025</v>
      </c>
      <c r="J29" s="117">
        <f t="shared" si="24"/>
        <v>0.391561422329278</v>
      </c>
      <c r="K29" s="117">
        <f t="shared" ref="K29:K59" si="25">100*IF(F29&lt;=0.008856,9.033*F29,(1.16*(F29^(1/3)))-0.16)</f>
        <v>28.8209587673988</v>
      </c>
      <c r="L29" s="117">
        <f t="shared" ref="L29:L59" si="26">500*(H29-I29)</f>
        <v>-0.0266766808880159</v>
      </c>
      <c r="M29" s="117">
        <f t="shared" ref="M29:M59" si="27">200*(I29-J29)</f>
        <v>-1.03476934965062</v>
      </c>
      <c r="N29" s="123" t="str">
        <f t="shared" ref="N29:N59" si="28">A29</f>
        <v>2-Gray2 (64, 64, 64)</v>
      </c>
      <c r="O29" s="124">
        <f>K29-[1]Reference!B36</f>
        <v>1.72754502794979</v>
      </c>
      <c r="P29" s="124">
        <f>L29-[1]Reference!C36</f>
        <v>-0.0266766808880159</v>
      </c>
      <c r="Q29" s="124">
        <f>M29-[1]Reference!D36</f>
        <v>-1.03476934965062</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2.01391933201745</v>
      </c>
      <c r="V29" s="124">
        <f t="shared" ref="V29:V59" si="32">(AC29)^2</f>
        <v>4.05587107587363</v>
      </c>
      <c r="W29" s="117">
        <f t="shared" si="19"/>
        <v>1.03511315916646</v>
      </c>
      <c r="X29" s="117">
        <f>W29-[1]Reference!E36</f>
        <v>1.03511315916646</v>
      </c>
      <c r="Y29" s="117">
        <f t="shared" si="20"/>
        <v>0</v>
      </c>
      <c r="Z29" s="117">
        <f t="shared" si="21"/>
        <v>1.72754502794979</v>
      </c>
      <c r="AA29" s="117">
        <f>X29/(1+0.045*ABS([1]Reference!E36))</f>
        <v>1.03511315916646</v>
      </c>
      <c r="AB29" s="117">
        <f>Y29/(1+0.015*ABS([1]Reference!E36))</f>
        <v>0</v>
      </c>
      <c r="AC29" s="117">
        <f t="shared" ref="AC29:AC59" si="33">SQRT(Z29*Z29+AA29*AA29+AB29*AB29)</f>
        <v>2.01391933201745</v>
      </c>
      <c r="AD29" s="123" t="str">
        <f t="shared" si="22"/>
        <v>2-Gray2 (64, 64, 64)</v>
      </c>
    </row>
    <row r="30" s="31" customFormat="1" spans="1:30">
      <c r="A30" s="3" t="s">
        <v>52</v>
      </c>
      <c r="B30" s="31">
        <f>Test_Data!P6</f>
        <v>43.530155</v>
      </c>
      <c r="C30" s="31">
        <f>Test_Data!Q6</f>
        <v>45.866631</v>
      </c>
      <c r="D30" s="31">
        <f>Test_Data!R6</f>
        <v>42.817661</v>
      </c>
      <c r="E30" s="117">
        <f t="shared" si="23"/>
        <v>0.119818079203845</v>
      </c>
      <c r="F30" s="117">
        <f t="shared" si="23"/>
        <v>0.126249300650814</v>
      </c>
      <c r="G30" s="117">
        <f t="shared" si="23"/>
        <v>0.11785691773947</v>
      </c>
      <c r="H30" s="117">
        <f t="shared" si="24"/>
        <v>0.501682030425624</v>
      </c>
      <c r="I30" s="117">
        <f t="shared" si="24"/>
        <v>0.501660215468843</v>
      </c>
      <c r="J30" s="117">
        <f t="shared" si="24"/>
        <v>0.505563167559896</v>
      </c>
      <c r="K30" s="117">
        <f t="shared" si="25"/>
        <v>42.1925849943857</v>
      </c>
      <c r="L30" s="117">
        <f t="shared" si="26"/>
        <v>0.0109074783908314</v>
      </c>
      <c r="M30" s="117">
        <f t="shared" si="27"/>
        <v>-0.780590418210703</v>
      </c>
      <c r="N30" s="123" t="str">
        <f t="shared" si="28"/>
        <v>3-Grey3 (96, 96, 96)</v>
      </c>
      <c r="O30" s="124">
        <f>K30-[1]Reference!B37</f>
        <v>1.46203696539038</v>
      </c>
      <c r="P30" s="124">
        <f>L30-[1]Reference!C37</f>
        <v>0.0109074783908314</v>
      </c>
      <c r="Q30" s="124">
        <f>M30-[1]Reference!D37</f>
        <v>-0.780590418210703</v>
      </c>
      <c r="R30" s="124" t="str">
        <f t="shared" si="29"/>
        <v>about the same</v>
      </c>
      <c r="S30" s="124" t="str">
        <f t="shared" si="30"/>
        <v>about the same</v>
      </c>
      <c r="T30" s="124" t="str">
        <f t="shared" si="31"/>
        <v>about the same</v>
      </c>
      <c r="U30" s="124">
        <f t="shared" si="18"/>
        <v>1.65740534036038</v>
      </c>
      <c r="V30" s="124">
        <f t="shared" si="32"/>
        <v>2.7469924622551</v>
      </c>
      <c r="W30" s="117">
        <f t="shared" si="19"/>
        <v>0.780666621604386</v>
      </c>
      <c r="X30" s="117">
        <f>W30-[1]Reference!E37</f>
        <v>0.780666621604386</v>
      </c>
      <c r="Y30" s="117">
        <f t="shared" si="20"/>
        <v>0</v>
      </c>
      <c r="Z30" s="117">
        <f t="shared" si="21"/>
        <v>1.46203696539038</v>
      </c>
      <c r="AA30" s="117">
        <f>X30/(1+0.045*ABS([1]Reference!E37))</f>
        <v>0.780666621604386</v>
      </c>
      <c r="AB30" s="117">
        <f>Y30/(1+0.015*ABS([1]Reference!E37))</f>
        <v>0</v>
      </c>
      <c r="AC30" s="117">
        <f t="shared" si="33"/>
        <v>1.65740534036038</v>
      </c>
      <c r="AD30" s="123" t="str">
        <f t="shared" si="22"/>
        <v>3-Grey3 (96, 96, 96)</v>
      </c>
    </row>
    <row r="31" s="31" customFormat="1" spans="1:30">
      <c r="A31" s="3" t="s">
        <v>53</v>
      </c>
      <c r="B31" s="31">
        <f>Test_Data!P7</f>
        <v>78.668961</v>
      </c>
      <c r="C31" s="31">
        <f>Test_Data!Q7</f>
        <v>82.821892</v>
      </c>
      <c r="D31" s="31">
        <f>Test_Data!R7</f>
        <v>76.821953</v>
      </c>
      <c r="E31" s="117">
        <f t="shared" si="23"/>
        <v>0.216538714368974</v>
      </c>
      <c r="F31" s="117">
        <f t="shared" si="23"/>
        <v>0.227969783601007</v>
      </c>
      <c r="G31" s="117">
        <f t="shared" si="23"/>
        <v>0.211454768519617</v>
      </c>
      <c r="H31" s="117">
        <f t="shared" si="24"/>
        <v>0.611082170317717</v>
      </c>
      <c r="I31" s="117">
        <f t="shared" si="24"/>
        <v>0.610884485597981</v>
      </c>
      <c r="J31" s="117">
        <f t="shared" si="24"/>
        <v>0.614322225184606</v>
      </c>
      <c r="K31" s="117">
        <f t="shared" si="25"/>
        <v>54.8626003293658</v>
      </c>
      <c r="L31" s="117">
        <f t="shared" si="26"/>
        <v>0.0988423598680122</v>
      </c>
      <c r="M31" s="117">
        <f t="shared" si="27"/>
        <v>-0.687547917325082</v>
      </c>
      <c r="N31" s="123" t="str">
        <f t="shared" si="28"/>
        <v>4-Gray4 (128, 128, 128)</v>
      </c>
      <c r="O31" s="124">
        <f>K31-[1]Reference!B38</f>
        <v>1.27758687719676</v>
      </c>
      <c r="P31" s="124">
        <f>L31-[1]Reference!C38</f>
        <v>0.0988423598680122</v>
      </c>
      <c r="Q31" s="124">
        <f>M31-[1]Reference!D38</f>
        <v>-0.68754791732506</v>
      </c>
      <c r="R31" s="124" t="str">
        <f t="shared" si="29"/>
        <v>about the same</v>
      </c>
      <c r="S31" s="124" t="str">
        <f t="shared" si="30"/>
        <v>about the same</v>
      </c>
      <c r="T31" s="124" t="str">
        <f t="shared" si="31"/>
        <v>about the same</v>
      </c>
      <c r="U31" s="124">
        <f t="shared" si="18"/>
        <v>1.45420774977569</v>
      </c>
      <c r="V31" s="124">
        <f t="shared" si="32"/>
        <v>2.11472017950767</v>
      </c>
      <c r="W31" s="117">
        <f t="shared" si="19"/>
        <v>0.69461640545148</v>
      </c>
      <c r="X31" s="117">
        <f>W31-[1]Reference!E38</f>
        <v>0.694616405451458</v>
      </c>
      <c r="Y31" s="117">
        <f t="shared" si="20"/>
        <v>0</v>
      </c>
      <c r="Z31" s="117">
        <f t="shared" si="21"/>
        <v>1.27758687719676</v>
      </c>
      <c r="AA31" s="117">
        <f>X31/(1+0.045*ABS([1]Reference!E38))</f>
        <v>0.694616405451458</v>
      </c>
      <c r="AB31" s="117">
        <f>Y31/(1+0.015*ABS([1]Reference!E38))</f>
        <v>0</v>
      </c>
      <c r="AC31" s="117">
        <f t="shared" si="33"/>
        <v>1.45420774977569</v>
      </c>
      <c r="AD31" s="123" t="str">
        <f t="shared" si="22"/>
        <v>4-Gray4 (128, 128, 128)</v>
      </c>
    </row>
    <row r="32" s="31" customFormat="1" spans="1:30">
      <c r="A32" s="3" t="s">
        <v>54</v>
      </c>
      <c r="B32" s="31">
        <f>Test_Data!P8</f>
        <v>125.71009</v>
      </c>
      <c r="C32" s="31">
        <f>Test_Data!Q8</f>
        <v>132.3515</v>
      </c>
      <c r="D32" s="31">
        <f>Test_Data!R8</f>
        <v>122.24945</v>
      </c>
      <c r="E32" s="117">
        <f t="shared" si="23"/>
        <v>0.346020856584188</v>
      </c>
      <c r="F32" s="117">
        <f t="shared" si="23"/>
        <v>0.36430154015642</v>
      </c>
      <c r="G32" s="117">
        <f t="shared" si="23"/>
        <v>0.336495339442887</v>
      </c>
      <c r="H32" s="117">
        <f t="shared" si="24"/>
        <v>0.714422603566305</v>
      </c>
      <c r="I32" s="117">
        <f t="shared" si="24"/>
        <v>0.714200805666474</v>
      </c>
      <c r="J32" s="117">
        <f t="shared" si="24"/>
        <v>0.717216189809485</v>
      </c>
      <c r="K32" s="117">
        <f t="shared" si="25"/>
        <v>66.847293457311</v>
      </c>
      <c r="L32" s="117">
        <f t="shared" si="26"/>
        <v>0.110898949915783</v>
      </c>
      <c r="M32" s="117">
        <f t="shared" si="27"/>
        <v>-0.603076828602167</v>
      </c>
      <c r="N32" s="123" t="str">
        <f t="shared" si="28"/>
        <v>5-Gray5 (160, 160, 160)</v>
      </c>
      <c r="O32" s="124">
        <f>K32-[1]Reference!B39</f>
        <v>0.979480037235518</v>
      </c>
      <c r="P32" s="124">
        <f>L32-[1]Reference!C39</f>
        <v>0.110898949915839</v>
      </c>
      <c r="Q32" s="124">
        <f>M32-[1]Reference!D39</f>
        <v>-0.603076828602167</v>
      </c>
      <c r="R32" s="124" t="str">
        <f t="shared" si="29"/>
        <v>about the same</v>
      </c>
      <c r="S32" s="124" t="str">
        <f t="shared" si="30"/>
        <v>about the same</v>
      </c>
      <c r="T32" s="124" t="str">
        <f t="shared" si="31"/>
        <v>about the same</v>
      </c>
      <c r="U32" s="124">
        <f t="shared" si="18"/>
        <v>1.15558702901693</v>
      </c>
      <c r="V32" s="124">
        <f t="shared" si="32"/>
        <v>1.33538138163217</v>
      </c>
      <c r="W32" s="117">
        <f t="shared" si="19"/>
        <v>0.613188582973681</v>
      </c>
      <c r="X32" s="117">
        <f>W32-[1]Reference!E39</f>
        <v>0.613188582973626</v>
      </c>
      <c r="Y32" s="117">
        <f t="shared" si="20"/>
        <v>2.83807470720126e-7</v>
      </c>
      <c r="Z32" s="117">
        <f t="shared" si="21"/>
        <v>0.979480037235518</v>
      </c>
      <c r="AA32" s="117">
        <f>X32/(1+0.045*ABS([1]Reference!E39))</f>
        <v>0.613188582973624</v>
      </c>
      <c r="AB32" s="117">
        <f>Y32/(1+0.015*ABS([1]Reference!E39))</f>
        <v>2.83807470720126e-7</v>
      </c>
      <c r="AC32" s="117">
        <f t="shared" si="33"/>
        <v>1.15558702901693</v>
      </c>
      <c r="AD32" s="123" t="str">
        <f t="shared" si="22"/>
        <v>5-Gray5 (160, 160, 160)</v>
      </c>
    </row>
    <row r="33" s="31" customFormat="1" spans="1:30">
      <c r="A33" s="3" t="s">
        <v>55</v>
      </c>
      <c r="B33" s="31">
        <f>Test_Data!P9</f>
        <v>185.51428</v>
      </c>
      <c r="C33" s="31">
        <f>Test_Data!Q9</f>
        <v>195.53638</v>
      </c>
      <c r="D33" s="31">
        <f>Test_Data!R9</f>
        <v>179.41089</v>
      </c>
      <c r="E33" s="117">
        <f t="shared" si="23"/>
        <v>0.51063371344495</v>
      </c>
      <c r="F33" s="117">
        <f t="shared" si="23"/>
        <v>0.538219849345198</v>
      </c>
      <c r="G33" s="117">
        <f t="shared" si="23"/>
        <v>0.49383394633105</v>
      </c>
      <c r="H33" s="117">
        <f t="shared" si="24"/>
        <v>0.813375192739487</v>
      </c>
      <c r="I33" s="117">
        <f t="shared" si="24"/>
        <v>0.813429471680908</v>
      </c>
      <c r="J33" s="117">
        <f t="shared" si="24"/>
        <v>0.81504961500482</v>
      </c>
      <c r="K33" s="117">
        <f t="shared" si="25"/>
        <v>78.3578187149853</v>
      </c>
      <c r="L33" s="117">
        <f t="shared" si="26"/>
        <v>-0.02713947071048</v>
      </c>
      <c r="M33" s="117">
        <f t="shared" si="27"/>
        <v>-0.324028664782428</v>
      </c>
      <c r="N33" s="123" t="str">
        <f t="shared" si="28"/>
        <v>6-Gray6 (192, 192, 192)</v>
      </c>
      <c r="O33" s="124">
        <f>K33-[1]Reference!B40</f>
        <v>0.653455125032551</v>
      </c>
      <c r="P33" s="124">
        <f>L33-[1]Reference!C40</f>
        <v>-0.02713947071048</v>
      </c>
      <c r="Q33" s="124">
        <f>M33-[1]Reference!D40</f>
        <v>-0.324028664782428</v>
      </c>
      <c r="R33" s="124" t="str">
        <f t="shared" si="29"/>
        <v>about the same</v>
      </c>
      <c r="S33" s="124" t="str">
        <f t="shared" si="30"/>
        <v>about the same</v>
      </c>
      <c r="T33" s="124" t="str">
        <f t="shared" si="31"/>
        <v>about the same</v>
      </c>
      <c r="U33" s="124">
        <f t="shared" si="18"/>
        <v>0.729886790469888</v>
      </c>
      <c r="V33" s="124">
        <f t="shared" si="32"/>
        <v>0.532734726902434</v>
      </c>
      <c r="W33" s="117">
        <f t="shared" si="19"/>
        <v>0.32516323050297</v>
      </c>
      <c r="X33" s="117">
        <f>W33-[1]Reference!E40</f>
        <v>0.32516323050297</v>
      </c>
      <c r="Y33" s="117">
        <f t="shared" si="20"/>
        <v>0</v>
      </c>
      <c r="Z33" s="117">
        <f t="shared" si="21"/>
        <v>0.653455125032551</v>
      </c>
      <c r="AA33" s="117">
        <f>X33/(1+0.045*ABS([1]Reference!E40))</f>
        <v>0.32516323050297</v>
      </c>
      <c r="AB33" s="117">
        <f>Y33/(1+0.015*ABS([1]Reference!E40))</f>
        <v>0</v>
      </c>
      <c r="AC33" s="117">
        <f t="shared" si="33"/>
        <v>0.729886790469888</v>
      </c>
      <c r="AD33" s="123" t="str">
        <f t="shared" si="22"/>
        <v>6-Gray6 (192, 192, 192)</v>
      </c>
    </row>
    <row r="34" s="31" customFormat="1" spans="1:30">
      <c r="A34" s="3" t="s">
        <v>56</v>
      </c>
      <c r="B34" s="31">
        <f>Test_Data!P10</f>
        <v>259.32056</v>
      </c>
      <c r="C34" s="31">
        <f>Test_Data!Q10</f>
        <v>273.06073</v>
      </c>
      <c r="D34" s="31">
        <f>Test_Data!R10</f>
        <v>250.20908</v>
      </c>
      <c r="E34" s="117">
        <f t="shared" si="23"/>
        <v>0.713787750061203</v>
      </c>
      <c r="F34" s="117">
        <f t="shared" si="23"/>
        <v>0.751607987028755</v>
      </c>
      <c r="G34" s="117">
        <f t="shared" si="23"/>
        <v>0.688708123482702</v>
      </c>
      <c r="H34" s="117">
        <f t="shared" si="24"/>
        <v>0.909447132313923</v>
      </c>
      <c r="I34" s="117">
        <f t="shared" si="24"/>
        <v>0.909209145450384</v>
      </c>
      <c r="J34" s="117">
        <f t="shared" si="24"/>
        <v>0.910616401753286</v>
      </c>
      <c r="K34" s="117">
        <f t="shared" si="25"/>
        <v>89.4682608722445</v>
      </c>
      <c r="L34" s="117">
        <f t="shared" si="26"/>
        <v>0.118993431769521</v>
      </c>
      <c r="M34" s="117">
        <f t="shared" si="27"/>
        <v>-0.281451260580434</v>
      </c>
      <c r="N34" s="123" t="str">
        <f t="shared" si="28"/>
        <v>7-Gray7 (224, 224, 224)</v>
      </c>
      <c r="O34" s="124">
        <f>K34-[1]Reference!B41</f>
        <v>0.290980643217566</v>
      </c>
      <c r="P34" s="124">
        <f>L34-[1]Reference!C41</f>
        <v>0.118993431769521</v>
      </c>
      <c r="Q34" s="124">
        <f>M34-[1]Reference!D41</f>
        <v>-0.281451260580434</v>
      </c>
      <c r="R34" s="124" t="str">
        <f t="shared" si="29"/>
        <v>about the same</v>
      </c>
      <c r="S34" s="124" t="str">
        <f t="shared" si="30"/>
        <v>about the same</v>
      </c>
      <c r="T34" s="124" t="str">
        <f t="shared" si="31"/>
        <v>about the same</v>
      </c>
      <c r="U34" s="124">
        <f t="shared" si="18"/>
        <v>0.421952584556501</v>
      </c>
      <c r="V34" s="124">
        <f t="shared" si="32"/>
        <v>0.178043983613911</v>
      </c>
      <c r="W34" s="117">
        <f t="shared" si="19"/>
        <v>0.305572002785928</v>
      </c>
      <c r="X34" s="117">
        <f>W34-[1]Reference!E41</f>
        <v>0.305572002785928</v>
      </c>
      <c r="Y34" s="117">
        <f t="shared" si="20"/>
        <v>0</v>
      </c>
      <c r="Z34" s="117">
        <f t="shared" si="21"/>
        <v>0.290980643217566</v>
      </c>
      <c r="AA34" s="117">
        <f>X34/(1+0.045*ABS([1]Reference!E41))</f>
        <v>0.305572002785928</v>
      </c>
      <c r="AB34" s="117">
        <f>Y34/(1+0.015*ABS([1]Reference!E41))</f>
        <v>0</v>
      </c>
      <c r="AC34" s="117">
        <f t="shared" si="33"/>
        <v>0.421952584556501</v>
      </c>
      <c r="AD34" s="123" t="str">
        <f t="shared" si="22"/>
        <v>7-Gray7 (224, 224, 224)</v>
      </c>
    </row>
    <row r="35" s="31" customFormat="1" spans="1:30">
      <c r="A35" s="3" t="s">
        <v>57</v>
      </c>
      <c r="B35" s="31">
        <f>Test_Data!P11</f>
        <v>344.75024</v>
      </c>
      <c r="C35" s="31">
        <f>Test_Data!Q11</f>
        <v>363.30206</v>
      </c>
      <c r="D35" s="31">
        <f>Test_Data!R11</f>
        <v>331.35739</v>
      </c>
      <c r="E35" s="117">
        <f t="shared" si="23"/>
        <v>0.94893554966355</v>
      </c>
      <c r="F35" s="117">
        <f t="shared" si="23"/>
        <v>1</v>
      </c>
      <c r="G35" s="117">
        <f t="shared" si="23"/>
        <v>0.912071321588433</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36.356674</v>
      </c>
      <c r="C36" s="31">
        <f>Test_Data!Q12</f>
        <v>19.30587</v>
      </c>
      <c r="D36" s="31">
        <f>Test_Data!R12</f>
        <v>1.7271307</v>
      </c>
      <c r="E36" s="117">
        <f t="shared" si="23"/>
        <v>0.100072853977211</v>
      </c>
      <c r="F36" s="117">
        <f t="shared" si="23"/>
        <v>0.0531399959581842</v>
      </c>
      <c r="G36" s="117">
        <f t="shared" si="23"/>
        <v>0.00475397992513447</v>
      </c>
      <c r="H36" s="117">
        <f t="shared" si="24"/>
        <v>0.472454354656059</v>
      </c>
      <c r="I36" s="117">
        <f t="shared" si="24"/>
        <v>0.375959017239322</v>
      </c>
      <c r="J36" s="117">
        <f t="shared" si="24"/>
        <v>0.178519134120132</v>
      </c>
      <c r="K36" s="117">
        <f t="shared" si="25"/>
        <v>27.6112459997614</v>
      </c>
      <c r="L36" s="117">
        <f t="shared" si="26"/>
        <v>48.2476687083682</v>
      </c>
      <c r="M36" s="117">
        <f t="shared" si="27"/>
        <v>39.4879766238381</v>
      </c>
      <c r="N36" s="123" t="str">
        <f t="shared" si="28"/>
        <v>9-Red1 (128, 0, 0)</v>
      </c>
      <c r="O36" s="124">
        <f>K36-[1]Reference!B43</f>
        <v>2.08046142734521</v>
      </c>
      <c r="P36" s="124">
        <f>L36-[1]Reference!C43</f>
        <v>0.194821612143244</v>
      </c>
      <c r="Q36" s="124">
        <f>M36-[1]Reference!D43</f>
        <v>1.42741380760084</v>
      </c>
      <c r="R36" s="124" t="str">
        <f t="shared" si="29"/>
        <v>about the same</v>
      </c>
      <c r="S36" s="124" t="str">
        <f t="shared" si="30"/>
        <v>about the same</v>
      </c>
      <c r="T36" s="124" t="str">
        <f t="shared" si="31"/>
        <v>about the same</v>
      </c>
      <c r="U36" s="124">
        <f t="shared" si="18"/>
        <v>2.53057017080319</v>
      </c>
      <c r="V36" s="124">
        <f t="shared" si="32"/>
        <v>4.6717094619134</v>
      </c>
      <c r="W36" s="117">
        <f t="shared" si="19"/>
        <v>62.346915189424</v>
      </c>
      <c r="X36" s="117">
        <f>W36-[1]Reference!E43</f>
        <v>1.04697590770929</v>
      </c>
      <c r="Y36" s="117">
        <f t="shared" si="20"/>
        <v>0.989599458045495</v>
      </c>
      <c r="Z36" s="117">
        <f t="shared" si="21"/>
        <v>2.08046142734521</v>
      </c>
      <c r="AA36" s="117">
        <f>X36/(1+0.045*ABS([1]Reference!E43))</f>
        <v>0.278562370315715</v>
      </c>
      <c r="AB36" s="117">
        <f>Y36/(1+0.015*ABS([1]Reference!E43))</f>
        <v>0.51555088699973</v>
      </c>
      <c r="AC36" s="117">
        <f t="shared" si="33"/>
        <v>2.16141376462569</v>
      </c>
      <c r="AD36" s="123" t="str">
        <f t="shared" si="22"/>
        <v>9-Red1 (128, 0, 0)</v>
      </c>
    </row>
    <row r="37" s="31" customFormat="1" spans="1:30">
      <c r="A37" s="3" t="s">
        <v>59</v>
      </c>
      <c r="B37" s="31">
        <f>Test_Data!P13</f>
        <v>96.446861</v>
      </c>
      <c r="C37" s="31">
        <f>Test_Data!Q13</f>
        <v>60.797768</v>
      </c>
      <c r="D37" s="31">
        <f>Test_Data!R13</f>
        <v>23.188046</v>
      </c>
      <c r="E37" s="117">
        <f t="shared" si="23"/>
        <v>0.265472926302703</v>
      </c>
      <c r="F37" s="117">
        <f t="shared" si="23"/>
        <v>0.167347710607531</v>
      </c>
      <c r="G37" s="117">
        <f t="shared" si="23"/>
        <v>0.0638258037953322</v>
      </c>
      <c r="H37" s="117">
        <f t="shared" si="24"/>
        <v>0.654025236866006</v>
      </c>
      <c r="I37" s="117">
        <f t="shared" si="24"/>
        <v>0.551069775307511</v>
      </c>
      <c r="J37" s="117">
        <f t="shared" si="24"/>
        <v>0.412087237211416</v>
      </c>
      <c r="K37" s="117">
        <f t="shared" si="25"/>
        <v>47.9240939356712</v>
      </c>
      <c r="L37" s="117">
        <f t="shared" si="26"/>
        <v>51.4777307792479</v>
      </c>
      <c r="M37" s="117">
        <f t="shared" si="27"/>
        <v>27.7965076192189</v>
      </c>
      <c r="N37" s="123" t="str">
        <f t="shared" si="28"/>
        <v>10-Red2 (192, 64, 64)</v>
      </c>
      <c r="O37" s="124">
        <f>K37-[1]Reference!B44</f>
        <v>1.95827799018465</v>
      </c>
      <c r="P37" s="124">
        <f>L37-[1]Reference!C44</f>
        <v>0.378864633682419</v>
      </c>
      <c r="Q37" s="124">
        <f>M37-[1]Reference!D44</f>
        <v>-0.873280053898473</v>
      </c>
      <c r="R37" s="124" t="str">
        <f t="shared" si="29"/>
        <v>about the same</v>
      </c>
      <c r="S37" s="124" t="str">
        <f t="shared" si="30"/>
        <v>about the same</v>
      </c>
      <c r="T37" s="124" t="str">
        <f t="shared" si="31"/>
        <v>about the same</v>
      </c>
      <c r="U37" s="124">
        <f t="shared" si="18"/>
        <v>2.17738585235457</v>
      </c>
      <c r="V37" s="124">
        <f t="shared" si="32"/>
        <v>4.08988611272664</v>
      </c>
      <c r="W37" s="117">
        <f t="shared" si="19"/>
        <v>58.5030136147363</v>
      </c>
      <c r="X37" s="117">
        <f>W37-[1]Reference!E44</f>
        <v>-0.0892285900475329</v>
      </c>
      <c r="Y37" s="117">
        <f t="shared" si="20"/>
        <v>0.94773135534832</v>
      </c>
      <c r="Z37" s="117">
        <f t="shared" si="21"/>
        <v>1.95827799018465</v>
      </c>
      <c r="AA37" s="117">
        <f>X37/(1+0.045*ABS([1]Reference!E44))</f>
        <v>-0.0245359239917109</v>
      </c>
      <c r="AB37" s="117">
        <f>Y37/(1+0.015*ABS([1]Reference!E44))</f>
        <v>0.504411949024692</v>
      </c>
      <c r="AC37" s="117">
        <f t="shared" si="33"/>
        <v>2.02234668460347</v>
      </c>
      <c r="AD37" s="123" t="str">
        <f t="shared" si="22"/>
        <v>10-Red2 (192, 64, 64)</v>
      </c>
    </row>
    <row r="38" s="31" customFormat="1" spans="1:30">
      <c r="A38" s="3" t="s">
        <v>60</v>
      </c>
      <c r="B38" s="31">
        <f>Test_Data!P14</f>
        <v>160.28358</v>
      </c>
      <c r="C38" s="31">
        <f>Test_Data!Q14</f>
        <v>84.052254</v>
      </c>
      <c r="D38" s="31">
        <f>Test_Data!R14</f>
        <v>8.3433342</v>
      </c>
      <c r="E38" s="117">
        <f t="shared" si="23"/>
        <v>0.441185442218522</v>
      </c>
      <c r="F38" s="117">
        <f t="shared" si="23"/>
        <v>0.231356392529126</v>
      </c>
      <c r="G38" s="117">
        <f t="shared" si="23"/>
        <v>0.022965281837378</v>
      </c>
      <c r="H38" s="117">
        <f t="shared" si="24"/>
        <v>0.774690360889741</v>
      </c>
      <c r="I38" s="117">
        <f t="shared" si="24"/>
        <v>0.613894630251575</v>
      </c>
      <c r="J38" s="117">
        <f t="shared" si="24"/>
        <v>0.29309899305279</v>
      </c>
      <c r="K38" s="117">
        <f t="shared" si="25"/>
        <v>55.2117771091826</v>
      </c>
      <c r="L38" s="117">
        <f t="shared" si="26"/>
        <v>80.3978653190831</v>
      </c>
      <c r="M38" s="117">
        <f t="shared" si="27"/>
        <v>64.159127439757</v>
      </c>
      <c r="N38" s="123" t="str">
        <f t="shared" si="28"/>
        <v>11-Red3 (255, 0, 0)</v>
      </c>
      <c r="O38" s="124">
        <f>K38-[1]Reference!B45</f>
        <v>1.97889532334019</v>
      </c>
      <c r="P38" s="124">
        <f>L38-[1]Reference!C45</f>
        <v>0.292538228881313</v>
      </c>
      <c r="Q38" s="124">
        <f>M38-[1]Reference!D45</f>
        <v>-3.06365450567921</v>
      </c>
      <c r="R38" s="124" t="str">
        <f t="shared" si="29"/>
        <v>about the same</v>
      </c>
      <c r="S38" s="124" t="str">
        <f t="shared" si="30"/>
        <v>about the same</v>
      </c>
      <c r="T38" s="124" t="str">
        <f t="shared" si="31"/>
        <v>bluer</v>
      </c>
      <c r="U38" s="124">
        <f t="shared" si="18"/>
        <v>3.65890478781058</v>
      </c>
      <c r="V38" s="124">
        <f t="shared" si="32"/>
        <v>4.99653528971835</v>
      </c>
      <c r="W38" s="117">
        <f t="shared" si="19"/>
        <v>102.860149628981</v>
      </c>
      <c r="X38" s="117">
        <f>W38-[1]Reference!E45</f>
        <v>-1.71406249194219</v>
      </c>
      <c r="Y38" s="117">
        <f t="shared" si="20"/>
        <v>2.55608046024425</v>
      </c>
      <c r="Z38" s="117">
        <f t="shared" si="21"/>
        <v>1.97889532334019</v>
      </c>
      <c r="AA38" s="117">
        <f>X38/(1+0.045*ABS([1]Reference!E45))</f>
        <v>-0.3004049585151</v>
      </c>
      <c r="AB38" s="117">
        <f>Y38/(1+0.015*ABS([1]Reference!E45))</f>
        <v>0.995120821749912</v>
      </c>
      <c r="AC38" s="117">
        <f t="shared" si="33"/>
        <v>2.23529311047083</v>
      </c>
      <c r="AD38" s="123" t="str">
        <f t="shared" si="22"/>
        <v>11-Red3 (255, 0, 0)</v>
      </c>
    </row>
    <row r="39" s="31" customFormat="1" spans="1:30">
      <c r="A39" s="3" t="s">
        <v>61</v>
      </c>
      <c r="B39" s="31">
        <f>Test_Data!P15</f>
        <v>201.45723</v>
      </c>
      <c r="C39" s="31">
        <f>Test_Data!Q15</f>
        <v>146.21594</v>
      </c>
      <c r="D39" s="31">
        <f>Test_Data!R15</f>
        <v>81.69162</v>
      </c>
      <c r="E39" s="117">
        <f t="shared" si="23"/>
        <v>0.554517169542061</v>
      </c>
      <c r="F39" s="117">
        <f t="shared" si="23"/>
        <v>0.402463834088912</v>
      </c>
      <c r="G39" s="117">
        <f t="shared" si="23"/>
        <v>0.224858675450395</v>
      </c>
      <c r="H39" s="117">
        <f t="shared" si="24"/>
        <v>0.83603814633941</v>
      </c>
      <c r="I39" s="117">
        <f t="shared" si="24"/>
        <v>0.738316011290783</v>
      </c>
      <c r="J39" s="117">
        <f t="shared" si="24"/>
        <v>0.627037646270086</v>
      </c>
      <c r="K39" s="117">
        <f t="shared" si="25"/>
        <v>69.6446573097308</v>
      </c>
      <c r="L39" s="117">
        <f t="shared" si="26"/>
        <v>48.8610675243136</v>
      </c>
      <c r="M39" s="117">
        <f t="shared" si="27"/>
        <v>22.2556730041394</v>
      </c>
      <c r="N39" s="123" t="str">
        <f t="shared" si="28"/>
        <v>12-Red4 (255, 128, 128)</v>
      </c>
      <c r="O39" s="124">
        <f>K39-[1]Reference!B46</f>
        <v>1.43515890598766</v>
      </c>
      <c r="P39" s="124">
        <f>L39-[1]Reference!C46</f>
        <v>0.66827085294679</v>
      </c>
      <c r="Q39" s="124">
        <f>M39-[1]Reference!D46</f>
        <v>-0.437675353383728</v>
      </c>
      <c r="R39" s="124" t="str">
        <f t="shared" si="29"/>
        <v>about the same</v>
      </c>
      <c r="S39" s="124" t="str">
        <f t="shared" si="30"/>
        <v>about the same</v>
      </c>
      <c r="T39" s="124" t="str">
        <f t="shared" si="31"/>
        <v>about the same</v>
      </c>
      <c r="U39" s="124">
        <f t="shared" si="18"/>
        <v>1.64250623538954</v>
      </c>
      <c r="V39" s="124">
        <f t="shared" si="32"/>
        <v>2.2171758527395</v>
      </c>
      <c r="W39" s="117">
        <f t="shared" si="19"/>
        <v>53.6909573436972</v>
      </c>
      <c r="X39" s="117">
        <f>W39-[1]Reference!E46</f>
        <v>0.42245153882596</v>
      </c>
      <c r="Y39" s="117">
        <f t="shared" si="20"/>
        <v>0.677997304715424</v>
      </c>
      <c r="Z39" s="117">
        <f t="shared" si="21"/>
        <v>1.43515890598766</v>
      </c>
      <c r="AA39" s="117">
        <f>X39/(1+0.045*ABS([1]Reference!E46))</f>
        <v>0.124357152451106</v>
      </c>
      <c r="AB39" s="117">
        <f>Y39/(1+0.015*ABS([1]Reference!E46))</f>
        <v>0.376868764874525</v>
      </c>
      <c r="AC39" s="117">
        <f t="shared" si="33"/>
        <v>1.4890184192076</v>
      </c>
      <c r="AD39" s="123" t="str">
        <f t="shared" si="22"/>
        <v>12-Red4 (255, 128, 128)</v>
      </c>
    </row>
    <row r="40" s="31" customFormat="1" spans="1:30">
      <c r="A40" s="3" t="s">
        <v>62</v>
      </c>
      <c r="B40" s="31">
        <f>Test_Data!P16</f>
        <v>30.725954</v>
      </c>
      <c r="C40" s="31">
        <f>Test_Data!Q16</f>
        <v>59.674992</v>
      </c>
      <c r="D40" s="31">
        <f>Test_Data!R16</f>
        <v>9.84589</v>
      </c>
      <c r="E40" s="117">
        <f t="shared" si="23"/>
        <v>0.0845741254536239</v>
      </c>
      <c r="F40" s="117">
        <f t="shared" si="23"/>
        <v>0.16425723542553</v>
      </c>
      <c r="G40" s="117">
        <f t="shared" si="23"/>
        <v>0.0271011125012614</v>
      </c>
      <c r="H40" s="117">
        <f t="shared" si="24"/>
        <v>0.446683866030306</v>
      </c>
      <c r="I40" s="117">
        <f t="shared" si="24"/>
        <v>0.547656403041932</v>
      </c>
      <c r="J40" s="117">
        <f t="shared" si="24"/>
        <v>0.309732020944297</v>
      </c>
      <c r="K40" s="117">
        <f t="shared" si="25"/>
        <v>47.5281427528641</v>
      </c>
      <c r="L40" s="117">
        <f t="shared" si="26"/>
        <v>-50.4862685058128</v>
      </c>
      <c r="M40" s="117">
        <f t="shared" si="27"/>
        <v>47.5848764195269</v>
      </c>
      <c r="N40" s="123" t="str">
        <f t="shared" si="28"/>
        <v>13-Green1 (0, 128, 0)</v>
      </c>
      <c r="O40" s="124">
        <f>K40-[1]Reference!B47</f>
        <v>1.29932491023754</v>
      </c>
      <c r="P40" s="124">
        <f>L40-[1]Reference!C47</f>
        <v>1.21565688953795</v>
      </c>
      <c r="Q40" s="124">
        <f>M40-[1]Reference!D47</f>
        <v>-2.31606252543384</v>
      </c>
      <c r="R40" s="124" t="str">
        <f t="shared" si="29"/>
        <v>about the same</v>
      </c>
      <c r="S40" s="124" t="str">
        <f t="shared" si="30"/>
        <v>about the same</v>
      </c>
      <c r="T40" s="124" t="str">
        <f t="shared" si="31"/>
        <v>about the same</v>
      </c>
      <c r="U40" s="124">
        <f t="shared" si="18"/>
        <v>2.92065275532095</v>
      </c>
      <c r="V40" s="124">
        <f t="shared" si="32"/>
        <v>2.19312262620492</v>
      </c>
      <c r="W40" s="117">
        <f t="shared" si="19"/>
        <v>69.3771127354164</v>
      </c>
      <c r="X40" s="117">
        <f>W40-[1]Reference!E47</f>
        <v>-2.47824751818693</v>
      </c>
      <c r="Y40" s="117">
        <f t="shared" si="20"/>
        <v>0.836813320520387</v>
      </c>
      <c r="Z40" s="117">
        <f t="shared" si="21"/>
        <v>1.29932491023754</v>
      </c>
      <c r="AA40" s="117">
        <f>X40/(1+0.045*ABS([1]Reference!E47))</f>
        <v>-0.585390967980839</v>
      </c>
      <c r="AB40" s="117">
        <f>Y40/(1+0.015*ABS([1]Reference!E47))</f>
        <v>0.402734178395102</v>
      </c>
      <c r="AC40" s="117">
        <f t="shared" si="33"/>
        <v>1.48091952050235</v>
      </c>
      <c r="AD40" s="123" t="str">
        <f t="shared" si="22"/>
        <v>13-Green1 (0, 128, 0)</v>
      </c>
    </row>
    <row r="41" s="31" customFormat="1" spans="1:30">
      <c r="A41" s="3" t="s">
        <v>63</v>
      </c>
      <c r="B41" s="31">
        <f>Test_Data!P17</f>
        <v>83.591255</v>
      </c>
      <c r="C41" s="31">
        <f>Test_Data!Q17</f>
        <v>146.24423</v>
      </c>
      <c r="D41" s="31">
        <f>Test_Data!R17</f>
        <v>38.518829</v>
      </c>
      <c r="E41" s="117">
        <f t="shared" si="23"/>
        <v>0.230087478722251</v>
      </c>
      <c r="F41" s="117">
        <f t="shared" si="23"/>
        <v>0.40254170317669</v>
      </c>
      <c r="G41" s="117">
        <f t="shared" si="23"/>
        <v>0.106024251555304</v>
      </c>
      <c r="H41" s="117">
        <f t="shared" si="24"/>
        <v>0.623570301117355</v>
      </c>
      <c r="I41" s="117">
        <f t="shared" si="24"/>
        <v>0.738363624916283</v>
      </c>
      <c r="J41" s="117">
        <f t="shared" si="24"/>
        <v>0.488043805671684</v>
      </c>
      <c r="K41" s="117">
        <f t="shared" si="25"/>
        <v>69.6501804902888</v>
      </c>
      <c r="L41" s="117">
        <f t="shared" si="26"/>
        <v>-57.3966618994637</v>
      </c>
      <c r="M41" s="117">
        <f t="shared" si="27"/>
        <v>50.0639638489197</v>
      </c>
      <c r="N41" s="123" t="str">
        <f t="shared" si="28"/>
        <v>14-Green2 (64, 192, 64)</v>
      </c>
      <c r="O41" s="124">
        <f>K41-[1]Reference!B48</f>
        <v>0.783587236510655</v>
      </c>
      <c r="P41" s="124">
        <f>L41-[1]Reference!C48</f>
        <v>1.93105525934362</v>
      </c>
      <c r="Q41" s="124">
        <f>M41-[1]Reference!D48</f>
        <v>-2.3992994383261</v>
      </c>
      <c r="R41" s="124" t="str">
        <f t="shared" si="29"/>
        <v>about the same</v>
      </c>
      <c r="S41" s="124" t="str">
        <f t="shared" si="30"/>
        <v>about the same</v>
      </c>
      <c r="T41" s="124" t="str">
        <f t="shared" si="31"/>
        <v>about the same</v>
      </c>
      <c r="U41" s="124">
        <f t="shared" si="18"/>
        <v>3.17799011430384</v>
      </c>
      <c r="V41" s="124">
        <f t="shared" si="32"/>
        <v>1.11432952265389</v>
      </c>
      <c r="W41" s="117">
        <f t="shared" si="19"/>
        <v>76.1628339379995</v>
      </c>
      <c r="X41" s="117">
        <f>W41-[1]Reference!E48</f>
        <v>-3.03421157521592</v>
      </c>
      <c r="Y41" s="117">
        <f t="shared" si="20"/>
        <v>0.528367605191957</v>
      </c>
      <c r="Z41" s="117">
        <f t="shared" si="21"/>
        <v>0.783587236510655</v>
      </c>
      <c r="AA41" s="117">
        <f>X41/(1+0.045*ABS([1]Reference!E48))</f>
        <v>-0.664833471974744</v>
      </c>
      <c r="AB41" s="117">
        <f>Y41/(1+0.015*ABS([1]Reference!E48))</f>
        <v>0.241489171544994</v>
      </c>
      <c r="AC41" s="117">
        <f t="shared" si="33"/>
        <v>1.0556180761307</v>
      </c>
      <c r="AD41" s="123" t="str">
        <f t="shared" si="22"/>
        <v>14-Green2 (64, 192, 64)</v>
      </c>
    </row>
    <row r="42" s="31" customFormat="1" spans="1:30">
      <c r="A42" s="3" t="s">
        <v>64</v>
      </c>
      <c r="B42" s="31">
        <f>Test_Data!P18</f>
        <v>133.82924</v>
      </c>
      <c r="C42" s="31">
        <f>Test_Data!Q18</f>
        <v>261.78635</v>
      </c>
      <c r="D42" s="31">
        <f>Test_Data!R18</f>
        <v>40.723495</v>
      </c>
      <c r="E42" s="117">
        <f t="shared" si="23"/>
        <v>0.36836906457398</v>
      </c>
      <c r="F42" s="117">
        <f t="shared" si="23"/>
        <v>0.720574912236941</v>
      </c>
      <c r="G42" s="117">
        <f t="shared" si="23"/>
        <v>0.112092661957381</v>
      </c>
      <c r="H42" s="117">
        <f t="shared" si="24"/>
        <v>0.729483508422211</v>
      </c>
      <c r="I42" s="117">
        <f t="shared" si="24"/>
        <v>0.896519442735983</v>
      </c>
      <c r="J42" s="117">
        <f t="shared" si="24"/>
        <v>0.49718283623433</v>
      </c>
      <c r="K42" s="117">
        <f t="shared" si="25"/>
        <v>87.996255357374</v>
      </c>
      <c r="L42" s="117">
        <f t="shared" si="26"/>
        <v>-83.5179671568861</v>
      </c>
      <c r="M42" s="117">
        <f t="shared" si="27"/>
        <v>79.8673213003307</v>
      </c>
      <c r="N42" s="123" t="str">
        <f t="shared" si="28"/>
        <v>15-Green3 (0, 255, 0)</v>
      </c>
      <c r="O42" s="124">
        <f>K42-[1]Reference!B49</f>
        <v>0.259221883829809</v>
      </c>
      <c r="P42" s="124">
        <f>L42-[1]Reference!C49</f>
        <v>2.67046693723356</v>
      </c>
      <c r="Q42" s="124">
        <f>M42-[1]Reference!D49</f>
        <v>-3.31882224470611</v>
      </c>
      <c r="R42" s="124" t="str">
        <f t="shared" si="29"/>
        <v>about the same</v>
      </c>
      <c r="S42" s="124" t="str">
        <f t="shared" si="30"/>
        <v>about the same</v>
      </c>
      <c r="T42" s="124" t="str">
        <f t="shared" si="31"/>
        <v>bluer</v>
      </c>
      <c r="U42" s="124">
        <f t="shared" si="18"/>
        <v>4.26768915689392</v>
      </c>
      <c r="V42" s="124">
        <f t="shared" si="32"/>
        <v>0.542044143606241</v>
      </c>
      <c r="W42" s="117">
        <f t="shared" si="19"/>
        <v>115.559680899996</v>
      </c>
      <c r="X42" s="117">
        <f>W42-[1]Reference!E49</f>
        <v>-4.22504537798909</v>
      </c>
      <c r="Y42" s="117">
        <f t="shared" si="20"/>
        <v>0.543108008361785</v>
      </c>
      <c r="Z42" s="117">
        <f t="shared" si="21"/>
        <v>0.259221883829809</v>
      </c>
      <c r="AA42" s="117">
        <f>X42/(1+0.045*ABS([1]Reference!E49))</f>
        <v>-0.661164106969802</v>
      </c>
      <c r="AB42" s="117">
        <f>Y42/(1+0.015*ABS([1]Reference!E49))</f>
        <v>0.19419109713061</v>
      </c>
      <c r="AC42" s="117">
        <f t="shared" si="33"/>
        <v>0.736236472613413</v>
      </c>
      <c r="AD42" s="123" t="str">
        <f t="shared" si="22"/>
        <v>15-Green3 (0, 255, 0)</v>
      </c>
    </row>
    <row r="43" s="31" customFormat="1" spans="1:30">
      <c r="A43" s="3" t="s">
        <v>65</v>
      </c>
      <c r="B43" s="31">
        <f>Test_Data!P19</f>
        <v>180.19356</v>
      </c>
      <c r="C43" s="31">
        <f>Test_Data!Q19</f>
        <v>284.02802</v>
      </c>
      <c r="D43" s="31">
        <f>Test_Data!R19</f>
        <v>105.52065</v>
      </c>
      <c r="E43" s="117">
        <f t="shared" si="23"/>
        <v>0.495988269375626</v>
      </c>
      <c r="F43" s="117">
        <f t="shared" si="23"/>
        <v>0.781795787230053</v>
      </c>
      <c r="G43" s="117">
        <f t="shared" si="23"/>
        <v>0.290448807254217</v>
      </c>
      <c r="H43" s="117">
        <f t="shared" si="24"/>
        <v>0.805523527047212</v>
      </c>
      <c r="I43" s="117">
        <f t="shared" si="24"/>
        <v>0.921222299118677</v>
      </c>
      <c r="J43" s="117">
        <f t="shared" si="24"/>
        <v>0.682883992196338</v>
      </c>
      <c r="K43" s="117">
        <f t="shared" si="25"/>
        <v>90.8617866977666</v>
      </c>
      <c r="L43" s="117">
        <f t="shared" si="26"/>
        <v>-57.8493860357329</v>
      </c>
      <c r="M43" s="117">
        <f t="shared" si="27"/>
        <v>47.6676613844678</v>
      </c>
      <c r="N43" s="123" t="str">
        <f t="shared" si="28"/>
        <v>16-Green4 (128, 255, 128)</v>
      </c>
      <c r="O43" s="124">
        <f>K43-[1]Reference!B50</f>
        <v>0.233732554702939</v>
      </c>
      <c r="P43" s="124">
        <f>L43-[1]Reference!C50</f>
        <v>2.04830152022279</v>
      </c>
      <c r="Q43" s="124">
        <f>M43-[1]Reference!D50</f>
        <v>-2.03613250148509</v>
      </c>
      <c r="R43" s="124" t="str">
        <f t="shared" si="29"/>
        <v>about the same</v>
      </c>
      <c r="S43" s="124" t="str">
        <f t="shared" si="30"/>
        <v>about the same</v>
      </c>
      <c r="T43" s="124" t="str">
        <f t="shared" si="31"/>
        <v>about the same</v>
      </c>
      <c r="U43" s="124">
        <f t="shared" si="18"/>
        <v>2.89758616584199</v>
      </c>
      <c r="V43" s="124">
        <f t="shared" si="32"/>
        <v>0.477465629440895</v>
      </c>
      <c r="W43" s="117">
        <f t="shared" si="19"/>
        <v>74.9583711574333</v>
      </c>
      <c r="X43" s="117">
        <f>W43-[1]Reference!E50</f>
        <v>-2.8760691707927</v>
      </c>
      <c r="Y43" s="117">
        <f t="shared" si="20"/>
        <v>0.263819647044497</v>
      </c>
      <c r="Z43" s="117">
        <f t="shared" si="21"/>
        <v>0.233732554702939</v>
      </c>
      <c r="AA43" s="117">
        <f>X43/(1+0.045*ABS([1]Reference!E50))</f>
        <v>-0.638764542117456</v>
      </c>
      <c r="AB43" s="117">
        <f>Y43/(1+0.015*ABS([1]Reference!E50))</f>
        <v>0.121715167692485</v>
      </c>
      <c r="AC43" s="117">
        <f t="shared" si="33"/>
        <v>0.690988877942978</v>
      </c>
      <c r="AD43" s="123" t="str">
        <f t="shared" si="22"/>
        <v>16-Green4 (128, 255, 128)</v>
      </c>
    </row>
    <row r="44" s="31" customFormat="1" spans="1:30">
      <c r="A44" s="3" t="s">
        <v>66</v>
      </c>
      <c r="B44" s="31">
        <f>Test_Data!P20</f>
        <v>12.759027</v>
      </c>
      <c r="C44" s="31">
        <f>Test_Data!Q20</f>
        <v>5.003974</v>
      </c>
      <c r="D44" s="31">
        <f>Test_Data!R20</f>
        <v>66.564034</v>
      </c>
      <c r="E44" s="117">
        <f t="shared" si="23"/>
        <v>0.0351196109375212</v>
      </c>
      <c r="F44" s="117">
        <f t="shared" si="23"/>
        <v>0.0137735910443227</v>
      </c>
      <c r="G44" s="117">
        <f t="shared" si="23"/>
        <v>0.18321953362995</v>
      </c>
      <c r="H44" s="117">
        <f t="shared" si="24"/>
        <v>0.333250640732707</v>
      </c>
      <c r="I44" s="117">
        <f t="shared" si="24"/>
        <v>0.239707926204428</v>
      </c>
      <c r="J44" s="117">
        <f t="shared" si="24"/>
        <v>0.585662824520557</v>
      </c>
      <c r="K44" s="117">
        <f t="shared" si="25"/>
        <v>11.8061194397137</v>
      </c>
      <c r="L44" s="117">
        <f t="shared" si="26"/>
        <v>46.7713572641391</v>
      </c>
      <c r="M44" s="117">
        <f t="shared" si="27"/>
        <v>-69.1909796632258</v>
      </c>
      <c r="N44" s="123" t="str">
        <f t="shared" si="28"/>
        <v>17-Blue1 (0, 0, 128)</v>
      </c>
      <c r="O44" s="124">
        <f>K44-[1]Reference!B51</f>
        <v>-1.16919213800282</v>
      </c>
      <c r="P44" s="124">
        <f>L44-[1]Reference!C51</f>
        <v>-0.734594230495937</v>
      </c>
      <c r="Q44" s="124">
        <f>M44-[1]Reference!D51</f>
        <v>-4.49267320792531</v>
      </c>
      <c r="R44" s="124" t="str">
        <f t="shared" si="29"/>
        <v>about the same</v>
      </c>
      <c r="S44" s="124" t="str">
        <f t="shared" si="30"/>
        <v>about the same</v>
      </c>
      <c r="T44" s="124" t="str">
        <f t="shared" si="31"/>
        <v>bluer</v>
      </c>
      <c r="U44" s="124">
        <f t="shared" si="18"/>
        <v>4.7000799453047</v>
      </c>
      <c r="V44" s="124">
        <f t="shared" si="32"/>
        <v>3.95559393943169</v>
      </c>
      <c r="W44" s="117">
        <f t="shared" si="19"/>
        <v>83.5161752422048</v>
      </c>
      <c r="X44" s="117">
        <f>W44-[1]Reference!E51</f>
        <v>3.24982933313409</v>
      </c>
      <c r="Y44" s="117">
        <f t="shared" si="20"/>
        <v>3.18784418411393</v>
      </c>
      <c r="Z44" s="117">
        <f t="shared" si="21"/>
        <v>-1.16919213800282</v>
      </c>
      <c r="AA44" s="117">
        <f>X44/(1+0.045*ABS([1]Reference!E51))</f>
        <v>0.70464863488664</v>
      </c>
      <c r="AB44" s="117">
        <f>Y44/(1+0.015*ABS([1]Reference!E51))</f>
        <v>1.44639344067113</v>
      </c>
      <c r="AC44" s="117">
        <f t="shared" si="33"/>
        <v>1.98886750172848</v>
      </c>
      <c r="AD44" s="123" t="str">
        <f t="shared" si="22"/>
        <v>17-Blue1 (0, 0, 128)</v>
      </c>
    </row>
    <row r="45" s="31" customFormat="1" spans="1:30">
      <c r="A45" s="3" t="s">
        <v>67</v>
      </c>
      <c r="B45" s="31">
        <f>Test_Data!P21</f>
        <v>46.477417</v>
      </c>
      <c r="C45" s="31">
        <f>Test_Data!Q21</f>
        <v>31.462975</v>
      </c>
      <c r="D45" s="31">
        <f>Test_Data!R21</f>
        <v>157.34647</v>
      </c>
      <c r="E45" s="117">
        <f t="shared" si="23"/>
        <v>0.127930507743336</v>
      </c>
      <c r="F45" s="117">
        <f t="shared" si="23"/>
        <v>0.086602798233514</v>
      </c>
      <c r="G45" s="117">
        <f t="shared" si="23"/>
        <v>0.433100957368643</v>
      </c>
      <c r="H45" s="117">
        <f t="shared" si="24"/>
        <v>0.512758028355294</v>
      </c>
      <c r="I45" s="117">
        <f t="shared" si="24"/>
        <v>0.44242939617847</v>
      </c>
      <c r="J45" s="117">
        <f t="shared" si="24"/>
        <v>0.780165571557456</v>
      </c>
      <c r="K45" s="117">
        <f t="shared" si="25"/>
        <v>35.3218099567025</v>
      </c>
      <c r="L45" s="117">
        <f t="shared" si="26"/>
        <v>35.1643160884121</v>
      </c>
      <c r="M45" s="117">
        <f t="shared" si="27"/>
        <v>-67.5472350757971</v>
      </c>
      <c r="N45" s="123" t="str">
        <f t="shared" si="28"/>
        <v>18-Blue2 (64, 64, 192)</v>
      </c>
      <c r="O45" s="124">
        <f>K45-[1]Reference!B52</f>
        <v>0.193780388652286</v>
      </c>
      <c r="P45" s="124">
        <f>L45-[1]Reference!C52</f>
        <v>-5.0862369022005</v>
      </c>
      <c r="Q45" s="124">
        <f>M45-[1]Reference!D52</f>
        <v>-0.575651383954352</v>
      </c>
      <c r="R45" s="124" t="str">
        <f t="shared" si="29"/>
        <v>about the same</v>
      </c>
      <c r="S45" s="124" t="str">
        <f t="shared" si="30"/>
        <v>greener</v>
      </c>
      <c r="T45" s="124" t="str">
        <f t="shared" si="31"/>
        <v>about the same</v>
      </c>
      <c r="U45" s="124">
        <f t="shared" si="18"/>
        <v>5.1223755407214</v>
      </c>
      <c r="V45" s="124">
        <f t="shared" si="32"/>
        <v>4.94976701420672</v>
      </c>
      <c r="W45" s="117">
        <f t="shared" si="19"/>
        <v>76.1522034635292</v>
      </c>
      <c r="X45" s="117">
        <f>W45-[1]Reference!E52</f>
        <v>-1.98421594665115</v>
      </c>
      <c r="Y45" s="117">
        <f t="shared" si="20"/>
        <v>4.71848147375932</v>
      </c>
      <c r="Z45" s="117">
        <f t="shared" si="21"/>
        <v>0.193780388652286</v>
      </c>
      <c r="AA45" s="117">
        <f>X45/(1+0.045*ABS([1]Reference!E52))</f>
        <v>-0.439361145050835</v>
      </c>
      <c r="AB45" s="117">
        <f>Y45/(1+0.015*ABS([1]Reference!E52))</f>
        <v>2.17236690257427</v>
      </c>
      <c r="AC45" s="117">
        <f t="shared" si="33"/>
        <v>2.22480718584931</v>
      </c>
      <c r="AD45" s="123" t="str">
        <f t="shared" si="22"/>
        <v>18-Blue2 (64, 64, 192)</v>
      </c>
    </row>
    <row r="46" s="31" customFormat="1" spans="1:30">
      <c r="A46" s="3" t="s">
        <v>68</v>
      </c>
      <c r="B46" s="31">
        <f>Test_Data!P22</f>
        <v>56.342716</v>
      </c>
      <c r="C46" s="31">
        <f>Test_Data!Q22</f>
        <v>22.769514</v>
      </c>
      <c r="D46" s="31">
        <f>Test_Data!R22</f>
        <v>287.5459</v>
      </c>
      <c r="E46" s="117">
        <f t="shared" si="23"/>
        <v>0.155085044109026</v>
      </c>
      <c r="F46" s="117">
        <f t="shared" si="23"/>
        <v>0.0626737817011002</v>
      </c>
      <c r="G46" s="117">
        <f t="shared" si="23"/>
        <v>0.791478859217038</v>
      </c>
      <c r="H46" s="117">
        <f t="shared" si="24"/>
        <v>0.546736078836934</v>
      </c>
      <c r="I46" s="117">
        <f t="shared" si="24"/>
        <v>0.397217737620438</v>
      </c>
      <c r="J46" s="117">
        <f t="shared" si="24"/>
        <v>0.95382823227331</v>
      </c>
      <c r="K46" s="117">
        <f t="shared" si="25"/>
        <v>30.0772575639708</v>
      </c>
      <c r="L46" s="117">
        <f t="shared" si="26"/>
        <v>74.7591706082482</v>
      </c>
      <c r="M46" s="117">
        <f t="shared" si="27"/>
        <v>-111.322098930574</v>
      </c>
      <c r="N46" s="123" t="str">
        <f t="shared" si="28"/>
        <v>19-Blue3 (0, 0, 255)</v>
      </c>
      <c r="O46" s="124">
        <f>K46-[1]Reference!B53</f>
        <v>-2.2253291032787</v>
      </c>
      <c r="P46" s="124">
        <f>L46-[1]Reference!C53</f>
        <v>-4.4344675041533</v>
      </c>
      <c r="Q46" s="124">
        <f>M46-[1]Reference!D53</f>
        <v>-3.46836467824711</v>
      </c>
      <c r="R46" s="124" t="str">
        <f t="shared" si="29"/>
        <v>about the same</v>
      </c>
      <c r="S46" s="124" t="str">
        <f t="shared" si="30"/>
        <v>greener</v>
      </c>
      <c r="T46" s="124" t="str">
        <f t="shared" si="31"/>
        <v>bluer</v>
      </c>
      <c r="U46" s="124">
        <f t="shared" si="18"/>
        <v>6.05360596707475</v>
      </c>
      <c r="V46" s="124">
        <f t="shared" si="32"/>
        <v>8.44950920845832</v>
      </c>
      <c r="W46" s="117">
        <f t="shared" si="19"/>
        <v>134.095276950166</v>
      </c>
      <c r="X46" s="117">
        <f>W46-[1]Reference!E53</f>
        <v>0.289222118369935</v>
      </c>
      <c r="Y46" s="117">
        <f t="shared" si="20"/>
        <v>5.62231323860112</v>
      </c>
      <c r="Z46" s="117">
        <f t="shared" si="21"/>
        <v>-2.2253291032787</v>
      </c>
      <c r="AA46" s="117">
        <f>X46/(1+0.045*ABS([1]Reference!E53))</f>
        <v>0.0411922653210701</v>
      </c>
      <c r="AB46" s="117">
        <f>Y46/(1+0.015*ABS([1]Reference!E53))</f>
        <v>1.8696852108943</v>
      </c>
      <c r="AC46" s="117">
        <f t="shared" si="33"/>
        <v>2.90680395081236</v>
      </c>
      <c r="AD46" s="123" t="str">
        <f t="shared" si="22"/>
        <v>19-Blue3 (0, 0, 255)</v>
      </c>
    </row>
    <row r="47" s="31" customFormat="1" spans="1:30">
      <c r="A47" s="3" t="s">
        <v>69</v>
      </c>
      <c r="B47" s="31">
        <f>Test_Data!P23</f>
        <v>121.28448</v>
      </c>
      <c r="C47" s="31">
        <f>Test_Data!Q23</f>
        <v>99.39975</v>
      </c>
      <c r="D47" s="31">
        <f>Test_Data!R23</f>
        <v>298.57657</v>
      </c>
      <c r="E47" s="117">
        <f t="shared" si="23"/>
        <v>0.333839230088594</v>
      </c>
      <c r="F47" s="117">
        <f t="shared" si="23"/>
        <v>0.273600843331304</v>
      </c>
      <c r="G47" s="117">
        <f t="shared" si="23"/>
        <v>0.821841114801276</v>
      </c>
      <c r="H47" s="117">
        <f t="shared" si="24"/>
        <v>0.705938527058732</v>
      </c>
      <c r="I47" s="117">
        <f t="shared" si="24"/>
        <v>0.649190980324093</v>
      </c>
      <c r="J47" s="117">
        <f t="shared" si="24"/>
        <v>0.965872248241993</v>
      </c>
      <c r="K47" s="117">
        <f t="shared" si="25"/>
        <v>59.3061537175947</v>
      </c>
      <c r="L47" s="117">
        <f t="shared" si="26"/>
        <v>28.3737733673195</v>
      </c>
      <c r="M47" s="117">
        <f t="shared" si="27"/>
        <v>-63.33625358358</v>
      </c>
      <c r="N47" s="123" t="str">
        <f t="shared" si="28"/>
        <v>20-Blue4 (128, 128, 255)</v>
      </c>
      <c r="O47" s="124">
        <f>K47-[1]Reference!B54</f>
        <v>0.103400506767841</v>
      </c>
      <c r="P47" s="124">
        <f>L47-[1]Reference!C54</f>
        <v>-4.72938570786197</v>
      </c>
      <c r="Q47" s="124">
        <f>M47-[1]Reference!D54</f>
        <v>0.121185815454439</v>
      </c>
      <c r="R47" s="124" t="str">
        <f t="shared" si="29"/>
        <v>about the same</v>
      </c>
      <c r="S47" s="124" t="str">
        <f t="shared" si="30"/>
        <v>greener</v>
      </c>
      <c r="T47" s="124" t="str">
        <f t="shared" si="31"/>
        <v>about the same</v>
      </c>
      <c r="U47" s="124">
        <f t="shared" si="18"/>
        <v>4.73206792432191</v>
      </c>
      <c r="V47" s="124">
        <f t="shared" si="32"/>
        <v>4.3841069114805</v>
      </c>
      <c r="W47" s="117">
        <f t="shared" si="19"/>
        <v>69.4013835100105</v>
      </c>
      <c r="X47" s="117">
        <f>W47-[1]Reference!E54</f>
        <v>-2.17141688119186</v>
      </c>
      <c r="Y47" s="117">
        <f t="shared" si="20"/>
        <v>4.20318021308525</v>
      </c>
      <c r="Z47" s="117">
        <f t="shared" si="21"/>
        <v>0.103400506767841</v>
      </c>
      <c r="AA47" s="117">
        <f>X47/(1+0.045*ABS([1]Reference!E54))</f>
        <v>-0.514459159200883</v>
      </c>
      <c r="AB47" s="117">
        <f>Y47/(1+0.015*ABS([1]Reference!E54))</f>
        <v>2.02700444503582</v>
      </c>
      <c r="AC47" s="117">
        <f t="shared" si="33"/>
        <v>2.09382590285833</v>
      </c>
      <c r="AD47" s="123" t="str">
        <f t="shared" si="22"/>
        <v>20-Blue4 (128, 128, 255)</v>
      </c>
    </row>
    <row r="48" s="31" customFormat="1" spans="1:30">
      <c r="A48" s="3" t="s">
        <v>70</v>
      </c>
      <c r="B48" s="31">
        <f>Test_Data!P24</f>
        <v>65.789688</v>
      </c>
      <c r="C48" s="31">
        <f>Test_Data!Q24</f>
        <v>77.542641</v>
      </c>
      <c r="D48" s="31">
        <f>Test_Data!R24</f>
        <v>11.469025</v>
      </c>
      <c r="E48" s="117">
        <f t="shared" si="23"/>
        <v>0.181088122649236</v>
      </c>
      <c r="F48" s="117">
        <f t="shared" si="23"/>
        <v>0.213438484218889</v>
      </c>
      <c r="G48" s="117">
        <f t="shared" si="23"/>
        <v>0.031568841090524</v>
      </c>
      <c r="H48" s="117">
        <f t="shared" si="24"/>
        <v>0.575728528137852</v>
      </c>
      <c r="I48" s="117">
        <f t="shared" si="24"/>
        <v>0.597618788348788</v>
      </c>
      <c r="J48" s="117">
        <f t="shared" si="24"/>
        <v>0.325894186169483</v>
      </c>
      <c r="K48" s="117">
        <f t="shared" si="25"/>
        <v>53.3237794484595</v>
      </c>
      <c r="L48" s="117">
        <f t="shared" si="26"/>
        <v>-10.9451301054682</v>
      </c>
      <c r="M48" s="117">
        <f t="shared" si="27"/>
        <v>54.3449204358611</v>
      </c>
      <c r="N48" s="123" t="str">
        <f t="shared" si="28"/>
        <v>21-Yellow1 (128, 128, 0)</v>
      </c>
      <c r="O48" s="124">
        <f>K48-[1]Reference!B55</f>
        <v>1.45544808511125</v>
      </c>
      <c r="P48" s="124">
        <f>L48-[1]Reference!C55</f>
        <v>1.98857168808503</v>
      </c>
      <c r="Q48" s="124">
        <f>M48-[1]Reference!D55</f>
        <v>-2.33550405997967</v>
      </c>
      <c r="R48" s="124" t="str">
        <f t="shared" si="29"/>
        <v>about the same</v>
      </c>
      <c r="S48" s="124" t="str">
        <f t="shared" si="30"/>
        <v>about the same</v>
      </c>
      <c r="T48" s="124" t="str">
        <f t="shared" si="31"/>
        <v>about the same</v>
      </c>
      <c r="U48" s="124">
        <f t="shared" si="18"/>
        <v>3.39519155590504</v>
      </c>
      <c r="V48" s="124">
        <f t="shared" si="32"/>
        <v>3.27908219233735</v>
      </c>
      <c r="W48" s="117">
        <f t="shared" si="19"/>
        <v>55.4361457012093</v>
      </c>
      <c r="X48" s="117">
        <f>W48-[1]Reference!E55</f>
        <v>-2.70120170227373</v>
      </c>
      <c r="Y48" s="117">
        <f t="shared" si="20"/>
        <v>1.45344622758063</v>
      </c>
      <c r="Z48" s="117">
        <f t="shared" si="21"/>
        <v>1.45544808511125</v>
      </c>
      <c r="AA48" s="117">
        <f>X48/(1+0.045*ABS([1]Reference!E55))</f>
        <v>-0.74697643074199</v>
      </c>
      <c r="AB48" s="117">
        <f>Y48/(1+0.015*ABS([1]Reference!E55))</f>
        <v>0.776388611327668</v>
      </c>
      <c r="AC48" s="117">
        <f t="shared" si="33"/>
        <v>1.81082362264726</v>
      </c>
      <c r="AD48" s="123" t="str">
        <f t="shared" si="22"/>
        <v>21-Yellow1 (128, 128, 0)</v>
      </c>
    </row>
    <row r="49" s="31" customFormat="1" spans="1:30">
      <c r="A49" s="3" t="s">
        <v>71</v>
      </c>
      <c r="B49" s="31">
        <f>Test_Data!P25</f>
        <v>158.53423</v>
      </c>
      <c r="C49" s="31">
        <f>Test_Data!Q25</f>
        <v>184.64876</v>
      </c>
      <c r="D49" s="31">
        <f>Test_Data!R25</f>
        <v>41.549934</v>
      </c>
      <c r="E49" s="117">
        <f t="shared" si="23"/>
        <v>0.436370302992502</v>
      </c>
      <c r="F49" s="117">
        <f t="shared" si="23"/>
        <v>0.508251343248646</v>
      </c>
      <c r="G49" s="117">
        <f t="shared" si="23"/>
        <v>0.114367460509307</v>
      </c>
      <c r="H49" s="117">
        <f t="shared" si="24"/>
        <v>0.771861697315621</v>
      </c>
      <c r="I49" s="117">
        <f t="shared" si="24"/>
        <v>0.798042790175708</v>
      </c>
      <c r="J49" s="117">
        <f t="shared" si="24"/>
        <v>0.50052359955621</v>
      </c>
      <c r="K49" s="117">
        <f t="shared" si="25"/>
        <v>76.5729636603822</v>
      </c>
      <c r="L49" s="117">
        <f t="shared" si="26"/>
        <v>-13.0905464300436</v>
      </c>
      <c r="M49" s="117">
        <f t="shared" si="27"/>
        <v>59.5038381238997</v>
      </c>
      <c r="N49" s="123" t="str">
        <f t="shared" si="28"/>
        <v>22-Yellow2 (192, 192, 64)</v>
      </c>
      <c r="O49" s="124">
        <f>K49-[1]Reference!B56</f>
        <v>0.95031034554269</v>
      </c>
      <c r="P49" s="124">
        <f>L49-[1]Reference!C56</f>
        <v>2.47750365872074</v>
      </c>
      <c r="Q49" s="124">
        <f>M49-[1]Reference!D56</f>
        <v>-2.12144670080824</v>
      </c>
      <c r="R49" s="124" t="str">
        <f t="shared" si="29"/>
        <v>about the same</v>
      </c>
      <c r="S49" s="124" t="str">
        <f t="shared" si="30"/>
        <v>about the same</v>
      </c>
      <c r="T49" s="124" t="str">
        <f t="shared" si="31"/>
        <v>about the same</v>
      </c>
      <c r="U49" s="124">
        <f t="shared" si="18"/>
        <v>3.39730043360758</v>
      </c>
      <c r="V49" s="124">
        <f t="shared" si="32"/>
        <v>2.33790208735702</v>
      </c>
      <c r="W49" s="117">
        <f t="shared" si="19"/>
        <v>60.9267523942675</v>
      </c>
      <c r="X49" s="117">
        <f>W49-[1]Reference!E56</f>
        <v>-2.63455590954771</v>
      </c>
      <c r="Y49" s="117">
        <f t="shared" si="20"/>
        <v>1.92293412336774</v>
      </c>
      <c r="Z49" s="117">
        <f t="shared" si="21"/>
        <v>0.95031034554269</v>
      </c>
      <c r="AA49" s="117">
        <f>X49/(1+0.045*ABS([1]Reference!E56))</f>
        <v>-0.682481666583632</v>
      </c>
      <c r="AB49" s="117">
        <f>Y49/(1+0.015*ABS([1]Reference!E56))</f>
        <v>0.984393777554888</v>
      </c>
      <c r="AC49" s="117">
        <f t="shared" si="33"/>
        <v>1.52901997611445</v>
      </c>
      <c r="AD49" s="123" t="str">
        <f t="shared" si="22"/>
        <v>22-Yellow2 (192, 192, 64)</v>
      </c>
    </row>
    <row r="50" s="31" customFormat="1" spans="1:30">
      <c r="A50" s="3" t="s">
        <v>72</v>
      </c>
      <c r="B50" s="31">
        <f>Test_Data!P26</f>
        <v>289.09674</v>
      </c>
      <c r="C50" s="31">
        <f>Test_Data!Q26</f>
        <v>341.04211</v>
      </c>
      <c r="D50" s="31">
        <f>Test_Data!R26</f>
        <v>47.281948</v>
      </c>
      <c r="E50" s="117">
        <f t="shared" si="23"/>
        <v>0.795747593613975</v>
      </c>
      <c r="F50" s="117">
        <f t="shared" si="23"/>
        <v>0.938728808749392</v>
      </c>
      <c r="G50" s="117">
        <f t="shared" si="23"/>
        <v>0.130145003857121</v>
      </c>
      <c r="H50" s="117">
        <f t="shared" si="24"/>
        <v>0.943002561442945</v>
      </c>
      <c r="I50" s="117">
        <f t="shared" si="24"/>
        <v>0.979144334588292</v>
      </c>
      <c r="J50" s="117">
        <f t="shared" si="24"/>
        <v>0.522556073884947</v>
      </c>
      <c r="K50" s="117">
        <f t="shared" si="25"/>
        <v>97.5807428122418</v>
      </c>
      <c r="L50" s="117">
        <f t="shared" si="26"/>
        <v>-18.0708865726732</v>
      </c>
      <c r="M50" s="117">
        <f t="shared" si="27"/>
        <v>91.3176521406689</v>
      </c>
      <c r="N50" s="123" t="str">
        <f t="shared" si="28"/>
        <v>23-Yellow3 (255, 255, 0)</v>
      </c>
      <c r="O50" s="124">
        <f>K50-[1]Reference!B57</f>
        <v>0.442495830944537</v>
      </c>
      <c r="P50" s="124">
        <f>L50-[1]Reference!C57</f>
        <v>3.48992564278255</v>
      </c>
      <c r="Q50" s="124">
        <f>M50-[1]Reference!D57</f>
        <v>-3.17006748931973</v>
      </c>
      <c r="R50" s="124" t="str">
        <f t="shared" si="29"/>
        <v>about the same</v>
      </c>
      <c r="S50" s="124" t="str">
        <f t="shared" si="30"/>
        <v>redder</v>
      </c>
      <c r="T50" s="124" t="str">
        <f t="shared" si="31"/>
        <v>bluer</v>
      </c>
      <c r="U50" s="124">
        <f t="shared" si="18"/>
        <v>4.73547372914225</v>
      </c>
      <c r="V50" s="124">
        <f t="shared" si="32"/>
        <v>1.96385761185237</v>
      </c>
      <c r="W50" s="117">
        <f t="shared" si="19"/>
        <v>93.0885091405305</v>
      </c>
      <c r="X50" s="117">
        <f>W50-[1]Reference!E57</f>
        <v>-3.82793829882566</v>
      </c>
      <c r="Y50" s="117">
        <f t="shared" si="20"/>
        <v>2.7524166216939</v>
      </c>
      <c r="Z50" s="117">
        <f t="shared" si="21"/>
        <v>0.442495830944537</v>
      </c>
      <c r="AA50" s="117">
        <f>X50/(1+0.045*ABS([1]Reference!E57))</f>
        <v>-0.714002395453071</v>
      </c>
      <c r="AB50" s="117">
        <f>Y50/(1+0.015*ABS([1]Reference!E57))</f>
        <v>1.12171994309469</v>
      </c>
      <c r="AC50" s="117">
        <f t="shared" si="33"/>
        <v>1.40137704128916</v>
      </c>
      <c r="AD50" s="123" t="str">
        <f t="shared" si="22"/>
        <v>23-Yellow3 (255, 255, 0)</v>
      </c>
    </row>
    <row r="51" s="31" customFormat="1" spans="1:30">
      <c r="A51" s="3" t="s">
        <v>73</v>
      </c>
      <c r="B51" s="31">
        <f>Test_Data!P27</f>
        <v>301.28381</v>
      </c>
      <c r="C51" s="31">
        <f>Test_Data!Q27</f>
        <v>345.95663</v>
      </c>
      <c r="D51" s="31">
        <f>Test_Data!R27</f>
        <v>110.12058</v>
      </c>
      <c r="E51" s="117">
        <f t="shared" si="23"/>
        <v>0.829292875465666</v>
      </c>
      <c r="F51" s="117">
        <f t="shared" si="23"/>
        <v>0.95225617493058</v>
      </c>
      <c r="G51" s="117">
        <f t="shared" si="23"/>
        <v>0.303110254866157</v>
      </c>
      <c r="H51" s="117">
        <f t="shared" si="24"/>
        <v>0.956071573885199</v>
      </c>
      <c r="I51" s="117">
        <f t="shared" si="24"/>
        <v>0.983825177333974</v>
      </c>
      <c r="J51" s="117">
        <f t="shared" si="24"/>
        <v>0.692666115818784</v>
      </c>
      <c r="K51" s="117">
        <f t="shared" si="25"/>
        <v>98.1237205707409</v>
      </c>
      <c r="L51" s="117">
        <f t="shared" si="26"/>
        <v>-13.8768017243872</v>
      </c>
      <c r="M51" s="117">
        <f t="shared" si="27"/>
        <v>58.2318123030378</v>
      </c>
      <c r="N51" s="123" t="str">
        <f t="shared" si="28"/>
        <v>24-Yellow4 (255, 255, 128)</v>
      </c>
      <c r="O51" s="124">
        <f>K51-[1]Reference!B58</f>
        <v>0.35549152862211</v>
      </c>
      <c r="P51" s="124">
        <f>L51-[1]Reference!C58</f>
        <v>2.66666177558411</v>
      </c>
      <c r="Q51" s="124">
        <f>M51-[1]Reference!D58</f>
        <v>-1.75383421229947</v>
      </c>
      <c r="R51" s="124" t="str">
        <f t="shared" si="29"/>
        <v>about the same</v>
      </c>
      <c r="S51" s="124" t="str">
        <f t="shared" si="30"/>
        <v>about the same</v>
      </c>
      <c r="T51" s="124" t="str">
        <f t="shared" si="31"/>
        <v>about the same</v>
      </c>
      <c r="U51" s="124">
        <f t="shared" si="18"/>
        <v>3.21144729001047</v>
      </c>
      <c r="V51" s="124">
        <f t="shared" si="32"/>
        <v>1.74482276632894</v>
      </c>
      <c r="W51" s="117">
        <f t="shared" si="19"/>
        <v>59.8624221878315</v>
      </c>
      <c r="X51" s="117">
        <f>W51-[1]Reference!E58</f>
        <v>-2.36268506348529</v>
      </c>
      <c r="Y51" s="117">
        <f t="shared" si="20"/>
        <v>2.14586550379491</v>
      </c>
      <c r="Z51" s="117">
        <f t="shared" si="21"/>
        <v>0.35549152862211</v>
      </c>
      <c r="AA51" s="117">
        <f>X51/(1+0.045*ABS([1]Reference!E58))</f>
        <v>-0.621737985667708</v>
      </c>
      <c r="AB51" s="117">
        <f>Y51/(1+0.015*ABS([1]Reference!E58))</f>
        <v>1.10990558904112</v>
      </c>
      <c r="AC51" s="117">
        <f t="shared" si="33"/>
        <v>1.32091739572501</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1.53327292026958</v>
      </c>
      <c r="C62" s="108" t="str">
        <f>IF(B62&lt;=20,"PASS","FAIL")</f>
        <v>PASS</v>
      </c>
    </row>
    <row r="63" spans="1:3">
      <c r="A63" s="31" t="s">
        <v>49</v>
      </c>
      <c r="B63" s="32">
        <f>MAX(AC28:AC51)</f>
        <v>2.90680395081236</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0.153665527701378</v>
      </c>
      <c r="F434" s="155">
        <f>Test_Data!T22</f>
        <v>0.0621001198887825</v>
      </c>
      <c r="G434" s="155">
        <v>0.18</v>
      </c>
      <c r="H434" s="155">
        <v>0.15</v>
      </c>
    </row>
    <row r="435" ht="14" spans="1:8">
      <c r="A435" s="153" t="s">
        <v>101</v>
      </c>
      <c r="B435" s="154">
        <v>0</v>
      </c>
      <c r="C435" s="154">
        <v>255</v>
      </c>
      <c r="D435" s="154">
        <v>0</v>
      </c>
      <c r="E435" s="155">
        <f>Test_Data!S18</f>
        <v>0.306709259748459</v>
      </c>
      <c r="F435" s="155">
        <f>Test_Data!T18</f>
        <v>0.599960803985596</v>
      </c>
      <c r="G435" s="155">
        <v>0.13</v>
      </c>
      <c r="H435" s="155">
        <v>0.57</v>
      </c>
    </row>
    <row r="436" ht="14" spans="1:8">
      <c r="A436" s="153" t="s">
        <v>100</v>
      </c>
      <c r="B436" s="154">
        <v>255</v>
      </c>
      <c r="C436" s="154">
        <v>0</v>
      </c>
      <c r="D436" s="154">
        <v>0</v>
      </c>
      <c r="E436" s="155">
        <f>Test_Data!S14</f>
        <v>0.634336352348328</v>
      </c>
      <c r="F436" s="155">
        <f>Test_Data!T14</f>
        <v>0.332644164562225</v>
      </c>
      <c r="G436" s="155">
        <v>0.47</v>
      </c>
      <c r="H436" s="155">
        <v>0.52</v>
      </c>
    </row>
    <row r="437" ht="14" spans="1:8">
      <c r="A437" s="153" t="s">
        <v>102</v>
      </c>
      <c r="B437" s="154">
        <v>0</v>
      </c>
      <c r="C437" s="154">
        <v>0</v>
      </c>
      <c r="D437" s="154">
        <v>255</v>
      </c>
      <c r="E437" s="155">
        <f>Test_Data!S22</f>
        <v>0.153665527701378</v>
      </c>
      <c r="F437" s="155">
        <f>Test_Data!T22</f>
        <v>0.0621001198887825</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2.21731375715167</v>
      </c>
    </row>
    <row r="446" spans="1:2">
      <c r="A446" s="3" t="s">
        <v>115</v>
      </c>
      <c r="B446" s="32">
        <f t="shared" ref="B446:B476" si="71">AC29</f>
        <v>2.01391933201745</v>
      </c>
    </row>
    <row r="447" spans="1:2">
      <c r="A447" s="3" t="s">
        <v>116</v>
      </c>
      <c r="B447" s="32">
        <f t="shared" si="71"/>
        <v>1.65740534036038</v>
      </c>
    </row>
    <row r="448" spans="1:2">
      <c r="A448" s="3" t="s">
        <v>117</v>
      </c>
      <c r="B448" s="32">
        <f t="shared" si="71"/>
        <v>1.45420774977569</v>
      </c>
    </row>
    <row r="449" spans="1:2">
      <c r="A449" s="3" t="s">
        <v>118</v>
      </c>
      <c r="B449" s="32">
        <f t="shared" si="71"/>
        <v>1.15558702901693</v>
      </c>
    </row>
    <row r="450" spans="1:2">
      <c r="A450" s="3" t="s">
        <v>119</v>
      </c>
      <c r="B450" s="32">
        <f t="shared" si="71"/>
        <v>0.729886790469888</v>
      </c>
    </row>
    <row r="451" spans="1:2">
      <c r="A451" s="3" t="s">
        <v>120</v>
      </c>
      <c r="B451" s="32">
        <f t="shared" si="71"/>
        <v>0.421952584556501</v>
      </c>
    </row>
    <row r="452" spans="1:2">
      <c r="A452" s="3" t="s">
        <v>121</v>
      </c>
      <c r="B452" s="32">
        <f t="shared" si="71"/>
        <v>0</v>
      </c>
    </row>
    <row r="453" spans="1:2">
      <c r="A453" s="3" t="s">
        <v>122</v>
      </c>
      <c r="B453" s="32">
        <f t="shared" si="71"/>
        <v>2.16141376462569</v>
      </c>
    </row>
    <row r="454" spans="1:2">
      <c r="A454" s="3" t="s">
        <v>123</v>
      </c>
      <c r="B454" s="32">
        <f t="shared" si="71"/>
        <v>2.02234668460347</v>
      </c>
    </row>
    <row r="455" spans="1:2">
      <c r="A455" s="3" t="s">
        <v>124</v>
      </c>
      <c r="B455" s="32">
        <f t="shared" si="71"/>
        <v>2.23529311047083</v>
      </c>
    </row>
    <row r="456" spans="1:2">
      <c r="A456" s="3" t="s">
        <v>125</v>
      </c>
      <c r="B456" s="32">
        <f t="shared" si="71"/>
        <v>1.4890184192076</v>
      </c>
    </row>
    <row r="457" spans="1:2">
      <c r="A457" s="3" t="s">
        <v>126</v>
      </c>
      <c r="B457" s="32">
        <f t="shared" si="71"/>
        <v>1.48091952050235</v>
      </c>
    </row>
    <row r="458" spans="1:2">
      <c r="A458" s="3" t="s">
        <v>127</v>
      </c>
      <c r="B458" s="32">
        <f t="shared" si="71"/>
        <v>1.0556180761307</v>
      </c>
    </row>
    <row r="459" spans="1:2">
      <c r="A459" s="3" t="s">
        <v>128</v>
      </c>
      <c r="B459" s="32">
        <f t="shared" si="71"/>
        <v>0.736236472613413</v>
      </c>
    </row>
    <row r="460" spans="1:2">
      <c r="A460" s="3" t="s">
        <v>129</v>
      </c>
      <c r="B460" s="32">
        <f t="shared" si="71"/>
        <v>0.690988877942978</v>
      </c>
    </row>
    <row r="461" spans="1:2">
      <c r="A461" s="3" t="s">
        <v>130</v>
      </c>
      <c r="B461" s="32">
        <f t="shared" si="71"/>
        <v>1.98886750172848</v>
      </c>
    </row>
    <row r="462" spans="1:2">
      <c r="A462" s="3" t="s">
        <v>131</v>
      </c>
      <c r="B462" s="32">
        <f t="shared" si="71"/>
        <v>2.22480718584931</v>
      </c>
    </row>
    <row r="463" spans="1:2">
      <c r="A463" s="3" t="s">
        <v>132</v>
      </c>
      <c r="B463" s="32">
        <f t="shared" si="71"/>
        <v>2.90680395081236</v>
      </c>
    </row>
    <row r="464" spans="1:2">
      <c r="A464" s="3" t="s">
        <v>133</v>
      </c>
      <c r="B464" s="32">
        <f t="shared" si="71"/>
        <v>2.09382590285833</v>
      </c>
    </row>
    <row r="465" spans="1:2">
      <c r="A465" s="3" t="s">
        <v>134</v>
      </c>
      <c r="B465" s="32">
        <f t="shared" si="71"/>
        <v>1.81082362264726</v>
      </c>
    </row>
    <row r="466" spans="1:2">
      <c r="A466" s="3" t="s">
        <v>135</v>
      </c>
      <c r="B466" s="32">
        <f t="shared" si="71"/>
        <v>1.52901997611445</v>
      </c>
    </row>
    <row r="467" spans="1:2">
      <c r="A467" s="3" t="s">
        <v>136</v>
      </c>
      <c r="B467" s="32">
        <f t="shared" si="71"/>
        <v>1.40137704128916</v>
      </c>
    </row>
    <row r="468" spans="1:2">
      <c r="A468" s="3" t="s">
        <v>137</v>
      </c>
      <c r="B468" s="32">
        <f t="shared" si="71"/>
        <v>1.32091739572501</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0.00102740002330393</v>
      </c>
    </row>
    <row r="480" spans="1:2">
      <c r="A480" s="3">
        <v>16</v>
      </c>
      <c r="B480" s="158">
        <f>Test_Data!U29</f>
        <v>2.60201334953308</v>
      </c>
    </row>
    <row r="481" spans="1:2">
      <c r="A481" s="3">
        <v>32</v>
      </c>
      <c r="B481" s="158">
        <f>Test_Data!U30</f>
        <v>6.47729969024658</v>
      </c>
    </row>
    <row r="482" spans="1:2">
      <c r="A482" s="3">
        <v>48</v>
      </c>
      <c r="B482" s="158">
        <f>Test_Data!U31</f>
        <v>12.4670448303223</v>
      </c>
    </row>
    <row r="483" spans="1:2">
      <c r="A483" s="3">
        <v>64</v>
      </c>
      <c r="B483" s="158">
        <f>Test_Data!U32</f>
        <v>20.9319381713867</v>
      </c>
    </row>
    <row r="484" spans="1:2">
      <c r="A484" s="3">
        <v>80</v>
      </c>
      <c r="B484" s="158">
        <f>Test_Data!U33</f>
        <v>32.0775184631348</v>
      </c>
    </row>
    <row r="485" spans="1:2">
      <c r="A485" s="3">
        <v>96</v>
      </c>
      <c r="B485" s="158">
        <f>Test_Data!U34</f>
        <v>45.4999542236328</v>
      </c>
    </row>
    <row r="486" spans="1:2">
      <c r="A486" s="3">
        <v>112</v>
      </c>
      <c r="B486" s="158">
        <f>Test_Data!U35</f>
        <v>62.6832389831543</v>
      </c>
    </row>
    <row r="487" spans="1:2">
      <c r="A487" s="3">
        <v>128</v>
      </c>
      <c r="B487" s="158">
        <f>Test_Data!U36</f>
        <v>82.4965438842773</v>
      </c>
    </row>
    <row r="488" spans="1:2">
      <c r="A488" s="3">
        <v>144</v>
      </c>
      <c r="B488" s="158">
        <f>Test_Data!U37</f>
        <v>105.639862060547</v>
      </c>
    </row>
    <row r="489" spans="1:2">
      <c r="A489" s="3">
        <v>160</v>
      </c>
      <c r="B489" s="158">
        <f>Test_Data!U38</f>
        <v>131.829208374023</v>
      </c>
    </row>
    <row r="490" spans="1:2">
      <c r="A490" s="3">
        <v>176</v>
      </c>
      <c r="B490" s="158">
        <f>Test_Data!U39</f>
        <v>161.618988037109</v>
      </c>
    </row>
    <row r="491" spans="1:2">
      <c r="A491" s="3">
        <v>192</v>
      </c>
      <c r="B491" s="158">
        <f>Test_Data!U40</f>
        <v>194.704650878906</v>
      </c>
    </row>
    <row r="492" spans="1:2">
      <c r="A492" s="3">
        <v>208</v>
      </c>
      <c r="B492" s="158">
        <f>Test_Data!U41</f>
        <v>231.205322265625</v>
      </c>
    </row>
    <row r="493" spans="1:2">
      <c r="A493" s="3">
        <v>224</v>
      </c>
      <c r="B493" s="158">
        <f>Test_Data!U42</f>
        <v>271.891876220703</v>
      </c>
    </row>
    <row r="494" spans="1:2">
      <c r="A494" s="3">
        <v>240</v>
      </c>
      <c r="B494" s="158">
        <f>Test_Data!U43</f>
        <v>316.502258300781</v>
      </c>
    </row>
    <row r="495" spans="1:2">
      <c r="A495" s="3">
        <v>255</v>
      </c>
      <c r="B495" s="158">
        <f>Test_Data!U44</f>
        <v>361.860382080078</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686</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1.53327292026958</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686</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6.0178881</v>
      </c>
      <c r="Q4" s="20">
        <v>6.3555961</v>
      </c>
      <c r="R4" s="21">
        <v>6.2076006</v>
      </c>
      <c r="S4" s="20">
        <v>0.323871731758118</v>
      </c>
      <c r="T4" s="20">
        <v>0.342046558856964</v>
      </c>
      <c r="U4" s="20">
        <v>6.35559606552124</v>
      </c>
      <c r="V4" s="19">
        <v>0</v>
      </c>
      <c r="W4" s="21">
        <v>0</v>
      </c>
      <c r="X4" s="22">
        <v>5885.78125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19.878981</v>
      </c>
      <c r="Q5" s="20">
        <v>20.957396</v>
      </c>
      <c r="R5" s="21">
        <v>19.89282</v>
      </c>
      <c r="S5" s="20">
        <v>0.327338129281998</v>
      </c>
      <c r="T5" s="20">
        <v>0.345095872879028</v>
      </c>
      <c r="U5" s="20">
        <v>20.9573955535889</v>
      </c>
      <c r="V5" s="19">
        <v>0</v>
      </c>
      <c r="W5" s="21">
        <v>0</v>
      </c>
      <c r="X5" s="24">
        <v>5723.97900390625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43.530155</v>
      </c>
      <c r="Q6" s="20">
        <v>45.866631</v>
      </c>
      <c r="R6" s="21">
        <v>42.817661</v>
      </c>
      <c r="S6" s="20">
        <v>0.329239010810852</v>
      </c>
      <c r="T6" s="20">
        <v>0.346910893917084</v>
      </c>
      <c r="U6" s="20">
        <v>45.8666305541992</v>
      </c>
      <c r="V6" s="19">
        <v>0</v>
      </c>
      <c r="W6" s="21">
        <v>0</v>
      </c>
      <c r="X6" s="24">
        <v>5639.41552734375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78.668961</v>
      </c>
      <c r="Q7" s="20">
        <v>82.821892</v>
      </c>
      <c r="R7" s="21">
        <v>76.821953</v>
      </c>
      <c r="S7" s="20">
        <v>0.330107986927032</v>
      </c>
      <c r="T7" s="20">
        <v>0.347534388303757</v>
      </c>
      <c r="U7" s="20">
        <v>82.821891784668</v>
      </c>
      <c r="V7" s="19">
        <v>0</v>
      </c>
      <c r="W7" s="21">
        <v>0</v>
      </c>
      <c r="X7" s="24">
        <v>5601.82861328125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125.71009</v>
      </c>
      <c r="Q8" s="20">
        <v>132.3515</v>
      </c>
      <c r="R8" s="21">
        <v>122.24945</v>
      </c>
      <c r="S8" s="20">
        <v>0.330545455217361</v>
      </c>
      <c r="T8" s="20">
        <v>0.348008573055267</v>
      </c>
      <c r="U8" s="20">
        <v>132.351501464844</v>
      </c>
      <c r="V8" s="19">
        <v>0</v>
      </c>
      <c r="W8" s="21">
        <v>0</v>
      </c>
      <c r="X8" s="24">
        <v>5583.06494140625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185.51428</v>
      </c>
      <c r="Q9" s="20">
        <v>195.53638</v>
      </c>
      <c r="R9" s="21">
        <v>179.41089</v>
      </c>
      <c r="S9" s="20">
        <v>0.331002682447433</v>
      </c>
      <c r="T9" s="20">
        <v>0.348884552717209</v>
      </c>
      <c r="U9" s="20">
        <v>195.536376953125</v>
      </c>
      <c r="V9" s="19">
        <v>0</v>
      </c>
      <c r="W9" s="21">
        <v>0</v>
      </c>
      <c r="X9" s="24">
        <v>5563.603515625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259.32056</v>
      </c>
      <c r="Q10" s="20">
        <v>273.06073</v>
      </c>
      <c r="R10" s="21">
        <v>250.20908</v>
      </c>
      <c r="S10" s="20">
        <v>0.331361800432205</v>
      </c>
      <c r="T10" s="20">
        <v>0.348919093608856</v>
      </c>
      <c r="U10" s="20">
        <v>273.060729980469</v>
      </c>
      <c r="V10" s="19">
        <v>0</v>
      </c>
      <c r="W10" s="21">
        <v>0</v>
      </c>
      <c r="X10" s="24">
        <v>5548.45654296875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344.75024</v>
      </c>
      <c r="Q11" s="20">
        <v>363.30206</v>
      </c>
      <c r="R11" s="21">
        <v>331.35739</v>
      </c>
      <c r="S11" s="20">
        <v>0.331678867340088</v>
      </c>
      <c r="T11" s="20">
        <v>0.349527299404144</v>
      </c>
      <c r="U11" s="20">
        <v>363.302062988281</v>
      </c>
      <c r="V11" s="19">
        <v>0</v>
      </c>
      <c r="W11" s="21">
        <v>0</v>
      </c>
      <c r="X11" s="24">
        <v>5535.142578125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36.356674</v>
      </c>
      <c r="Q12" s="20">
        <v>19.30587</v>
      </c>
      <c r="R12" s="21">
        <v>1.7271307</v>
      </c>
      <c r="S12" s="20">
        <v>0.633505463600159</v>
      </c>
      <c r="T12" s="20">
        <v>0.336399704217911</v>
      </c>
      <c r="U12" s="20">
        <v>19.3058700561523</v>
      </c>
      <c r="V12" s="19">
        <v>0</v>
      </c>
      <c r="W12" s="21">
        <v>0</v>
      </c>
      <c r="X12" s="24">
        <v>5535.142578125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96.446861</v>
      </c>
      <c r="Q13" s="20">
        <v>60.797768</v>
      </c>
      <c r="R13" s="21">
        <v>23.188046</v>
      </c>
      <c r="S13" s="20">
        <v>0.534530997276306</v>
      </c>
      <c r="T13" s="20">
        <v>0.336955428123474</v>
      </c>
      <c r="U13" s="20">
        <v>60.7977676391602</v>
      </c>
      <c r="V13" s="19">
        <v>0</v>
      </c>
      <c r="W13" s="21">
        <v>0</v>
      </c>
      <c r="X13" s="24">
        <v>5535.142578125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160.28358</v>
      </c>
      <c r="Q14" s="20">
        <v>84.052254</v>
      </c>
      <c r="R14" s="21">
        <v>8.3433342</v>
      </c>
      <c r="S14" s="20">
        <v>0.634336352348328</v>
      </c>
      <c r="T14" s="20">
        <v>0.332644164562225</v>
      </c>
      <c r="U14" s="20">
        <v>84.0522537231445</v>
      </c>
      <c r="V14" s="19">
        <v>0</v>
      </c>
      <c r="W14" s="21">
        <v>0</v>
      </c>
      <c r="X14" s="24">
        <v>5535.142578125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201.45723</v>
      </c>
      <c r="Q15" s="20">
        <v>146.21594</v>
      </c>
      <c r="R15" s="21">
        <v>81.69162</v>
      </c>
      <c r="S15" s="20">
        <v>0.469198286533356</v>
      </c>
      <c r="T15" s="20">
        <v>0.340540140867233</v>
      </c>
      <c r="U15" s="20">
        <v>146.215942382812</v>
      </c>
      <c r="V15" s="19">
        <v>0</v>
      </c>
      <c r="W15" s="21">
        <v>0</v>
      </c>
      <c r="X15" s="24">
        <v>2028.88500976562</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30.725954</v>
      </c>
      <c r="Q16" s="20">
        <v>59.674992</v>
      </c>
      <c r="R16" s="21">
        <v>9.84589</v>
      </c>
      <c r="S16" s="20">
        <v>0.306502968072891</v>
      </c>
      <c r="T16" s="20">
        <v>0.595280528068542</v>
      </c>
      <c r="U16" s="20">
        <v>59.674991607666</v>
      </c>
      <c r="V16" s="19">
        <v>0</v>
      </c>
      <c r="W16" s="21">
        <v>0</v>
      </c>
      <c r="X16" s="24">
        <v>5961.3994140625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83.591255</v>
      </c>
      <c r="Q17" s="20">
        <v>146.24423</v>
      </c>
      <c r="R17" s="21">
        <v>38.518829</v>
      </c>
      <c r="S17" s="20">
        <v>0.311495840549469</v>
      </c>
      <c r="T17" s="20">
        <v>0.54496693611145</v>
      </c>
      <c r="U17" s="20">
        <v>146.244232177734</v>
      </c>
      <c r="V17" s="19">
        <v>0</v>
      </c>
      <c r="W17" s="21">
        <v>0</v>
      </c>
      <c r="X17" s="24">
        <v>5925.203125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133.82924</v>
      </c>
      <c r="Q18" s="20">
        <v>261.78635</v>
      </c>
      <c r="R18" s="21">
        <v>40.723495</v>
      </c>
      <c r="S18" s="20">
        <v>0.306709259748459</v>
      </c>
      <c r="T18" s="20">
        <v>0.599960803985596</v>
      </c>
      <c r="U18" s="20">
        <v>261.786346435547</v>
      </c>
      <c r="V18" s="19">
        <v>0</v>
      </c>
      <c r="W18" s="21">
        <v>0</v>
      </c>
      <c r="X18" s="24">
        <v>5953.06201171875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180.19356</v>
      </c>
      <c r="Q19" s="20">
        <v>284.02802</v>
      </c>
      <c r="R19" s="21">
        <v>105.52065</v>
      </c>
      <c r="S19" s="20">
        <v>0.316272079944611</v>
      </c>
      <c r="T19" s="20">
        <v>0.498520225286484</v>
      </c>
      <c r="U19" s="20">
        <v>284.028015136719</v>
      </c>
      <c r="V19" s="19">
        <v>0</v>
      </c>
      <c r="W19" s="21">
        <v>0</v>
      </c>
      <c r="X19" s="24">
        <v>5877.63134765625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12.759027</v>
      </c>
      <c r="Q20" s="20">
        <v>5.003974</v>
      </c>
      <c r="R20" s="21">
        <v>66.564034</v>
      </c>
      <c r="S20" s="20">
        <v>0.151304110884666</v>
      </c>
      <c r="T20" s="20">
        <v>0.0593400932848454</v>
      </c>
      <c r="U20" s="20">
        <v>5.00397396087646</v>
      </c>
      <c r="V20" s="19">
        <v>0</v>
      </c>
      <c r="W20" s="21">
        <v>0</v>
      </c>
      <c r="X20" s="24">
        <v>5877.63134765625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46.477417</v>
      </c>
      <c r="Q21" s="20">
        <v>31.462975</v>
      </c>
      <c r="R21" s="21">
        <v>157.34647</v>
      </c>
      <c r="S21" s="20">
        <v>0.197535112500191</v>
      </c>
      <c r="T21" s="20">
        <v>0.133721768856049</v>
      </c>
      <c r="U21" s="20">
        <v>31.4629745483398</v>
      </c>
      <c r="V21" s="19">
        <v>0</v>
      </c>
      <c r="W21" s="21">
        <v>0</v>
      </c>
      <c r="X21" s="24">
        <v>5877.63134765625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56.342716</v>
      </c>
      <c r="Q22" s="20">
        <v>22.769514</v>
      </c>
      <c r="R22" s="21">
        <v>287.5459</v>
      </c>
      <c r="S22" s="20">
        <v>0.153665527701378</v>
      </c>
      <c r="T22" s="20">
        <v>0.0621001198887825</v>
      </c>
      <c r="U22" s="20">
        <v>22.7695140838623</v>
      </c>
      <c r="V22" s="19">
        <v>0</v>
      </c>
      <c r="W22" s="21">
        <v>0</v>
      </c>
      <c r="X22" s="24">
        <v>5877.63134765625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121.28448</v>
      </c>
      <c r="Q23" s="20">
        <v>99.39975</v>
      </c>
      <c r="R23" s="21">
        <v>298.57657</v>
      </c>
      <c r="S23" s="20">
        <v>0.233571410179138</v>
      </c>
      <c r="T23" s="20">
        <v>0.191425487399101</v>
      </c>
      <c r="U23" s="20">
        <v>99.3997497558594</v>
      </c>
      <c r="V23" s="19">
        <v>0</v>
      </c>
      <c r="W23" s="21">
        <v>0</v>
      </c>
      <c r="X23" s="24">
        <v>5877.63134765625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65.789688</v>
      </c>
      <c r="Q24" s="20">
        <v>77.542641</v>
      </c>
      <c r="R24" s="21">
        <v>11.469025</v>
      </c>
      <c r="S24" s="20">
        <v>0.424994260072708</v>
      </c>
      <c r="T24" s="20">
        <v>0.500917077064514</v>
      </c>
      <c r="U24" s="20">
        <v>77.5426406860352</v>
      </c>
      <c r="V24" s="19">
        <v>0</v>
      </c>
      <c r="W24" s="21">
        <v>0</v>
      </c>
      <c r="X24" s="24">
        <v>3824.958984375</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158.53423</v>
      </c>
      <c r="Q25" s="20">
        <v>184.64876</v>
      </c>
      <c r="R25" s="21">
        <v>41.549934</v>
      </c>
      <c r="S25" s="20">
        <v>0.41206306219101</v>
      </c>
      <c r="T25" s="20">
        <v>0.479940116405487</v>
      </c>
      <c r="U25" s="20">
        <v>184.64875793457</v>
      </c>
      <c r="V25" s="19">
        <v>0</v>
      </c>
      <c r="W25" s="21">
        <v>0</v>
      </c>
      <c r="X25" s="24">
        <v>3936.54272460938</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289.09674</v>
      </c>
      <c r="Q26" s="20">
        <v>341.04211</v>
      </c>
      <c r="R26" s="21">
        <v>47.281948</v>
      </c>
      <c r="S26" s="20">
        <v>0.426760941743851</v>
      </c>
      <c r="T26" s="20">
        <v>0.503442049026489</v>
      </c>
      <c r="U26" s="20">
        <v>341.042114257813</v>
      </c>
      <c r="V26" s="19">
        <v>0</v>
      </c>
      <c r="W26" s="21">
        <v>0</v>
      </c>
      <c r="X26" s="24">
        <v>3809.35864257813</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301.28381</v>
      </c>
      <c r="Q27" s="20">
        <v>345.95663</v>
      </c>
      <c r="R27" s="21">
        <v>110.12058</v>
      </c>
      <c r="S27" s="20">
        <v>0.397807389497757</v>
      </c>
      <c r="T27" s="20">
        <v>0.456792235374451</v>
      </c>
      <c r="U27" s="20">
        <v>345.956634521484</v>
      </c>
      <c r="V27" s="19">
        <v>0</v>
      </c>
      <c r="W27" s="21">
        <v>0</v>
      </c>
      <c r="X27" s="24">
        <v>4083.98559570313</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0.0010056</v>
      </c>
      <c r="Q28" s="20">
        <v>0.0010274</v>
      </c>
      <c r="R28" s="21">
        <v>0.0013567</v>
      </c>
      <c r="S28" s="20">
        <v>0.29666343331337</v>
      </c>
      <c r="T28" s="20">
        <v>0.303094655275345</v>
      </c>
      <c r="U28" s="20">
        <v>0.00102740002330393</v>
      </c>
      <c r="V28" s="19">
        <v>0</v>
      </c>
      <c r="W28" s="21">
        <v>0</v>
      </c>
      <c r="X28" s="24">
        <v>7929.119140625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2.4596245</v>
      </c>
      <c r="Q29" s="20">
        <v>2.6020133</v>
      </c>
      <c r="R29" s="21">
        <v>2.6287</v>
      </c>
      <c r="S29" s="20">
        <v>0.319833099842072</v>
      </c>
      <c r="T29" s="20">
        <v>0.338348388671875</v>
      </c>
      <c r="U29" s="20">
        <v>2.60201334953308</v>
      </c>
      <c r="V29" s="19">
        <v>0</v>
      </c>
      <c r="W29" s="21">
        <v>0</v>
      </c>
      <c r="X29" s="24">
        <v>6087.53564453125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6.1230087</v>
      </c>
      <c r="Q30" s="20">
        <v>6.4772997</v>
      </c>
      <c r="R30" s="21">
        <v>6.3300896</v>
      </c>
      <c r="S30" s="20">
        <v>0.323448479175568</v>
      </c>
      <c r="T30" s="20">
        <v>0.342163950204849</v>
      </c>
      <c r="U30" s="20">
        <v>6.47729969024658</v>
      </c>
      <c r="V30" s="19">
        <v>0</v>
      </c>
      <c r="W30" s="21">
        <v>0</v>
      </c>
      <c r="X30" s="24">
        <v>5904.9482421875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11.859939</v>
      </c>
      <c r="Q31" s="20">
        <v>12.467045</v>
      </c>
      <c r="R31" s="21">
        <v>12.06624</v>
      </c>
      <c r="S31" s="20">
        <v>0.325883150100708</v>
      </c>
      <c r="T31" s="20">
        <v>0.34256500005722</v>
      </c>
      <c r="U31" s="20">
        <v>12.4670448303223</v>
      </c>
      <c r="V31" s="19">
        <v>0</v>
      </c>
      <c r="W31" s="21">
        <v>0</v>
      </c>
      <c r="X31" s="24">
        <v>5792.72021484375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19.861719</v>
      </c>
      <c r="Q32" s="20">
        <v>20.931938</v>
      </c>
      <c r="R32" s="21">
        <v>19.842791</v>
      </c>
      <c r="S32" s="20">
        <v>0.327554136514664</v>
      </c>
      <c r="T32" s="20">
        <v>0.345203906297684</v>
      </c>
      <c r="U32" s="20">
        <v>20.9319381713867</v>
      </c>
      <c r="V32" s="19">
        <v>0</v>
      </c>
      <c r="W32" s="21">
        <v>0</v>
      </c>
      <c r="X32" s="24">
        <v>5714.322265625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30.447056</v>
      </c>
      <c r="Q33" s="20">
        <v>32.077518</v>
      </c>
      <c r="R33" s="21">
        <v>30.106129</v>
      </c>
      <c r="S33" s="20">
        <v>0.32869291305542</v>
      </c>
      <c r="T33" s="20">
        <v>0.346294671297073</v>
      </c>
      <c r="U33" s="20">
        <v>32.0775184631348</v>
      </c>
      <c r="V33" s="19">
        <v>0</v>
      </c>
      <c r="W33" s="21">
        <v>0</v>
      </c>
      <c r="X33" s="24">
        <v>5663.46826171875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43.189316</v>
      </c>
      <c r="Q34" s="20">
        <v>45.499954</v>
      </c>
      <c r="R34" s="21">
        <v>42.51284</v>
      </c>
      <c r="S34" s="20">
        <v>0.329181551933289</v>
      </c>
      <c r="T34" s="20">
        <v>0.346792846918106</v>
      </c>
      <c r="U34" s="20">
        <v>45.4999542236328</v>
      </c>
      <c r="V34" s="19">
        <v>0</v>
      </c>
      <c r="W34" s="21">
        <v>0</v>
      </c>
      <c r="X34" s="24">
        <v>5641.96484375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59.475506</v>
      </c>
      <c r="Q35" s="20">
        <v>62.683239</v>
      </c>
      <c r="R35" s="21">
        <v>58.354481</v>
      </c>
      <c r="S35" s="20">
        <v>0.329480051994324</v>
      </c>
      <c r="T35" s="20">
        <v>0.3472501039505</v>
      </c>
      <c r="U35" s="20">
        <v>62.6832389831543</v>
      </c>
      <c r="V35" s="19">
        <v>0</v>
      </c>
      <c r="W35" s="21">
        <v>0</v>
      </c>
      <c r="X35" s="24">
        <v>5628.853515625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78.331047</v>
      </c>
      <c r="Q36" s="20">
        <v>82.496544</v>
      </c>
      <c r="R36" s="21">
        <v>76.484024</v>
      </c>
      <c r="S36" s="20">
        <v>0.33007675409317</v>
      </c>
      <c r="T36" s="20">
        <v>0.347629606723785</v>
      </c>
      <c r="U36" s="20">
        <v>82.4965438842773</v>
      </c>
      <c r="V36" s="19">
        <v>0</v>
      </c>
      <c r="W36" s="21">
        <v>0</v>
      </c>
      <c r="X36" s="24">
        <v>5603.130859375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100.26234</v>
      </c>
      <c r="Q37" s="20">
        <v>105.63986</v>
      </c>
      <c r="R37" s="21">
        <v>97.458176</v>
      </c>
      <c r="S37" s="20">
        <v>0.330505728721619</v>
      </c>
      <c r="T37" s="20">
        <v>0.348232239484787</v>
      </c>
      <c r="U37" s="20">
        <v>105.639862060547</v>
      </c>
      <c r="V37" s="19">
        <v>0</v>
      </c>
      <c r="W37" s="21">
        <v>0</v>
      </c>
      <c r="X37" s="24">
        <v>5584.705078125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125.22729</v>
      </c>
      <c r="Q38" s="20">
        <v>131.82921</v>
      </c>
      <c r="R38" s="21">
        <v>121.76763</v>
      </c>
      <c r="S38" s="20">
        <v>0.3305684030056</v>
      </c>
      <c r="T38" s="20">
        <v>0.347995817661285</v>
      </c>
      <c r="U38" s="20">
        <v>131.829208374023</v>
      </c>
      <c r="V38" s="19">
        <v>0</v>
      </c>
      <c r="W38" s="21">
        <v>0</v>
      </c>
      <c r="X38" s="24">
        <v>5582.09326171875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153.37498</v>
      </c>
      <c r="Q39" s="20">
        <v>161.61899</v>
      </c>
      <c r="R39" s="21">
        <v>148.6385</v>
      </c>
      <c r="S39" s="20">
        <v>0.330811560153961</v>
      </c>
      <c r="T39" s="20">
        <v>0.348592907190323</v>
      </c>
      <c r="U39" s="20">
        <v>161.618988037109</v>
      </c>
      <c r="V39" s="19">
        <v>0</v>
      </c>
      <c r="W39" s="21">
        <v>0</v>
      </c>
      <c r="X39" s="24">
        <v>5571.6953125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184.73676</v>
      </c>
      <c r="Q40" s="20">
        <v>194.70465</v>
      </c>
      <c r="R40" s="21">
        <v>178.71716</v>
      </c>
      <c r="S40" s="20">
        <v>0.330975413322449</v>
      </c>
      <c r="T40" s="20">
        <v>0.348833948373795</v>
      </c>
      <c r="U40" s="20">
        <v>194.704650878906</v>
      </c>
      <c r="V40" s="19">
        <v>0</v>
      </c>
      <c r="W40" s="21">
        <v>0</v>
      </c>
      <c r="X40" s="24">
        <v>5564.75732421875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219.61342</v>
      </c>
      <c r="Q41" s="20">
        <v>231.20532</v>
      </c>
      <c r="R41" s="21">
        <v>212.47003</v>
      </c>
      <c r="S41" s="20">
        <v>0.33109775185585</v>
      </c>
      <c r="T41" s="20">
        <v>0.348574161529541</v>
      </c>
      <c r="U41" s="20">
        <v>231.205322265625</v>
      </c>
      <c r="V41" s="19">
        <v>0</v>
      </c>
      <c r="W41" s="21">
        <v>0</v>
      </c>
      <c r="X41" s="24">
        <v>5559.6162109375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258.181</v>
      </c>
      <c r="Q42" s="20">
        <v>271.89188</v>
      </c>
      <c r="R42" s="21">
        <v>249.07245</v>
      </c>
      <c r="S42" s="20">
        <v>0.331364363431931</v>
      </c>
      <c r="T42" s="20">
        <v>0.348961710929871</v>
      </c>
      <c r="U42" s="20">
        <v>271.891876220703</v>
      </c>
      <c r="V42" s="19">
        <v>0</v>
      </c>
      <c r="W42" s="21">
        <v>0</v>
      </c>
      <c r="X42" s="24">
        <v>5548.349609375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300.3833</v>
      </c>
      <c r="Q43" s="20">
        <v>316.50226</v>
      </c>
      <c r="R43" s="21">
        <v>289.54062</v>
      </c>
      <c r="S43" s="20">
        <v>0.331393003463745</v>
      </c>
      <c r="T43" s="20">
        <v>0.349175989627838</v>
      </c>
      <c r="U43" s="20">
        <v>316.502258300781</v>
      </c>
      <c r="V43" s="19">
        <v>0</v>
      </c>
      <c r="W43" s="21">
        <v>0</v>
      </c>
      <c r="X43" s="24">
        <v>5547.14697265625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343.39459</v>
      </c>
      <c r="Q44" s="20">
        <v>361.86038</v>
      </c>
      <c r="R44" s="21">
        <v>330.15637</v>
      </c>
      <c r="S44" s="20">
        <v>0.331650406122208</v>
      </c>
      <c r="T44" s="20">
        <v>0.349484652280807</v>
      </c>
      <c r="U44" s="20">
        <v>361.860382080078</v>
      </c>
      <c r="V44" s="19">
        <v>0</v>
      </c>
      <c r="W44" s="21">
        <v>0</v>
      </c>
      <c r="X44" s="24">
        <v>5536.333984375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2024-09-08T08:53:29Z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