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<sst xmlns="http://schemas.openxmlformats.org/spreadsheetml/2006/main" count="759" uniqueCount="385">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</sst>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sz val="9"/>
      <name val="ＭＳ Ｐゴシック"/>
      <charset val="128"/>
    </font>
    <font>
      <b/>
      <sz val="9"/>
      <color theme="1"/>
      <name val="Microsoft YaHei Light"/>
      <charset val="134"/>
    </font>
    <font>
      <b/>
      <sz val="9"/>
      <color rgb="FF000000"/>
      <name val="Cambria"/>
      <charset val="134"/>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0.00113430002238601</c:v>
                </c:pt>
                <c:pt idx="1">
                  <c:v>2.62546396255493</c:v>
                </c:pt>
                <c:pt idx="2">
                  <c:v>6.52289962768555</c:v>
                </c:pt>
                <c:pt idx="3">
                  <c:v>12.528470993042</c:v>
                </c:pt>
                <c:pt idx="4">
                  <c:v>21.0036125183105</c:v>
                </c:pt>
                <c:pt idx="5">
                  <c:v>32.1839370727539</c:v>
                </c:pt>
                <c:pt idx="6">
                  <c:v>46.0189743041992</c:v>
                </c:pt>
                <c:pt idx="7">
                  <c:v>62.8516426086426</c:v>
                </c:pt>
                <c:pt idx="8">
                  <c:v>82.5960998535156</c:v>
                </c:pt>
                <c:pt idx="9">
                  <c:v>105.781311035156</c:v>
                </c:pt>
                <c:pt idx="10">
                  <c:v>131.987060546875</c:v>
                </c:pt>
                <c:pt idx="11">
                  <c:v>161.774566650391</c:v>
                </c:pt>
                <c:pt idx="12">
                  <c:v>194.875396728516</c:v>
                </c:pt>
                <c:pt idx="13">
                  <c:v>231.503112792969</c:v>
                </c:pt>
                <c:pt idx="14">
                  <c:v>272.024230957031</c:v>
                </c:pt>
                <c:pt idx="15">
                  <c:v>316.779205322266</c:v>
                </c:pt>
                <c:pt idx="16">
                  <c:v>362.034637451172</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0.153698280453682</c:v>
                </c:pt>
                <c:pt idx="1">
                  <c:v>0.306727409362793</c:v>
                </c:pt>
                <c:pt idx="2">
                  <c:v>0.63405305147171</c:v>
                </c:pt>
                <c:pt idx="3">
                  <c:v>0.153698280453682</c:v>
                </c:pt>
              </c:numCache>
            </c:numRef>
          </c:xVal>
          <c:yVal>
            <c:numRef>
              <c:f>sRGB_DeltaE!$F$434:$F$437</c:f>
              <c:numCache>
                <c:formatCode>0.00</c:formatCode>
                <c:ptCount val="4"/>
                <c:pt idx="0">
                  <c:v>0.0621488690376282</c:v>
                </c:pt>
                <c:pt idx="1">
                  <c:v>0.599754095077515</c:v>
                </c:pt>
                <c:pt idx="2">
                  <c:v>0.332682549953461</c:v>
                </c:pt>
                <c:pt idx="3">
                  <c:v>0.0621488690376282</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2.27644458680813</c:v>
                </c:pt>
                <c:pt idx="1">
                  <c:v>2.08257295963001</c:v>
                </c:pt>
                <c:pt idx="2">
                  <c:v>1.77767055782529</c:v>
                </c:pt>
                <c:pt idx="3">
                  <c:v>1.48639524629379</c:v>
                </c:pt>
                <c:pt idx="4">
                  <c:v>1.19871659304115</c:v>
                </c:pt>
                <c:pt idx="5">
                  <c:v>0.765227961577813</c:v>
                </c:pt>
                <c:pt idx="6">
                  <c:v>0.401338246545916</c:v>
                </c:pt>
                <c:pt idx="7">
                  <c:v>0</c:v>
                </c:pt>
                <c:pt idx="8">
                  <c:v>2.1863479872118</c:v>
                </c:pt>
                <c:pt idx="9">
                  <c:v>2.04576866366686</c:v>
                </c:pt>
                <c:pt idx="10">
                  <c:v>2.23928063042574</c:v>
                </c:pt>
                <c:pt idx="11">
                  <c:v>1.49629181420114</c:v>
                </c:pt>
                <c:pt idx="12">
                  <c:v>1.5456791636982</c:v>
                </c:pt>
                <c:pt idx="13">
                  <c:v>1.12564633927227</c:v>
                </c:pt>
                <c:pt idx="14">
                  <c:v>0.768254925157263</c:v>
                </c:pt>
                <c:pt idx="15">
                  <c:v>0.726883056441144</c:v>
                </c:pt>
                <c:pt idx="16">
                  <c:v>1.95202495514231</c:v>
                </c:pt>
                <c:pt idx="17">
                  <c:v>2.22385582446348</c:v>
                </c:pt>
                <c:pt idx="18">
                  <c:v>2.99050007757778</c:v>
                </c:pt>
                <c:pt idx="19">
                  <c:v>2.07691330598082</c:v>
                </c:pt>
                <c:pt idx="20">
                  <c:v>1.81241988293402</c:v>
                </c:pt>
                <c:pt idx="21">
                  <c:v>1.52558055207818</c:v>
                </c:pt>
                <c:pt idx="22">
                  <c:v>1.397806608964</c:v>
                </c:pt>
                <c:pt idx="23">
                  <c:v>1.32222373709503</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0.240434803884629</v>
      </c>
      <c r="F10" s="102">
        <f>C10/$C$16</f>
        <v>0.159849512472748</v>
      </c>
      <c r="G10" s="102">
        <f>D10/$C$16</f>
        <v>0.0949244091801839</v>
      </c>
      <c r="H10" s="102">
        <f>IF((E10/Reference!L$18)&lt;=0.008856,(7.787*(E10/Reference!L$18))+16/116,(E10/Reference!L$18)^(1/3))</f>
        <v>0.63243379764258</v>
      </c>
      <c r="I10" s="102">
        <f>IF((F10/Reference!M$18)&lt;=0.008856,(7.787*(F10/Reference!M$18))+16/116,(F10/Reference!M$18)^(1/3))</f>
        <v>0.542713267431991</v>
      </c>
      <c r="J10" s="102">
        <f>IF((G10/Reference!N$18)&lt;=0.008856,(7.787*(G10/Reference!N$18))+16/116,(G10/Reference!N$18)^(1/3))</f>
        <v>0.443387393503666</v>
      </c>
      <c r="K10" s="102">
        <f t="shared" ref="K10:K16" si="0">100*IF(F10&lt;=0.008856,9.033*F10,(1.16*(F10^(1/3)))-0.16)</f>
        <v>46.954739022111</v>
      </c>
      <c r="L10" s="102">
        <f t="shared" ref="L10:L16" si="1">500*(H10-I10)</f>
        <v>44.8602651052945</v>
      </c>
      <c r="M10" s="102">
        <f t="shared" ref="M10:M16" si="2">200*(I10-J10)</f>
        <v>19.8651747856651</v>
      </c>
      <c r="N10" s="103" t="str">
        <f>A10</f>
        <v>1-(192,80,80)</v>
      </c>
      <c r="O10" s="120">
        <f>K10-Reference!B12</f>
        <v>-1.95760316937945</v>
      </c>
      <c r="P10" s="120">
        <f>L10-Reference!C12</f>
        <v>-0.144785685561928</v>
      </c>
      <c r="Q10" s="120">
        <f>M10-Reference!D12</f>
        <v>-3.04630146730952</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bluer</v>
      </c>
      <c r="U10" s="120">
        <f t="shared" ref="U10:U16" si="6">(O10^2+P10^2+Q10^2)^(1/2)</f>
        <v>3.62396546523835</v>
      </c>
      <c r="V10" s="120">
        <f t="shared" ref="V10:V16" si="7">(AC10)^2</f>
        <v>6.36594382959113</v>
      </c>
      <c r="W10" s="102">
        <f t="shared" ref="W10:W16" si="8">SQRT((L10*L10)+(M10*M10))</f>
        <v>49.0618849473023</v>
      </c>
      <c r="X10" s="102">
        <f>W10-Reference!E12</f>
        <v>-1.43950454623725</v>
      </c>
      <c r="Y10" s="102">
        <f t="shared" ref="Y10:Y16" si="9">IF(((U10*U10)-(O10*O10)-(X10*X10))&lt;0,0,SQRT((U10*U10)-(O10*O10)-(X10*X10)))</f>
        <v>2.6886320287161</v>
      </c>
      <c r="Z10" s="102">
        <f t="shared" ref="Z10:Z16" si="10">O10</f>
        <v>-1.95760316937945</v>
      </c>
      <c r="AA10" s="102">
        <f>X10/(1+0.045*ABS(Reference!E12))</f>
        <v>-0.439870753963806</v>
      </c>
      <c r="AB10" s="102">
        <f>Y10/(1+0.015*ABS(Reference!E12))</f>
        <v>1.52978671083063</v>
      </c>
      <c r="AC10" s="102">
        <f t="shared" ref="AC10:AC16" si="11">SQRT(Z10*Z10+AA10*AA10+AB10*AB10)</f>
        <v>2.52308220825068</v>
      </c>
      <c r="AD10" s="103" t="str">
        <f>A10</f>
        <v>1-(192,80,80)</v>
      </c>
    </row>
    <row r="11" spans="1:107">
      <c r="A11" s="103" t="s">
        <v>41</v>
      </c>
      <c r="B11" s="31">
        <f>sRGB_Data!B1032</f>
        <v>148</v>
      </c>
      <c r="C11" s="31">
        <f>sRGB_Data!C1032</f>
        <v>177.13</v>
      </c>
      <c r="D11" s="31">
        <f>sRGB_Data!D1032</f>
        <v>52.76</v>
      </c>
      <c r="E11" s="102">
        <f t="shared" ref="E11:E16" si="12">B11/$C$16</f>
        <v>0.407330024896121</v>
      </c>
      <c r="F11" s="102">
        <f t="shared" ref="F11:F16" si="13">C11/$C$16</f>
        <v>0.48750248182331</v>
      </c>
      <c r="G11" s="102">
        <f t="shared" ref="G11:G16" si="14">D11/$C$16</f>
        <v>0.145207649415671</v>
      </c>
      <c r="H11" s="102">
        <f>IF((E11/Reference!L$18)&lt;=0.008856,(7.787*(E11/Reference!L$18))+16/116,(E11/Reference!L$18)^(1/3))</f>
        <v>0.753930710543241</v>
      </c>
      <c r="I11" s="102">
        <f>IF((F11/Reference!M$18)&lt;=0.008856,(7.787*(F11/Reference!M$18))+16/116,(F11/Reference!M$18)^(1/3))</f>
        <v>0.787031793883054</v>
      </c>
      <c r="J11" s="102">
        <f>IF((G11/Reference!N$18)&lt;=0.008856,(7.787*(G11/Reference!N$18))+16/116,(G11/Reference!N$18)^(1/3))</f>
        <v>0.510881926028587</v>
      </c>
      <c r="K11" s="102">
        <f t="shared" si="0"/>
        <v>75.2956880904342</v>
      </c>
      <c r="L11" s="102">
        <f t="shared" si="1"/>
        <v>-16.5505416699062</v>
      </c>
      <c r="M11" s="102">
        <f t="shared" si="2"/>
        <v>55.2299735708934</v>
      </c>
      <c r="N11" s="103" t="str">
        <f t="shared" ref="N11:N16" si="15">A11</f>
        <v>2-(192,192,80)</v>
      </c>
      <c r="O11" s="120">
        <f>K11-Reference!B13</f>
        <v>-0.45633270410768</v>
      </c>
      <c r="P11" s="120">
        <f>L11-Reference!C13</f>
        <v>-2.00997740028908</v>
      </c>
      <c r="Q11" s="120">
        <f>M11-Reference!D13</f>
        <v>0.153707271855374</v>
      </c>
      <c r="R11" s="120" t="str">
        <f t="shared" si="3"/>
        <v>about the same</v>
      </c>
      <c r="S11" s="120" t="str">
        <f t="shared" si="4"/>
        <v>about the same</v>
      </c>
      <c r="T11" s="120" t="str">
        <f t="shared" si="5"/>
        <v>about the same</v>
      </c>
      <c r="U11" s="120">
        <f t="shared" si="6"/>
        <v>2.066851376353</v>
      </c>
      <c r="V11" s="120">
        <f t="shared" si="7"/>
        <v>1.2880108281882</v>
      </c>
      <c r="W11" s="102">
        <f t="shared" si="8"/>
        <v>57.6564862804601</v>
      </c>
      <c r="X11" s="102">
        <f>W11-Reference!E13</f>
        <v>0.693137373277537</v>
      </c>
      <c r="Y11" s="102">
        <f t="shared" si="9"/>
        <v>1.89293308303806</v>
      </c>
      <c r="Z11" s="102">
        <f t="shared" si="10"/>
        <v>-0.45633270410768</v>
      </c>
      <c r="AA11" s="102">
        <f>X11/(1+0.045*ABS(Reference!E13))</f>
        <v>0.194518427029202</v>
      </c>
      <c r="AB11" s="102">
        <f>Y11/(1+0.015*ABS(Reference!E13))</f>
        <v>1.02075162154956</v>
      </c>
      <c r="AC11" s="102">
        <f t="shared" si="11"/>
        <v>1.13490564726245</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0.258461909716181</v>
      </c>
      <c r="F12" s="102">
        <f t="shared" si="13"/>
        <v>0.413027140784871</v>
      </c>
      <c r="G12" s="102">
        <f t="shared" si="14"/>
        <v>0.174628987024722</v>
      </c>
      <c r="H12" s="102">
        <f>IF((E12/Reference!L$18)&lt;=0.008856,(7.787*(E12/Reference!L$18))+16/116,(E12/Reference!L$18)^(1/3))</f>
        <v>0.647860461283376</v>
      </c>
      <c r="I12" s="102">
        <f>IF((F12/Reference!M$18)&lt;=0.008856,(7.787*(F12/Reference!M$18))+16/116,(F12/Reference!M$18)^(1/3))</f>
        <v>0.744719736500118</v>
      </c>
      <c r="J12" s="102">
        <f>IF((G12/Reference!N$18)&lt;=0.008856,(7.787*(G12/Reference!N$18))+16/116,(G12/Reference!N$18)^(1/3))</f>
        <v>0.543287214957936</v>
      </c>
      <c r="K12" s="102">
        <f t="shared" si="0"/>
        <v>70.3874894340136</v>
      </c>
      <c r="L12" s="102">
        <f t="shared" si="1"/>
        <v>-48.4296376083709</v>
      </c>
      <c r="M12" s="102">
        <f t="shared" si="2"/>
        <v>40.2865043084364</v>
      </c>
      <c r="N12" s="103" t="str">
        <f t="shared" si="15"/>
        <v>3-(96,192,96)</v>
      </c>
      <c r="O12" s="120">
        <f>K12-Reference!B14</f>
        <v>0.190134431206943</v>
      </c>
      <c r="P12" s="120">
        <f>L12-Reference!C14</f>
        <v>-0.562986949137361</v>
      </c>
      <c r="Q12" s="120">
        <f>M12-Reference!D14</f>
        <v>0.667170785652132</v>
      </c>
      <c r="R12" s="120" t="str">
        <f t="shared" si="3"/>
        <v>about the same</v>
      </c>
      <c r="S12" s="120" t="str">
        <f t="shared" si="4"/>
        <v>about the same</v>
      </c>
      <c r="T12" s="120" t="str">
        <f t="shared" si="5"/>
        <v>about the same</v>
      </c>
      <c r="U12" s="120">
        <f t="shared" si="6"/>
        <v>0.893432853692467</v>
      </c>
      <c r="V12" s="120">
        <f t="shared" si="7"/>
        <v>0.0937367540792313</v>
      </c>
      <c r="W12" s="102">
        <f t="shared" si="8"/>
        <v>62.9954937140094</v>
      </c>
      <c r="X12" s="102">
        <f>W12-Reference!E14</f>
        <v>0.859289821892531</v>
      </c>
      <c r="Y12" s="102">
        <f t="shared" si="9"/>
        <v>0.153922591319725</v>
      </c>
      <c r="Z12" s="102">
        <f t="shared" si="10"/>
        <v>0.190134431206943</v>
      </c>
      <c r="AA12" s="102">
        <f>X12/(1+0.045*ABS(Reference!E14))</f>
        <v>0.226359478891982</v>
      </c>
      <c r="AB12" s="102">
        <f>Y12/(1+0.015*ABS(Reference!E14))</f>
        <v>0.0796683027595915</v>
      </c>
      <c r="AC12" s="102">
        <f t="shared" si="11"/>
        <v>0.306164586585763</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0.33450602179645</v>
      </c>
      <c r="F13" s="102">
        <f t="shared" si="13"/>
        <v>0.440356783671482</v>
      </c>
      <c r="G13" s="102">
        <f t="shared" si="14"/>
        <v>0.563051192521949</v>
      </c>
      <c r="H13" s="102">
        <f>IF((E13/Reference!L$18)&lt;=0.008856,(7.787*(E13/Reference!L$18))+16/116,(E13/Reference!L$18)^(1/3))</f>
        <v>0.706020437660406</v>
      </c>
      <c r="I13" s="102">
        <f>IF((F13/Reference!M$18)&lt;=0.008856,(7.787*(F13/Reference!M$18))+16/116,(F13/Reference!M$18)^(1/3))</f>
        <v>0.760796017117082</v>
      </c>
      <c r="J13" s="102">
        <f>IF((G13/Reference!N$18)&lt;=0.008856,(7.787*(G13/Reference!N$18))+16/116,(G13/Reference!N$18)^(1/3))</f>
        <v>0.802613883126722</v>
      </c>
      <c r="K13" s="102">
        <f t="shared" si="0"/>
        <v>72.2523379855815</v>
      </c>
      <c r="L13" s="102">
        <f t="shared" si="1"/>
        <v>-27.3877897283382</v>
      </c>
      <c r="M13" s="102">
        <f t="shared" si="2"/>
        <v>-8.36357320192802</v>
      </c>
      <c r="N13" s="103" t="str">
        <f t="shared" si="15"/>
        <v>4-(96,192,192)</v>
      </c>
      <c r="O13" s="120">
        <f>K13-Reference!B15</f>
        <v>0.0292944261135517</v>
      </c>
      <c r="P13" s="120">
        <f>L13-Reference!C15</f>
        <v>0.800150472091531</v>
      </c>
      <c r="Q13" s="120">
        <f>M13-Reference!D15</f>
        <v>0.340910515888627</v>
      </c>
      <c r="R13" s="120" t="str">
        <f t="shared" si="3"/>
        <v>about the same</v>
      </c>
      <c r="S13" s="120" t="str">
        <f t="shared" si="4"/>
        <v>about the same</v>
      </c>
      <c r="T13" s="120" t="str">
        <f t="shared" si="5"/>
        <v>about the same</v>
      </c>
      <c r="U13" s="120">
        <f t="shared" si="6"/>
        <v>0.870240726025317</v>
      </c>
      <c r="V13" s="120">
        <f t="shared" si="7"/>
        <v>0.142940606646539</v>
      </c>
      <c r="W13" s="102">
        <f t="shared" si="8"/>
        <v>28.6363472340254</v>
      </c>
      <c r="X13" s="102">
        <f>W13-Reference!E15</f>
        <v>-0.864974931883292</v>
      </c>
      <c r="Y13" s="102">
        <f t="shared" si="9"/>
        <v>0.0909896974675862</v>
      </c>
      <c r="Z13" s="102">
        <f t="shared" si="10"/>
        <v>0.0292944261135517</v>
      </c>
      <c r="AA13" s="102">
        <f>X13/(1+0.045*ABS(Reference!E15))</f>
        <v>-0.371623124059783</v>
      </c>
      <c r="AB13" s="102">
        <f>Y13/(1+0.015*ABS(Reference!E15))</f>
        <v>0.0630769126484806</v>
      </c>
      <c r="AC13" s="102">
        <f t="shared" si="11"/>
        <v>0.378074869102059</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0.258957311097811</v>
      </c>
      <c r="F14" s="102">
        <f t="shared" si="13"/>
        <v>0.23369184063466</v>
      </c>
      <c r="G14" s="102">
        <f t="shared" si="14"/>
        <v>0.529061153282307</v>
      </c>
      <c r="H14" s="102">
        <f>IF((E14/Reference!L$18)&lt;=0.008856,(7.787*(E14/Reference!L$18))+16/116,(E14/Reference!L$18)^(1/3))</f>
        <v>0.648274121368919</v>
      </c>
      <c r="I14" s="102">
        <f>IF((F14/Reference!M$18)&lt;=0.008856,(7.787*(F14/Reference!M$18))+16/116,(F14/Reference!M$18)^(1/3))</f>
        <v>0.615953389958246</v>
      </c>
      <c r="J14" s="102">
        <f>IF((G14/Reference!N$18)&lt;=0.008856,(7.787*(G14/Reference!N$18))+16/116,(G14/Reference!N$18)^(1/3))</f>
        <v>0.786126913500614</v>
      </c>
      <c r="K14" s="102">
        <f t="shared" si="0"/>
        <v>55.4505932351565</v>
      </c>
      <c r="L14" s="102">
        <f t="shared" si="1"/>
        <v>16.1603657053368</v>
      </c>
      <c r="M14" s="102">
        <f t="shared" si="2"/>
        <v>-34.0347047084736</v>
      </c>
      <c r="N14" s="103" t="str">
        <f t="shared" si="15"/>
        <v>5-(128,128,192)</v>
      </c>
      <c r="O14" s="120">
        <f>K14-Reference!B16</f>
        <v>-0.469918167268169</v>
      </c>
      <c r="P14" s="120">
        <f>L14-Reference!C16</f>
        <v>1.027411297227</v>
      </c>
      <c r="Q14" s="120">
        <f>M14-Reference!D16</f>
        <v>-0.626321711355459</v>
      </c>
      <c r="R14" s="120" t="str">
        <f t="shared" si="3"/>
        <v>about the same</v>
      </c>
      <c r="S14" s="120" t="str">
        <f t="shared" si="4"/>
        <v>about the same</v>
      </c>
      <c r="T14" s="120" t="str">
        <f t="shared" si="5"/>
        <v>about the same</v>
      </c>
      <c r="U14" s="120">
        <f t="shared" si="6"/>
        <v>1.29177240399134</v>
      </c>
      <c r="V14" s="120">
        <f t="shared" si="7"/>
        <v>0.549262597624984</v>
      </c>
      <c r="W14" s="102">
        <f t="shared" si="8"/>
        <v>37.6764985677175</v>
      </c>
      <c r="X14" s="102">
        <f>W14-Reference!E16</f>
        <v>1.0005341823048</v>
      </c>
      <c r="Y14" s="102">
        <f t="shared" si="9"/>
        <v>0.668419187205566</v>
      </c>
      <c r="Z14" s="102">
        <f t="shared" si="10"/>
        <v>-0.469918167268169</v>
      </c>
      <c r="AA14" s="102">
        <f>X14/(1+0.045*ABS(Reference!E16))</f>
        <v>0.377500466834824</v>
      </c>
      <c r="AB14" s="102">
        <f>Y14/(1+0.015*ABS(Reference!E16))</f>
        <v>0.431199386868534</v>
      </c>
      <c r="AC14" s="102">
        <f t="shared" si="11"/>
        <v>0.741122525379565</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0.374440877615657</v>
      </c>
      <c r="F15" s="102">
        <f t="shared" si="13"/>
        <v>0.292066636770111</v>
      </c>
      <c r="G15" s="102">
        <f t="shared" si="14"/>
        <v>0.535776594233297</v>
      </c>
      <c r="H15" s="102">
        <f>IF((E15/Reference!L$18)&lt;=0.008856,(7.787*(E15/Reference!L$18))+16/116,(E15/Reference!L$18)^(1/3))</f>
        <v>0.733067070043664</v>
      </c>
      <c r="I15" s="102">
        <f>IF((F15/Reference!M$18)&lt;=0.008856,(7.787*(F15/Reference!M$18))+16/116,(F15/Reference!M$18)^(1/3))</f>
        <v>0.663479206456353</v>
      </c>
      <c r="J15" s="102">
        <f>IF((G15/Reference!N$18)&lt;=0.008856,(7.787*(G15/Reference!N$18))+16/116,(G15/Reference!N$18)^(1/3))</f>
        <v>0.789439075400969</v>
      </c>
      <c r="K15" s="102">
        <f t="shared" si="0"/>
        <v>60.9635879489369</v>
      </c>
      <c r="L15" s="102">
        <f t="shared" si="1"/>
        <v>34.7939317936553</v>
      </c>
      <c r="M15" s="102">
        <f t="shared" si="2"/>
        <v>-25.1919737889233</v>
      </c>
      <c r="N15" s="103" t="str">
        <f t="shared" si="15"/>
        <v>6-(192,128,192)</v>
      </c>
      <c r="O15" s="120">
        <f>K15-Reference!B17</f>
        <v>-1.07747702006728</v>
      </c>
      <c r="P15" s="120">
        <f>L15-Reference!C17</f>
        <v>-0.274326521941482</v>
      </c>
      <c r="Q15" s="120">
        <f>M15-Reference!D17</f>
        <v>-1.74481316565376</v>
      </c>
      <c r="R15" s="120" t="str">
        <f t="shared" si="3"/>
        <v>about the same</v>
      </c>
      <c r="S15" s="120" t="str">
        <f t="shared" si="4"/>
        <v>about the same</v>
      </c>
      <c r="T15" s="120" t="str">
        <f t="shared" si="5"/>
        <v>about the same</v>
      </c>
      <c r="U15" s="120">
        <f t="shared" si="6"/>
        <v>2.06895740711409</v>
      </c>
      <c r="V15" s="120">
        <f t="shared" si="7"/>
        <v>2.17865847540559</v>
      </c>
      <c r="W15" s="102">
        <f t="shared" si="8"/>
        <v>42.9564108491775</v>
      </c>
      <c r="X15" s="102">
        <f>W15-Reference!E17</f>
        <v>0.771673294194137</v>
      </c>
      <c r="Y15" s="102">
        <f t="shared" si="9"/>
        <v>1.58875685701329</v>
      </c>
      <c r="Z15" s="102">
        <f t="shared" si="10"/>
        <v>-1.07747702006728</v>
      </c>
      <c r="AA15" s="102">
        <f>X15/(1+0.045*ABS(Reference!E17))</f>
        <v>0.266249105467099</v>
      </c>
      <c r="AB15" s="102">
        <f>Y15/(1+0.015*ABS(Reference!E17))</f>
        <v>0.973043246968236</v>
      </c>
      <c r="AC15" s="102">
        <f t="shared" si="11"/>
        <v>1.47602793855861</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344.7233</v>
      </c>
      <c r="C16" s="31">
        <f t="shared" ref="C16:D16" si="17">C35</f>
        <v>363.34174</v>
      </c>
      <c r="D16" s="31">
        <f t="shared" si="17"/>
        <v>331.78149</v>
      </c>
      <c r="E16" s="102">
        <f t="shared" si="12"/>
        <v>0.948757772778872</v>
      </c>
      <c r="F16" s="102">
        <f t="shared" si="13"/>
        <v>1</v>
      </c>
      <c r="G16" s="102">
        <f t="shared" si="14"/>
        <v>0.913138936363326</v>
      </c>
      <c r="H16" s="102">
        <f>IF((E16/Reference!L$18)&lt;=0.008856,(7.787*(E16/Reference!L$18))+16/116,(E16/Reference!L$18)^(1/3))</f>
        <v>0.999388640090038</v>
      </c>
      <c r="I16" s="102">
        <f>IF((F16/Reference!M$18)&lt;=0.008856,(7.787*(F16/Reference!M$18))+16/116,(F16/Reference!M$18)^(1/3))</f>
        <v>1</v>
      </c>
      <c r="J16" s="102">
        <f>IF((G16/Reference!N$18)&lt;=0.008856,(7.787*(G16/Reference!N$18))+16/116,(G16/Reference!N$18)^(1/3))</f>
        <v>0.942981112142735</v>
      </c>
      <c r="K16" s="102">
        <f t="shared" si="0"/>
        <v>100</v>
      </c>
      <c r="L16" s="102">
        <f t="shared" si="1"/>
        <v>-0.305679954980764</v>
      </c>
      <c r="M16" s="102">
        <f t="shared" si="2"/>
        <v>11.4037775714529</v>
      </c>
      <c r="N16" s="103" t="str">
        <f t="shared" si="15"/>
        <v>7-(255, 255, 255)</v>
      </c>
      <c r="O16" s="120">
        <f>K16-Reference!B18</f>
        <v>0</v>
      </c>
      <c r="P16" s="120">
        <f>L16-Reference!C18</f>
        <v>-0.305679954980764</v>
      </c>
      <c r="Q16" s="120">
        <f>M16-Reference!D18</f>
        <v>11.4037775714529</v>
      </c>
      <c r="R16" s="120" t="str">
        <f t="shared" si="3"/>
        <v>about the same</v>
      </c>
      <c r="S16" s="120" t="str">
        <f t="shared" si="4"/>
        <v>about the same</v>
      </c>
      <c r="T16" s="120" t="str">
        <f t="shared" si="5"/>
        <v>yellower</v>
      </c>
      <c r="U16" s="120">
        <f t="shared" si="6"/>
        <v>11.4078737341386</v>
      </c>
      <c r="V16" s="120">
        <f t="shared" si="7"/>
        <v>130.139583134049</v>
      </c>
      <c r="W16" s="102">
        <f t="shared" si="8"/>
        <v>11.4078737341386</v>
      </c>
      <c r="X16" s="102">
        <f>W16-Reference!E18</f>
        <v>11.4078737341386</v>
      </c>
      <c r="Y16" s="102">
        <f t="shared" si="9"/>
        <v>0</v>
      </c>
      <c r="Z16" s="102">
        <f t="shared" si="10"/>
        <v>0</v>
      </c>
      <c r="AA16" s="102">
        <f>X16/(1+0.045*ABS(Reference!E18))</f>
        <v>11.4078737341386</v>
      </c>
      <c r="AB16" s="102">
        <f>Y16/(1+0.015*ABS(Reference!E18))</f>
        <v>0</v>
      </c>
      <c r="AC16" s="102">
        <f t="shared" si="11"/>
        <v>11.4078737341386</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2.5667502156111</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11.4078737341386</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6.0412493</v>
      </c>
      <c r="C28" s="31">
        <f>Test_Data!Q4</f>
        <v>6.3806238</v>
      </c>
      <c r="D28" s="31">
        <f>Test_Data!R4</f>
        <v>6.256402</v>
      </c>
      <c r="E28" s="117">
        <f>B28/$C$16</f>
        <v>0.01662690694441</v>
      </c>
      <c r="F28" s="117">
        <f>C28/$C$16</f>
        <v>0.0175609435899107</v>
      </c>
      <c r="G28" s="117">
        <f>D28/$C$16</f>
        <v>0.0172190566379739</v>
      </c>
      <c r="H28" s="117">
        <f>IF((E28/E$16)&lt;=0.008856,(7.787*(E28/E$16))+16/116,(E28/E$16)^(1/3))</f>
        <v>0.259747896818562</v>
      </c>
      <c r="I28" s="117">
        <f>IF((F28/F$16)&lt;=0.008856,(7.787*(F28/F$16))+16/116,(F28/F$16)^(1/3))</f>
        <v>0.259925736136714</v>
      </c>
      <c r="J28" s="117">
        <f>IF((G28/G$16)&lt;=0.008856,(7.787*(G28/G$16))+16/116,(G28/G$16)^(1/3))</f>
        <v>0.266169015144874</v>
      </c>
      <c r="K28" s="117">
        <f>100*IF(F28&lt;=0.008856,9.033*F28,(1.16*(F28^(1/3)))-0.16)</f>
        <v>14.1513853918588</v>
      </c>
      <c r="L28" s="117">
        <f>500*(H28-I28)</f>
        <v>-0.0889196590759533</v>
      </c>
      <c r="M28" s="117">
        <f>200*(I28-J28)</f>
        <v>-1.24865580163196</v>
      </c>
      <c r="N28" s="123" t="str">
        <f>A28</f>
        <v>1-Gray1 (32, 32, 32)</v>
      </c>
      <c r="O28" s="124">
        <f>K28-[1]Reference!B35</f>
        <v>1.901355290336</v>
      </c>
      <c r="P28" s="124">
        <f>L28-[1]Reference!C35</f>
        <v>-0.0889196590759533</v>
      </c>
      <c r="Q28" s="124">
        <f>M28-[1]Reference!D35</f>
        <v>-1.24865580163196</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2.27644458680813</v>
      </c>
      <c r="V28" s="124">
        <f>(AC28)^2</f>
        <v>5.18219995680803</v>
      </c>
      <c r="W28" s="117">
        <f t="shared" ref="W28:W59" si="19">SQRT((L28*L28)+(M28*M28))</f>
        <v>1.25181788480567</v>
      </c>
      <c r="X28" s="117">
        <f>W28-[1]Reference!E35</f>
        <v>1.25181788480567</v>
      </c>
      <c r="Y28" s="117">
        <f t="shared" ref="Y28:Y59" si="20">IF(((U28*U28)-(O28*O28)-(X28*X28))&lt;0,0,SQRT((U28*U28)-(O28*O28)-(X28*X28)))</f>
        <v>0</v>
      </c>
      <c r="Z28" s="117">
        <f t="shared" ref="Z28:Z59" si="21">O28</f>
        <v>1.901355290336</v>
      </c>
      <c r="AA28" s="117">
        <f>X28/(1+0.045*ABS([1]Reference!E35))</f>
        <v>1.25181788480567</v>
      </c>
      <c r="AB28" s="117">
        <f>Y28/(1+0.015*ABS([1]Reference!E35))</f>
        <v>0</v>
      </c>
      <c r="AC28" s="117">
        <f>SQRT(Z28*Z28+AA28*AA28+AB28*AB28)</f>
        <v>2.27644458680813</v>
      </c>
      <c r="AD28" s="123" t="str">
        <f t="shared" ref="AD28:AD59" si="22">A28</f>
        <v>1-Gray1 (32, 32, 32)</v>
      </c>
    </row>
    <row r="29" s="31" customFormat="1" spans="1:30">
      <c r="A29" s="3" t="s">
        <v>51</v>
      </c>
      <c r="B29" s="31">
        <f>Test_Data!P5</f>
        <v>19.977966</v>
      </c>
      <c r="C29" s="31">
        <f>Test_Data!Q5</f>
        <v>21.06613</v>
      </c>
      <c r="D29" s="31">
        <f>Test_Data!R5</f>
        <v>20.023155</v>
      </c>
      <c r="E29" s="117">
        <f t="shared" ref="E29:G59" si="23">B29/$C$16</f>
        <v>0.0549839553253639</v>
      </c>
      <c r="F29" s="117">
        <f t="shared" si="23"/>
        <v>0.0579788328200333</v>
      </c>
      <c r="G29" s="117">
        <f t="shared" si="23"/>
        <v>0.0551083258422222</v>
      </c>
      <c r="H29" s="117">
        <f t="shared" ref="H29:J59" si="24">IF((E29/E$16)&lt;=0.008856,(7.787*(E29/E$16))+16/116,(E29/E$16)^(1/3))</f>
        <v>0.386984476173367</v>
      </c>
      <c r="I29" s="117">
        <f t="shared" si="24"/>
        <v>0.387040568940941</v>
      </c>
      <c r="J29" s="117">
        <f t="shared" si="24"/>
        <v>0.392247440760607</v>
      </c>
      <c r="K29" s="117">
        <f t="shared" ref="K29:K59" si="25">100*IF(F29&lt;=0.008856,9.033*F29,(1.16*(F29^(1/3)))-0.16)</f>
        <v>28.8967059971492</v>
      </c>
      <c r="L29" s="117">
        <f t="shared" ref="L29:L59" si="26">500*(H29-I29)</f>
        <v>-0.0280463837873113</v>
      </c>
      <c r="M29" s="117">
        <f t="shared" ref="M29:M59" si="27">200*(I29-J29)</f>
        <v>-1.0413743639332</v>
      </c>
      <c r="N29" s="123" t="str">
        <f t="shared" ref="N29:N59" si="28">A29</f>
        <v>2-Gray2 (64, 64, 64)</v>
      </c>
      <c r="O29" s="124">
        <f>K29-[1]Reference!B36</f>
        <v>1.80329225770014</v>
      </c>
      <c r="P29" s="124">
        <f>L29-[1]Reference!C36</f>
        <v>-0.0280463837873113</v>
      </c>
      <c r="Q29" s="124">
        <f>M29-[1]Reference!D36</f>
        <v>-1.0413743639332</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2.08257295963001</v>
      </c>
      <c r="V29" s="124">
        <f t="shared" ref="V29:V59" si="32">(AC29)^2</f>
        <v>4.33711013218209</v>
      </c>
      <c r="W29" s="117">
        <f t="shared" si="19"/>
        <v>1.04175196928099</v>
      </c>
      <c r="X29" s="117">
        <f>W29-[1]Reference!E36</f>
        <v>1.04175196928099</v>
      </c>
      <c r="Y29" s="117">
        <f t="shared" si="20"/>
        <v>0</v>
      </c>
      <c r="Z29" s="117">
        <f t="shared" si="21"/>
        <v>1.80329225770014</v>
      </c>
      <c r="AA29" s="117">
        <f>X29/(1+0.045*ABS([1]Reference!E36))</f>
        <v>1.04175196928099</v>
      </c>
      <c r="AB29" s="117">
        <f>Y29/(1+0.015*ABS([1]Reference!E36))</f>
        <v>0</v>
      </c>
      <c r="AC29" s="117">
        <f t="shared" ref="AC29:AC59" si="33">SQRT(Z29*Z29+AA29*AA29+AB29*AB29)</f>
        <v>2.08257295963001</v>
      </c>
      <c r="AD29" s="123" t="str">
        <f t="shared" si="22"/>
        <v>2-Gray2 (64, 64, 64)</v>
      </c>
    </row>
    <row r="30" s="31" customFormat="1" spans="1:30">
      <c r="A30" s="3" t="s">
        <v>52</v>
      </c>
      <c r="B30" s="31">
        <f>Test_Data!P6</f>
        <v>43.797668</v>
      </c>
      <c r="C30" s="31">
        <f>Test_Data!Q6</f>
        <v>46.149681</v>
      </c>
      <c r="D30" s="31">
        <f>Test_Data!R6</f>
        <v>43.174953</v>
      </c>
      <c r="E30" s="117">
        <f t="shared" si="23"/>
        <v>0.120541251329946</v>
      </c>
      <c r="F30" s="117">
        <f t="shared" si="23"/>
        <v>0.127014531828906</v>
      </c>
      <c r="G30" s="117">
        <f t="shared" si="23"/>
        <v>0.118827396489046</v>
      </c>
      <c r="H30" s="117">
        <f t="shared" si="24"/>
        <v>0.502720717122543</v>
      </c>
      <c r="I30" s="117">
        <f t="shared" si="24"/>
        <v>0.502671740614171</v>
      </c>
      <c r="J30" s="117">
        <f t="shared" si="24"/>
        <v>0.506749396428598</v>
      </c>
      <c r="K30" s="117">
        <f t="shared" si="25"/>
        <v>42.3099219112439</v>
      </c>
      <c r="L30" s="117">
        <f t="shared" si="26"/>
        <v>0.0244882541859393</v>
      </c>
      <c r="M30" s="117">
        <f t="shared" si="27"/>
        <v>-0.81553116288533</v>
      </c>
      <c r="N30" s="123" t="str">
        <f t="shared" si="28"/>
        <v>3-Grey3 (96, 96, 96)</v>
      </c>
      <c r="O30" s="124">
        <f>K30-[1]Reference!B37</f>
        <v>1.5793738822485</v>
      </c>
      <c r="P30" s="124">
        <f>L30-[1]Reference!C37</f>
        <v>0.0244882541859393</v>
      </c>
      <c r="Q30" s="124">
        <f>M30-[1]Reference!D37</f>
        <v>-0.81553116288533</v>
      </c>
      <c r="R30" s="124" t="str">
        <f t="shared" si="29"/>
        <v>about the same</v>
      </c>
      <c r="S30" s="124" t="str">
        <f t="shared" si="30"/>
        <v>about the same</v>
      </c>
      <c r="T30" s="124" t="str">
        <f t="shared" si="31"/>
        <v>about the same</v>
      </c>
      <c r="U30" s="124">
        <f t="shared" si="18"/>
        <v>1.77767055782529</v>
      </c>
      <c r="V30" s="124">
        <f t="shared" si="32"/>
        <v>3.16011261215889</v>
      </c>
      <c r="W30" s="117">
        <f t="shared" si="19"/>
        <v>0.815898738956112</v>
      </c>
      <c r="X30" s="117">
        <f>W30-[1]Reference!E37</f>
        <v>0.815898738956112</v>
      </c>
      <c r="Y30" s="117">
        <f t="shared" si="20"/>
        <v>0</v>
      </c>
      <c r="Z30" s="117">
        <f t="shared" si="21"/>
        <v>1.5793738822485</v>
      </c>
      <c r="AA30" s="117">
        <f>X30/(1+0.045*ABS([1]Reference!E37))</f>
        <v>0.815898738956112</v>
      </c>
      <c r="AB30" s="117">
        <f>Y30/(1+0.015*ABS([1]Reference!E37))</f>
        <v>0</v>
      </c>
      <c r="AC30" s="117">
        <f t="shared" si="33"/>
        <v>1.77767055782529</v>
      </c>
      <c r="AD30" s="123" t="str">
        <f t="shared" si="22"/>
        <v>3-Grey3 (96, 96, 96)</v>
      </c>
    </row>
    <row r="31" s="31" customFormat="1" spans="1:30">
      <c r="A31" s="3" t="s">
        <v>53</v>
      </c>
      <c r="B31" s="31">
        <f>Test_Data!P7</f>
        <v>78.747726</v>
      </c>
      <c r="C31" s="31">
        <f>Test_Data!Q7</f>
        <v>82.941673</v>
      </c>
      <c r="D31" s="31">
        <f>Test_Data!R7</f>
        <v>77.046227</v>
      </c>
      <c r="E31" s="117">
        <f t="shared" si="23"/>
        <v>0.21673184589252</v>
      </c>
      <c r="F31" s="117">
        <f t="shared" si="23"/>
        <v>0.228274552216324</v>
      </c>
      <c r="G31" s="117">
        <f t="shared" si="23"/>
        <v>0.212048929473393</v>
      </c>
      <c r="H31" s="117">
        <f t="shared" si="24"/>
        <v>0.611301968530213</v>
      </c>
      <c r="I31" s="117">
        <f t="shared" si="24"/>
        <v>0.611156591124791</v>
      </c>
      <c r="J31" s="117">
        <f t="shared" si="24"/>
        <v>0.614657342937399</v>
      </c>
      <c r="K31" s="117">
        <f t="shared" si="25"/>
        <v>54.8941645704757</v>
      </c>
      <c r="L31" s="117">
        <f t="shared" si="26"/>
        <v>0.0726887027110434</v>
      </c>
      <c r="M31" s="117">
        <f t="shared" si="27"/>
        <v>-0.700150362521756</v>
      </c>
      <c r="N31" s="123" t="str">
        <f t="shared" si="28"/>
        <v>4-Gray4 (128, 128, 128)</v>
      </c>
      <c r="O31" s="124">
        <f>K31-[1]Reference!B38</f>
        <v>1.30915111830669</v>
      </c>
      <c r="P31" s="124">
        <f>L31-[1]Reference!C38</f>
        <v>0.0726887027110434</v>
      </c>
      <c r="Q31" s="124">
        <f>M31-[1]Reference!D38</f>
        <v>-0.700150362521734</v>
      </c>
      <c r="R31" s="124" t="str">
        <f t="shared" si="29"/>
        <v>about the same</v>
      </c>
      <c r="S31" s="124" t="str">
        <f t="shared" si="30"/>
        <v>about the same</v>
      </c>
      <c r="T31" s="124" t="str">
        <f t="shared" si="31"/>
        <v>about the same</v>
      </c>
      <c r="U31" s="124">
        <f t="shared" si="18"/>
        <v>1.48639524629379</v>
      </c>
      <c r="V31" s="124">
        <f t="shared" si="32"/>
        <v>2.20937082820478</v>
      </c>
      <c r="W31" s="117">
        <f t="shared" si="19"/>
        <v>0.703913473120924</v>
      </c>
      <c r="X31" s="117">
        <f>W31-[1]Reference!E38</f>
        <v>0.703913473120902</v>
      </c>
      <c r="Y31" s="117">
        <f t="shared" si="20"/>
        <v>0</v>
      </c>
      <c r="Z31" s="117">
        <f t="shared" si="21"/>
        <v>1.30915111830669</v>
      </c>
      <c r="AA31" s="117">
        <f>X31/(1+0.045*ABS([1]Reference!E38))</f>
        <v>0.703913473120901</v>
      </c>
      <c r="AB31" s="117">
        <f>Y31/(1+0.015*ABS([1]Reference!E38))</f>
        <v>0</v>
      </c>
      <c r="AC31" s="117">
        <f t="shared" si="33"/>
        <v>1.48639524629379</v>
      </c>
      <c r="AD31" s="123" t="str">
        <f t="shared" si="22"/>
        <v>4-Gray4 (128, 128, 128)</v>
      </c>
    </row>
    <row r="32" s="31" customFormat="1" spans="1:30">
      <c r="A32" s="3" t="s">
        <v>54</v>
      </c>
      <c r="B32" s="31">
        <f>Test_Data!P8</f>
        <v>125.84525</v>
      </c>
      <c r="C32" s="31">
        <f>Test_Data!Q8</f>
        <v>132.50563</v>
      </c>
      <c r="D32" s="31">
        <f>Test_Data!R8</f>
        <v>122.61909</v>
      </c>
      <c r="E32" s="117">
        <f t="shared" si="23"/>
        <v>0.346355059564585</v>
      </c>
      <c r="F32" s="117">
        <f t="shared" si="23"/>
        <v>0.364685956532272</v>
      </c>
      <c r="G32" s="117">
        <f t="shared" si="23"/>
        <v>0.337475925557025</v>
      </c>
      <c r="H32" s="117">
        <f t="shared" si="24"/>
        <v>0.714697171114329</v>
      </c>
      <c r="I32" s="117">
        <f t="shared" si="24"/>
        <v>0.714451929110245</v>
      </c>
      <c r="J32" s="117">
        <f t="shared" si="24"/>
        <v>0.717632301370774</v>
      </c>
      <c r="K32" s="117">
        <f t="shared" si="25"/>
        <v>66.8764237767884</v>
      </c>
      <c r="L32" s="117">
        <f t="shared" si="26"/>
        <v>0.122621002041912</v>
      </c>
      <c r="M32" s="117">
        <f t="shared" si="27"/>
        <v>-0.636074452105806</v>
      </c>
      <c r="N32" s="123" t="str">
        <f t="shared" si="28"/>
        <v>5-Gray5 (160, 160, 160)</v>
      </c>
      <c r="O32" s="124">
        <f>K32-[1]Reference!B39</f>
        <v>1.00861035671299</v>
      </c>
      <c r="P32" s="124">
        <f>L32-[1]Reference!C39</f>
        <v>0.122621002041967</v>
      </c>
      <c r="Q32" s="124">
        <f>M32-[1]Reference!D39</f>
        <v>-0.636074452105806</v>
      </c>
      <c r="R32" s="124" t="str">
        <f t="shared" si="29"/>
        <v>about the same</v>
      </c>
      <c r="S32" s="124" t="str">
        <f t="shared" si="30"/>
        <v>about the same</v>
      </c>
      <c r="T32" s="124" t="str">
        <f t="shared" si="31"/>
        <v>about the same</v>
      </c>
      <c r="U32" s="124">
        <f t="shared" si="18"/>
        <v>1.19871659304115</v>
      </c>
      <c r="V32" s="124">
        <f t="shared" si="32"/>
        <v>1.43692147043219</v>
      </c>
      <c r="W32" s="117">
        <f t="shared" si="19"/>
        <v>0.647785935910516</v>
      </c>
      <c r="X32" s="117">
        <f>W32-[1]Reference!E39</f>
        <v>0.647785935910461</v>
      </c>
      <c r="Y32" s="117">
        <f t="shared" si="20"/>
        <v>2.92856156930827e-7</v>
      </c>
      <c r="Z32" s="117">
        <f t="shared" si="21"/>
        <v>1.00861035671299</v>
      </c>
      <c r="AA32" s="117">
        <f>X32/(1+0.045*ABS([1]Reference!E39))</f>
        <v>0.647785935910459</v>
      </c>
      <c r="AB32" s="117">
        <f>Y32/(1+0.015*ABS([1]Reference!E39))</f>
        <v>2.92856156930827e-7</v>
      </c>
      <c r="AC32" s="117">
        <f t="shared" si="33"/>
        <v>1.19871659304115</v>
      </c>
      <c r="AD32" s="123" t="str">
        <f t="shared" si="22"/>
        <v>5-Gray5 (160, 160, 160)</v>
      </c>
    </row>
    <row r="33" s="31" customFormat="1" spans="1:30">
      <c r="A33" s="3" t="s">
        <v>55</v>
      </c>
      <c r="B33" s="31">
        <f>Test_Data!P9</f>
        <v>185.69955</v>
      </c>
      <c r="C33" s="31">
        <f>Test_Data!Q9</f>
        <v>195.70816</v>
      </c>
      <c r="D33" s="31">
        <f>Test_Data!R9</f>
        <v>179.88153</v>
      </c>
      <c r="E33" s="117">
        <f t="shared" si="23"/>
        <v>0.51108785354526</v>
      </c>
      <c r="F33" s="117">
        <f t="shared" si="23"/>
        <v>0.538633849224149</v>
      </c>
      <c r="G33" s="117">
        <f t="shared" si="23"/>
        <v>0.495075324954408</v>
      </c>
      <c r="H33" s="117">
        <f t="shared" si="24"/>
        <v>0.813667065530429</v>
      </c>
      <c r="I33" s="117">
        <f t="shared" si="24"/>
        <v>0.813637982134191</v>
      </c>
      <c r="J33" s="117">
        <f t="shared" si="24"/>
        <v>0.815413955349573</v>
      </c>
      <c r="K33" s="117">
        <f t="shared" si="25"/>
        <v>78.3820059275661</v>
      </c>
      <c r="L33" s="117">
        <f t="shared" si="26"/>
        <v>0.0145416981190416</v>
      </c>
      <c r="M33" s="117">
        <f t="shared" si="27"/>
        <v>-0.355194643076451</v>
      </c>
      <c r="N33" s="123" t="str">
        <f t="shared" si="28"/>
        <v>6-Gray6 (192, 192, 192)</v>
      </c>
      <c r="O33" s="124">
        <f>K33-[1]Reference!B40</f>
        <v>0.677642337613392</v>
      </c>
      <c r="P33" s="124">
        <f>L33-[1]Reference!C40</f>
        <v>0.0145416981190416</v>
      </c>
      <c r="Q33" s="124">
        <f>M33-[1]Reference!D40</f>
        <v>-0.355194643076451</v>
      </c>
      <c r="R33" s="124" t="str">
        <f t="shared" si="29"/>
        <v>about the same</v>
      </c>
      <c r="S33" s="124" t="str">
        <f t="shared" si="30"/>
        <v>about the same</v>
      </c>
      <c r="T33" s="124" t="str">
        <f t="shared" si="31"/>
        <v>about the same</v>
      </c>
      <c r="U33" s="124">
        <f t="shared" si="18"/>
        <v>0.765227961577813</v>
      </c>
      <c r="V33" s="124">
        <f t="shared" si="32"/>
        <v>0.585573833180535</v>
      </c>
      <c r="W33" s="117">
        <f t="shared" si="19"/>
        <v>0.355492187613726</v>
      </c>
      <c r="X33" s="117">
        <f>W33-[1]Reference!E40</f>
        <v>0.355492187613726</v>
      </c>
      <c r="Y33" s="117">
        <f t="shared" si="20"/>
        <v>0</v>
      </c>
      <c r="Z33" s="117">
        <f t="shared" si="21"/>
        <v>0.677642337613392</v>
      </c>
      <c r="AA33" s="117">
        <f>X33/(1+0.045*ABS([1]Reference!E40))</f>
        <v>0.355492187613726</v>
      </c>
      <c r="AB33" s="117">
        <f>Y33/(1+0.015*ABS([1]Reference!E40))</f>
        <v>0</v>
      </c>
      <c r="AC33" s="117">
        <f t="shared" si="33"/>
        <v>0.765227961577813</v>
      </c>
      <c r="AD33" s="123" t="str">
        <f t="shared" si="22"/>
        <v>6-Gray6 (192, 192, 192)</v>
      </c>
    </row>
    <row r="34" s="31" customFormat="1" spans="1:30">
      <c r="A34" s="3" t="s">
        <v>56</v>
      </c>
      <c r="B34" s="31">
        <f>Test_Data!P10</f>
        <v>259.12399</v>
      </c>
      <c r="C34" s="31">
        <f>Test_Data!Q10</f>
        <v>272.91577</v>
      </c>
      <c r="D34" s="31">
        <f>Test_Data!R10</f>
        <v>250.34724</v>
      </c>
      <c r="E34" s="117">
        <f t="shared" si="23"/>
        <v>0.713168792553258</v>
      </c>
      <c r="F34" s="117">
        <f t="shared" si="23"/>
        <v>0.751126941815163</v>
      </c>
      <c r="G34" s="117">
        <f t="shared" si="23"/>
        <v>0.689013158796454</v>
      </c>
      <c r="H34" s="117">
        <f t="shared" si="24"/>
        <v>0.90924096577088</v>
      </c>
      <c r="I34" s="117">
        <f t="shared" si="24"/>
        <v>0.909015132943337</v>
      </c>
      <c r="J34" s="117">
        <f t="shared" si="24"/>
        <v>0.910395742796872</v>
      </c>
      <c r="K34" s="117">
        <f t="shared" si="25"/>
        <v>89.4457554214271</v>
      </c>
      <c r="L34" s="117">
        <f t="shared" si="26"/>
        <v>0.112916413771758</v>
      </c>
      <c r="M34" s="117">
        <f t="shared" si="27"/>
        <v>-0.276121970707099</v>
      </c>
      <c r="N34" s="123" t="str">
        <f t="shared" si="28"/>
        <v>7-Gray7 (224, 224, 224)</v>
      </c>
      <c r="O34" s="124">
        <f>K34-[1]Reference!B41</f>
        <v>0.26847519240016</v>
      </c>
      <c r="P34" s="124">
        <f>L34-[1]Reference!C41</f>
        <v>0.112916413771758</v>
      </c>
      <c r="Q34" s="124">
        <f>M34-[1]Reference!D41</f>
        <v>-0.276121970707099</v>
      </c>
      <c r="R34" s="124" t="str">
        <f t="shared" si="29"/>
        <v>about the same</v>
      </c>
      <c r="S34" s="124" t="str">
        <f t="shared" si="30"/>
        <v>about the same</v>
      </c>
      <c r="T34" s="124" t="str">
        <f t="shared" si="31"/>
        <v>about the same</v>
      </c>
      <c r="U34" s="124">
        <f t="shared" si="18"/>
        <v>0.401338246545916</v>
      </c>
      <c r="V34" s="124">
        <f t="shared" si="32"/>
        <v>0.16107238814055</v>
      </c>
      <c r="W34" s="117">
        <f t="shared" si="19"/>
        <v>0.29831771520687</v>
      </c>
      <c r="X34" s="117">
        <f>W34-[1]Reference!E41</f>
        <v>0.29831771520687</v>
      </c>
      <c r="Y34" s="117">
        <f t="shared" si="20"/>
        <v>0</v>
      </c>
      <c r="Z34" s="117">
        <f t="shared" si="21"/>
        <v>0.26847519240016</v>
      </c>
      <c r="AA34" s="117">
        <f>X34/(1+0.045*ABS([1]Reference!E41))</f>
        <v>0.29831771520687</v>
      </c>
      <c r="AB34" s="117">
        <f>Y34/(1+0.015*ABS([1]Reference!E41))</f>
        <v>0</v>
      </c>
      <c r="AC34" s="117">
        <f t="shared" si="33"/>
        <v>0.401338246545916</v>
      </c>
      <c r="AD34" s="123" t="str">
        <f t="shared" si="22"/>
        <v>7-Gray7 (224, 224, 224)</v>
      </c>
    </row>
    <row r="35" s="31" customFormat="1" spans="1:30">
      <c r="A35" s="3" t="s">
        <v>57</v>
      </c>
      <c r="B35" s="31">
        <f>Test_Data!P11</f>
        <v>344.7233</v>
      </c>
      <c r="C35" s="31">
        <f>Test_Data!Q11</f>
        <v>363.34174</v>
      </c>
      <c r="D35" s="31">
        <f>Test_Data!R11</f>
        <v>331.78149</v>
      </c>
      <c r="E35" s="117">
        <f t="shared" si="23"/>
        <v>0.948757772778872</v>
      </c>
      <c r="F35" s="117">
        <f t="shared" si="23"/>
        <v>1</v>
      </c>
      <c r="G35" s="117">
        <f t="shared" si="23"/>
        <v>0.913138936363326</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36.38686</v>
      </c>
      <c r="C36" s="31">
        <f>Test_Data!Q12</f>
        <v>19.342186</v>
      </c>
      <c r="D36" s="31">
        <f>Test_Data!R12</f>
        <v>1.742214</v>
      </c>
      <c r="E36" s="117">
        <f t="shared" si="23"/>
        <v>0.100145003984403</v>
      </c>
      <c r="F36" s="117">
        <f t="shared" si="23"/>
        <v>0.0532341426008473</v>
      </c>
      <c r="G36" s="117">
        <f t="shared" si="23"/>
        <v>0.00479497345942142</v>
      </c>
      <c r="H36" s="117">
        <f t="shared" si="24"/>
        <v>0.472597384465385</v>
      </c>
      <c r="I36" s="117">
        <f t="shared" si="24"/>
        <v>0.376180911603584</v>
      </c>
      <c r="J36" s="117">
        <f t="shared" si="24"/>
        <v>0.178821261414948</v>
      </c>
      <c r="K36" s="117">
        <f t="shared" si="25"/>
        <v>27.6369857460158</v>
      </c>
      <c r="L36" s="117">
        <f t="shared" si="26"/>
        <v>48.2082364309002</v>
      </c>
      <c r="M36" s="117">
        <f t="shared" si="27"/>
        <v>39.4719300377272</v>
      </c>
      <c r="N36" s="123" t="str">
        <f t="shared" si="28"/>
        <v>9-Red1 (128, 0, 0)</v>
      </c>
      <c r="O36" s="124">
        <f>K36-[1]Reference!B43</f>
        <v>2.10620117359959</v>
      </c>
      <c r="P36" s="124">
        <f>L36-[1]Reference!C43</f>
        <v>0.155389334675299</v>
      </c>
      <c r="Q36" s="124">
        <f>M36-[1]Reference!D43</f>
        <v>1.41136722148998</v>
      </c>
      <c r="R36" s="124" t="str">
        <f t="shared" si="29"/>
        <v>about the same</v>
      </c>
      <c r="S36" s="124" t="str">
        <f t="shared" si="30"/>
        <v>about the same</v>
      </c>
      <c r="T36" s="124" t="str">
        <f t="shared" si="31"/>
        <v>about the same</v>
      </c>
      <c r="U36" s="124">
        <f t="shared" si="18"/>
        <v>2.5401154821975</v>
      </c>
      <c r="V36" s="124">
        <f t="shared" si="32"/>
        <v>4.7801175211851</v>
      </c>
      <c r="W36" s="117">
        <f t="shared" si="19"/>
        <v>62.3062382164162</v>
      </c>
      <c r="X36" s="117">
        <f>W36-[1]Reference!E43</f>
        <v>1.0062989347015</v>
      </c>
      <c r="Y36" s="117">
        <f t="shared" si="20"/>
        <v>1.00173136780565</v>
      </c>
      <c r="Z36" s="117">
        <f t="shared" si="21"/>
        <v>2.10620117359959</v>
      </c>
      <c r="AA36" s="117">
        <f>X36/(1+0.045*ABS([1]Reference!E43))</f>
        <v>0.267739701011788</v>
      </c>
      <c r="AB36" s="117">
        <f>Y36/(1+0.015*ABS([1]Reference!E43))</f>
        <v>0.521871238922924</v>
      </c>
      <c r="AC36" s="117">
        <f t="shared" si="33"/>
        <v>2.1863479872118</v>
      </c>
      <c r="AD36" s="123" t="str">
        <f t="shared" si="22"/>
        <v>9-Red1 (128, 0, 0)</v>
      </c>
    </row>
    <row r="37" s="31" customFormat="1" spans="1:30">
      <c r="A37" s="3" t="s">
        <v>59</v>
      </c>
      <c r="B37" s="31">
        <f>Test_Data!P13</f>
        <v>96.465141</v>
      </c>
      <c r="C37" s="31">
        <f>Test_Data!Q13</f>
        <v>60.856228</v>
      </c>
      <c r="D37" s="31">
        <f>Test_Data!R13</f>
        <v>23.306353</v>
      </c>
      <c r="E37" s="117">
        <f t="shared" si="23"/>
        <v>0.26549424516985</v>
      </c>
      <c r="F37" s="117">
        <f t="shared" si="23"/>
        <v>0.167490330177865</v>
      </c>
      <c r="G37" s="117">
        <f t="shared" si="23"/>
        <v>0.0641444415387013</v>
      </c>
      <c r="H37" s="117">
        <f t="shared" si="24"/>
        <v>0.654083592264338</v>
      </c>
      <c r="I37" s="117">
        <f t="shared" si="24"/>
        <v>0.551226277833888</v>
      </c>
      <c r="J37" s="117">
        <f t="shared" si="24"/>
        <v>0.412610924390304</v>
      </c>
      <c r="K37" s="117">
        <f t="shared" si="25"/>
        <v>47.942248228731</v>
      </c>
      <c r="L37" s="117">
        <f t="shared" si="26"/>
        <v>51.4286572152252</v>
      </c>
      <c r="M37" s="117">
        <f t="shared" si="27"/>
        <v>27.7230706887168</v>
      </c>
      <c r="N37" s="123" t="str">
        <f t="shared" si="28"/>
        <v>10-Red2 (192, 64, 64)</v>
      </c>
      <c r="O37" s="124">
        <f>K37-[1]Reference!B44</f>
        <v>1.9764322832444</v>
      </c>
      <c r="P37" s="124">
        <f>L37-[1]Reference!C44</f>
        <v>0.329791069659692</v>
      </c>
      <c r="Q37" s="124">
        <f>M37-[1]Reference!D44</f>
        <v>-0.946716984400631</v>
      </c>
      <c r="R37" s="124" t="str">
        <f t="shared" si="29"/>
        <v>about the same</v>
      </c>
      <c r="S37" s="124" t="str">
        <f t="shared" si="30"/>
        <v>about the same</v>
      </c>
      <c r="T37" s="124" t="str">
        <f t="shared" si="31"/>
        <v>about the same</v>
      </c>
      <c r="U37" s="124">
        <f t="shared" si="18"/>
        <v>2.21614976218454</v>
      </c>
      <c r="V37" s="124">
        <f t="shared" si="32"/>
        <v>4.18516942524128</v>
      </c>
      <c r="W37" s="117">
        <f t="shared" si="19"/>
        <v>58.4249555530231</v>
      </c>
      <c r="X37" s="117">
        <f>W37-[1]Reference!E44</f>
        <v>-0.167286651760783</v>
      </c>
      <c r="Y37" s="117">
        <f t="shared" si="20"/>
        <v>0.98845858503155</v>
      </c>
      <c r="Z37" s="117">
        <f t="shared" si="21"/>
        <v>1.9764322832444</v>
      </c>
      <c r="AA37" s="117">
        <f>X37/(1+0.045*ABS([1]Reference!E44))</f>
        <v>-0.0460001953437105</v>
      </c>
      <c r="AB37" s="117">
        <f>Y37/(1+0.015*ABS([1]Reference!E44))</f>
        <v>0.526088240715331</v>
      </c>
      <c r="AC37" s="117">
        <f t="shared" si="33"/>
        <v>2.04576866366686</v>
      </c>
      <c r="AD37" s="123" t="str">
        <f t="shared" si="22"/>
        <v>10-Red2 (192, 64, 64)</v>
      </c>
    </row>
    <row r="38" s="31" customFormat="1" spans="1:30">
      <c r="A38" s="3" t="s">
        <v>60</v>
      </c>
      <c r="B38" s="31">
        <f>Test_Data!P14</f>
        <v>160.1342</v>
      </c>
      <c r="C38" s="31">
        <f>Test_Data!Q14</f>
        <v>84.021126</v>
      </c>
      <c r="D38" s="31">
        <f>Test_Data!R14</f>
        <v>8.4011364</v>
      </c>
      <c r="E38" s="117">
        <f t="shared" si="23"/>
        <v>0.440726132923787</v>
      </c>
      <c r="F38" s="117">
        <f t="shared" si="23"/>
        <v>0.231245455036352</v>
      </c>
      <c r="G38" s="117">
        <f t="shared" si="23"/>
        <v>0.0231218587768089</v>
      </c>
      <c r="H38" s="117">
        <f t="shared" si="24"/>
        <v>0.774469796329885</v>
      </c>
      <c r="I38" s="117">
        <f t="shared" si="24"/>
        <v>0.613796491879072</v>
      </c>
      <c r="J38" s="117">
        <f t="shared" si="24"/>
        <v>0.29364906853118</v>
      </c>
      <c r="K38" s="117">
        <f t="shared" si="25"/>
        <v>55.2003930579723</v>
      </c>
      <c r="L38" s="117">
        <f t="shared" si="26"/>
        <v>80.3366522254067</v>
      </c>
      <c r="M38" s="117">
        <f t="shared" si="27"/>
        <v>64.0294846695784</v>
      </c>
      <c r="N38" s="123" t="str">
        <f t="shared" si="28"/>
        <v>11-Red3 (255, 0, 0)</v>
      </c>
      <c r="O38" s="124">
        <f>K38-[1]Reference!B45</f>
        <v>1.96751127212988</v>
      </c>
      <c r="P38" s="124">
        <f>L38-[1]Reference!C45</f>
        <v>0.231325135204898</v>
      </c>
      <c r="Q38" s="124">
        <f>M38-[1]Reference!D45</f>
        <v>-3.19329727585783</v>
      </c>
      <c r="R38" s="124" t="str">
        <f t="shared" si="29"/>
        <v>about the same</v>
      </c>
      <c r="S38" s="124" t="str">
        <f t="shared" si="30"/>
        <v>about the same</v>
      </c>
      <c r="T38" s="124" t="str">
        <f t="shared" si="31"/>
        <v>bluer</v>
      </c>
      <c r="U38" s="124">
        <f t="shared" si="18"/>
        <v>3.75789294899905</v>
      </c>
      <c r="V38" s="124">
        <f t="shared" si="32"/>
        <v>5.01437774179989</v>
      </c>
      <c r="W38" s="117">
        <f t="shared" si="19"/>
        <v>102.731458657208</v>
      </c>
      <c r="X38" s="117">
        <f>W38-[1]Reference!E45</f>
        <v>-1.84275346371501</v>
      </c>
      <c r="Y38" s="117">
        <f t="shared" si="20"/>
        <v>2.61818992476576</v>
      </c>
      <c r="Z38" s="117">
        <f t="shared" si="21"/>
        <v>1.96751127212988</v>
      </c>
      <c r="AA38" s="117">
        <f>X38/(1+0.045*ABS([1]Reference!E45))</f>
        <v>-0.322959215561399</v>
      </c>
      <c r="AB38" s="117">
        <f>Y38/(1+0.015*ABS([1]Reference!E45))</f>
        <v>1.01930097661373</v>
      </c>
      <c r="AC38" s="117">
        <f t="shared" si="33"/>
        <v>2.23928063042574</v>
      </c>
      <c r="AD38" s="123" t="str">
        <f t="shared" si="22"/>
        <v>11-Red3 (255, 0, 0)</v>
      </c>
    </row>
    <row r="39" s="31" customFormat="1" spans="1:30">
      <c r="A39" s="3" t="s">
        <v>61</v>
      </c>
      <c r="B39" s="31">
        <f>Test_Data!P15</f>
        <v>201.40294</v>
      </c>
      <c r="C39" s="31">
        <f>Test_Data!Q15</f>
        <v>146.2879</v>
      </c>
      <c r="D39" s="31">
        <f>Test_Data!R15</f>
        <v>81.875427</v>
      </c>
      <c r="E39" s="117">
        <f t="shared" si="23"/>
        <v>0.554307193002378</v>
      </c>
      <c r="F39" s="117">
        <f t="shared" si="23"/>
        <v>0.402617932087847</v>
      </c>
      <c r="G39" s="117">
        <f t="shared" si="23"/>
        <v>0.225339998096558</v>
      </c>
      <c r="H39" s="117">
        <f t="shared" si="24"/>
        <v>0.835984815434342</v>
      </c>
      <c r="I39" s="117">
        <f t="shared" si="24"/>
        <v>0.738410229696391</v>
      </c>
      <c r="J39" s="117">
        <f t="shared" si="24"/>
        <v>0.627240089702674</v>
      </c>
      <c r="K39" s="117">
        <f t="shared" si="25"/>
        <v>69.6555866447814</v>
      </c>
      <c r="L39" s="117">
        <f t="shared" si="26"/>
        <v>48.7872928689752</v>
      </c>
      <c r="M39" s="117">
        <f t="shared" si="27"/>
        <v>22.2340279987434</v>
      </c>
      <c r="N39" s="123" t="str">
        <f t="shared" si="28"/>
        <v>12-Red4 (255, 128, 128)</v>
      </c>
      <c r="O39" s="124">
        <f>K39-[1]Reference!B46</f>
        <v>1.44608824103824</v>
      </c>
      <c r="P39" s="124">
        <f>L39-[1]Reference!C46</f>
        <v>0.594496197608372</v>
      </c>
      <c r="Q39" s="124">
        <f>M39-[1]Reference!D46</f>
        <v>-0.459320358779713</v>
      </c>
      <c r="R39" s="124" t="str">
        <f t="shared" si="29"/>
        <v>about the same</v>
      </c>
      <c r="S39" s="124" t="str">
        <f t="shared" si="30"/>
        <v>about the same</v>
      </c>
      <c r="T39" s="124" t="str">
        <f t="shared" si="31"/>
        <v>about the same</v>
      </c>
      <c r="U39" s="124">
        <f t="shared" si="18"/>
        <v>1.62959262450141</v>
      </c>
      <c r="V39" s="124">
        <f t="shared" si="32"/>
        <v>2.23888919324535</v>
      </c>
      <c r="W39" s="117">
        <f t="shared" si="19"/>
        <v>53.6148481908889</v>
      </c>
      <c r="X39" s="117">
        <f>W39-[1]Reference!E46</f>
        <v>0.346342386017653</v>
      </c>
      <c r="Y39" s="117">
        <f t="shared" si="20"/>
        <v>0.666669237784327</v>
      </c>
      <c r="Z39" s="117">
        <f t="shared" si="21"/>
        <v>1.44608824103824</v>
      </c>
      <c r="AA39" s="117">
        <f>X39/(1+0.045*ABS([1]Reference!E46))</f>
        <v>0.101952884389944</v>
      </c>
      <c r="AB39" s="117">
        <f>Y39/(1+0.015*ABS([1]Reference!E46))</f>
        <v>0.370571992655747</v>
      </c>
      <c r="AC39" s="117">
        <f t="shared" si="33"/>
        <v>1.49629181420114</v>
      </c>
      <c r="AD39" s="123" t="str">
        <f t="shared" si="22"/>
        <v>12-Red4 (255, 128, 128)</v>
      </c>
    </row>
    <row r="40" s="31" customFormat="1" spans="1:30">
      <c r="A40" s="3" t="s">
        <v>62</v>
      </c>
      <c r="B40" s="31">
        <f>Test_Data!P16</f>
        <v>30.859163</v>
      </c>
      <c r="C40" s="31">
        <f>Test_Data!Q16</f>
        <v>59.891918</v>
      </c>
      <c r="D40" s="31">
        <f>Test_Data!R16</f>
        <v>9.9170952</v>
      </c>
      <c r="E40" s="117">
        <f t="shared" si="23"/>
        <v>0.0849315110342126</v>
      </c>
      <c r="F40" s="117">
        <f t="shared" si="23"/>
        <v>0.164836327364976</v>
      </c>
      <c r="G40" s="117">
        <f t="shared" si="23"/>
        <v>0.0272941259102244</v>
      </c>
      <c r="H40" s="117">
        <f t="shared" si="24"/>
        <v>0.447340104249623</v>
      </c>
      <c r="I40" s="117">
        <f t="shared" si="24"/>
        <v>0.548299239135172</v>
      </c>
      <c r="J40" s="117">
        <f t="shared" si="24"/>
        <v>0.310344540435053</v>
      </c>
      <c r="K40" s="117">
        <f t="shared" si="25"/>
        <v>47.60271173968</v>
      </c>
      <c r="L40" s="117">
        <f t="shared" si="26"/>
        <v>-50.4795674427747</v>
      </c>
      <c r="M40" s="117">
        <f t="shared" si="27"/>
        <v>47.5909397400238</v>
      </c>
      <c r="N40" s="123" t="str">
        <f t="shared" si="28"/>
        <v>13-Green1 (0, 128, 0)</v>
      </c>
      <c r="O40" s="124">
        <f>K40-[1]Reference!B47</f>
        <v>1.37389389705341</v>
      </c>
      <c r="P40" s="124">
        <f>L40-[1]Reference!C47</f>
        <v>1.22235795257614</v>
      </c>
      <c r="Q40" s="124">
        <f>M40-[1]Reference!D47</f>
        <v>-2.30999920493695</v>
      </c>
      <c r="R40" s="124" t="str">
        <f t="shared" si="29"/>
        <v>about the same</v>
      </c>
      <c r="S40" s="124" t="str">
        <f t="shared" si="30"/>
        <v>about the same</v>
      </c>
      <c r="T40" s="124" t="str">
        <f t="shared" si="31"/>
        <v>about the same</v>
      </c>
      <c r="U40" s="124">
        <f t="shared" si="18"/>
        <v>2.95259880975999</v>
      </c>
      <c r="V40" s="124">
        <f t="shared" si="32"/>
        <v>2.38912407709078</v>
      </c>
      <c r="W40" s="117">
        <f t="shared" si="19"/>
        <v>69.3763956583809</v>
      </c>
      <c r="X40" s="117">
        <f>W40-[1]Reference!E47</f>
        <v>-2.47896459522245</v>
      </c>
      <c r="Y40" s="117">
        <f t="shared" si="20"/>
        <v>0.827641121905544</v>
      </c>
      <c r="Z40" s="117">
        <f t="shared" si="21"/>
        <v>1.37389389705341</v>
      </c>
      <c r="AA40" s="117">
        <f>X40/(1+0.045*ABS([1]Reference!E47))</f>
        <v>-0.585560349940009</v>
      </c>
      <c r="AB40" s="117">
        <f>Y40/(1+0.015*ABS([1]Reference!E47))</f>
        <v>0.398319863060197</v>
      </c>
      <c r="AC40" s="117">
        <f t="shared" si="33"/>
        <v>1.5456791636982</v>
      </c>
      <c r="AD40" s="123" t="str">
        <f t="shared" si="22"/>
        <v>13-Green1 (0, 128, 0)</v>
      </c>
    </row>
    <row r="41" s="31" customFormat="1" spans="1:30">
      <c r="A41" s="3" t="s">
        <v>63</v>
      </c>
      <c r="B41" s="31">
        <f>Test_Data!P17</f>
        <v>83.908104</v>
      </c>
      <c r="C41" s="31">
        <f>Test_Data!Q17</f>
        <v>146.72232</v>
      </c>
      <c r="D41" s="31">
        <f>Test_Data!R17</f>
        <v>38.760712</v>
      </c>
      <c r="E41" s="117">
        <f t="shared" si="23"/>
        <v>0.230934392508827</v>
      </c>
      <c r="F41" s="117">
        <f t="shared" si="23"/>
        <v>0.403813555800113</v>
      </c>
      <c r="G41" s="117">
        <f t="shared" si="23"/>
        <v>0.106678390432104</v>
      </c>
      <c r="H41" s="117">
        <f t="shared" si="24"/>
        <v>0.624373443742659</v>
      </c>
      <c r="I41" s="117">
        <f t="shared" si="24"/>
        <v>0.739140440836407</v>
      </c>
      <c r="J41" s="117">
        <f t="shared" si="24"/>
        <v>0.488854778013348</v>
      </c>
      <c r="K41" s="117">
        <f t="shared" si="25"/>
        <v>69.7402911370232</v>
      </c>
      <c r="L41" s="117">
        <f t="shared" si="26"/>
        <v>-57.3834985468739</v>
      </c>
      <c r="M41" s="117">
        <f t="shared" si="27"/>
        <v>50.0571325646118</v>
      </c>
      <c r="N41" s="123" t="str">
        <f t="shared" si="28"/>
        <v>14-Green2 (64, 192, 64)</v>
      </c>
      <c r="O41" s="124">
        <f>K41-[1]Reference!B48</f>
        <v>0.873697883245072</v>
      </c>
      <c r="P41" s="124">
        <f>L41-[1]Reference!C48</f>
        <v>1.94421861193344</v>
      </c>
      <c r="Q41" s="124">
        <f>M41-[1]Reference!D48</f>
        <v>-2.406130722634</v>
      </c>
      <c r="R41" s="124" t="str">
        <f t="shared" si="29"/>
        <v>about the same</v>
      </c>
      <c r="S41" s="124" t="str">
        <f t="shared" si="30"/>
        <v>about the same</v>
      </c>
      <c r="T41" s="124" t="str">
        <f t="shared" si="31"/>
        <v>about the same</v>
      </c>
      <c r="U41" s="124">
        <f t="shared" si="18"/>
        <v>3.21446714971215</v>
      </c>
      <c r="V41" s="124">
        <f t="shared" si="32"/>
        <v>1.26707968111706</v>
      </c>
      <c r="W41" s="117">
        <f t="shared" si="19"/>
        <v>76.1484236610988</v>
      </c>
      <c r="X41" s="117">
        <f>W41-[1]Reference!E48</f>
        <v>-3.0486218521166</v>
      </c>
      <c r="Y41" s="117">
        <f t="shared" si="20"/>
        <v>0.524743621389351</v>
      </c>
      <c r="Z41" s="117">
        <f t="shared" si="21"/>
        <v>0.873697883245072</v>
      </c>
      <c r="AA41" s="117">
        <f>X41/(1+0.045*ABS([1]Reference!E48))</f>
        <v>-0.66799094276625</v>
      </c>
      <c r="AB41" s="117">
        <f>Y41/(1+0.015*ABS([1]Reference!E48))</f>
        <v>0.239832838269479</v>
      </c>
      <c r="AC41" s="117">
        <f t="shared" si="33"/>
        <v>1.12564633927227</v>
      </c>
      <c r="AD41" s="123" t="str">
        <f t="shared" si="22"/>
        <v>14-Green2 (64, 192, 64)</v>
      </c>
    </row>
    <row r="42" s="31" customFormat="1" spans="1:30">
      <c r="A42" s="3" t="s">
        <v>64</v>
      </c>
      <c r="B42" s="31">
        <f>Test_Data!P18</f>
        <v>134.25072</v>
      </c>
      <c r="C42" s="31">
        <f>Test_Data!Q18</f>
        <v>262.50482</v>
      </c>
      <c r="D42" s="31">
        <f>Test_Data!R18</f>
        <v>40.931862</v>
      </c>
      <c r="E42" s="117">
        <f t="shared" si="23"/>
        <v>0.36948884540488</v>
      </c>
      <c r="F42" s="117">
        <f t="shared" si="23"/>
        <v>0.722473613959134</v>
      </c>
      <c r="G42" s="117">
        <f t="shared" si="23"/>
        <v>0.112653894375031</v>
      </c>
      <c r="H42" s="117">
        <f t="shared" si="24"/>
        <v>0.73026753677422</v>
      </c>
      <c r="I42" s="117">
        <f t="shared" si="24"/>
        <v>0.897306189566882</v>
      </c>
      <c r="J42" s="117">
        <f t="shared" si="24"/>
        <v>0.497817068085364</v>
      </c>
      <c r="K42" s="117">
        <f t="shared" si="25"/>
        <v>88.0875179897583</v>
      </c>
      <c r="L42" s="117">
        <f t="shared" si="26"/>
        <v>-83.5193263963311</v>
      </c>
      <c r="M42" s="117">
        <f t="shared" si="27"/>
        <v>79.8978242963036</v>
      </c>
      <c r="N42" s="123" t="str">
        <f t="shared" si="28"/>
        <v>15-Green3 (0, 255, 0)</v>
      </c>
      <c r="O42" s="124">
        <f>K42-[1]Reference!B49</f>
        <v>0.350484516214124</v>
      </c>
      <c r="P42" s="124">
        <f>L42-[1]Reference!C49</f>
        <v>2.66910769778856</v>
      </c>
      <c r="Q42" s="124">
        <f>M42-[1]Reference!D49</f>
        <v>-3.28831924873319</v>
      </c>
      <c r="R42" s="124" t="str">
        <f t="shared" si="29"/>
        <v>about the same</v>
      </c>
      <c r="S42" s="124" t="str">
        <f t="shared" si="30"/>
        <v>about the same</v>
      </c>
      <c r="T42" s="124" t="str">
        <f t="shared" si="31"/>
        <v>bluer</v>
      </c>
      <c r="U42" s="124">
        <f t="shared" si="18"/>
        <v>4.24970808174976</v>
      </c>
      <c r="V42" s="124">
        <f t="shared" si="32"/>
        <v>0.590215630028393</v>
      </c>
      <c r="W42" s="117">
        <f t="shared" si="19"/>
        <v>115.58174686766</v>
      </c>
      <c r="X42" s="117">
        <f>W42-[1]Reference!E49</f>
        <v>-4.2029794103251</v>
      </c>
      <c r="Y42" s="117">
        <f t="shared" si="20"/>
        <v>0.521673710633986</v>
      </c>
      <c r="Z42" s="117">
        <f t="shared" si="21"/>
        <v>0.350484516214124</v>
      </c>
      <c r="AA42" s="117">
        <f>X42/(1+0.045*ABS([1]Reference!E49))</f>
        <v>-0.657711072860159</v>
      </c>
      <c r="AB42" s="117">
        <f>Y42/(1+0.015*ABS([1]Reference!E49))</f>
        <v>0.186527152338964</v>
      </c>
      <c r="AC42" s="117">
        <f t="shared" si="33"/>
        <v>0.768254925157263</v>
      </c>
      <c r="AD42" s="123" t="str">
        <f t="shared" si="22"/>
        <v>15-Green3 (0, 255, 0)</v>
      </c>
    </row>
    <row r="43" s="31" customFormat="1" spans="1:30">
      <c r="A43" s="3" t="s">
        <v>65</v>
      </c>
      <c r="B43" s="31">
        <f>Test_Data!P19</f>
        <v>180.74789</v>
      </c>
      <c r="C43" s="31">
        <f>Test_Data!Q19</f>
        <v>284.84174</v>
      </c>
      <c r="D43" s="31">
        <f>Test_Data!R19</f>
        <v>106.00813</v>
      </c>
      <c r="E43" s="117">
        <f t="shared" si="23"/>
        <v>0.497459746848793</v>
      </c>
      <c r="F43" s="117">
        <f t="shared" si="23"/>
        <v>0.783949953011179</v>
      </c>
      <c r="G43" s="117">
        <f t="shared" si="23"/>
        <v>0.291758744811427</v>
      </c>
      <c r="H43" s="117">
        <f t="shared" si="24"/>
        <v>0.806369697706442</v>
      </c>
      <c r="I43" s="117">
        <f t="shared" si="24"/>
        <v>0.922067637377378</v>
      </c>
      <c r="J43" s="117">
        <f t="shared" si="24"/>
        <v>0.683642426198879</v>
      </c>
      <c r="K43" s="117">
        <f t="shared" si="25"/>
        <v>90.9598459357758</v>
      </c>
      <c r="L43" s="117">
        <f t="shared" si="26"/>
        <v>-57.8489698354676</v>
      </c>
      <c r="M43" s="117">
        <f t="shared" si="27"/>
        <v>47.6850422356997</v>
      </c>
      <c r="N43" s="123" t="str">
        <f t="shared" si="28"/>
        <v>16-Green4 (128, 255, 128)</v>
      </c>
      <c r="O43" s="124">
        <f>K43-[1]Reference!B50</f>
        <v>0.331791792712153</v>
      </c>
      <c r="P43" s="124">
        <f>L43-[1]Reference!C50</f>
        <v>2.04871772048815</v>
      </c>
      <c r="Q43" s="124">
        <f>M43-[1]Reference!D50</f>
        <v>-2.01875165025323</v>
      </c>
      <c r="R43" s="124" t="str">
        <f t="shared" si="29"/>
        <v>about the same</v>
      </c>
      <c r="S43" s="124" t="str">
        <f t="shared" si="30"/>
        <v>about the same</v>
      </c>
      <c r="T43" s="124" t="str">
        <f t="shared" si="31"/>
        <v>about the same</v>
      </c>
      <c r="U43" s="124">
        <f t="shared" si="18"/>
        <v>2.89528725990245</v>
      </c>
      <c r="V43" s="124">
        <f t="shared" si="32"/>
        <v>0.528358977741219</v>
      </c>
      <c r="W43" s="117">
        <f t="shared" si="19"/>
        <v>74.9691040632426</v>
      </c>
      <c r="X43" s="117">
        <f>W43-[1]Reference!E50</f>
        <v>-2.86533626498345</v>
      </c>
      <c r="Y43" s="117">
        <f t="shared" si="20"/>
        <v>0.24990120490497</v>
      </c>
      <c r="Z43" s="117">
        <f t="shared" si="21"/>
        <v>0.331791792712153</v>
      </c>
      <c r="AA43" s="117">
        <f>X43/(1+0.045*ABS([1]Reference!E50))</f>
        <v>-0.636380802625215</v>
      </c>
      <c r="AB43" s="117">
        <f>Y43/(1+0.015*ABS([1]Reference!E50))</f>
        <v>0.115293790293156</v>
      </c>
      <c r="AC43" s="117">
        <f t="shared" si="33"/>
        <v>0.726883056441144</v>
      </c>
      <c r="AD43" s="123" t="str">
        <f t="shared" si="22"/>
        <v>16-Green4 (128, 255, 128)</v>
      </c>
    </row>
    <row r="44" s="31" customFormat="1" spans="1:30">
      <c r="A44" s="3" t="s">
        <v>66</v>
      </c>
      <c r="B44" s="31">
        <f>Test_Data!P20</f>
        <v>12.837606</v>
      </c>
      <c r="C44" s="31">
        <f>Test_Data!Q20</f>
        <v>5.0371995</v>
      </c>
      <c r="D44" s="31">
        <f>Test_Data!R20</f>
        <v>66.942192</v>
      </c>
      <c r="E44" s="117">
        <f t="shared" si="23"/>
        <v>0.0353320430512608</v>
      </c>
      <c r="F44" s="117">
        <f t="shared" si="23"/>
        <v>0.0138635310658225</v>
      </c>
      <c r="G44" s="117">
        <f t="shared" si="23"/>
        <v>0.184240302256493</v>
      </c>
      <c r="H44" s="117">
        <f t="shared" si="24"/>
        <v>0.33394206983504</v>
      </c>
      <c r="I44" s="117">
        <f t="shared" si="24"/>
        <v>0.24022855002663</v>
      </c>
      <c r="J44" s="117">
        <f t="shared" si="24"/>
        <v>0.586519684066691</v>
      </c>
      <c r="K44" s="117">
        <f t="shared" si="25"/>
        <v>11.866511803089</v>
      </c>
      <c r="L44" s="117">
        <f t="shared" si="26"/>
        <v>46.8567599042052</v>
      </c>
      <c r="M44" s="117">
        <f t="shared" si="27"/>
        <v>-69.2582268080123</v>
      </c>
      <c r="N44" s="123" t="str">
        <f t="shared" si="28"/>
        <v>17-Blue1 (0, 0, 128)</v>
      </c>
      <c r="O44" s="124">
        <f>K44-[1]Reference!B51</f>
        <v>-1.10879977462748</v>
      </c>
      <c r="P44" s="124">
        <f>L44-[1]Reference!C51</f>
        <v>-0.649191590429865</v>
      </c>
      <c r="Q44" s="124">
        <f>M44-[1]Reference!D51</f>
        <v>-4.55992035271177</v>
      </c>
      <c r="R44" s="124" t="str">
        <f t="shared" si="29"/>
        <v>about the same</v>
      </c>
      <c r="S44" s="124" t="str">
        <f t="shared" si="30"/>
        <v>about the same</v>
      </c>
      <c r="T44" s="124" t="str">
        <f t="shared" si="31"/>
        <v>bluer</v>
      </c>
      <c r="U44" s="124">
        <f t="shared" si="18"/>
        <v>4.73748459463182</v>
      </c>
      <c r="V44" s="124">
        <f t="shared" si="32"/>
        <v>3.81040142549834</v>
      </c>
      <c r="W44" s="117">
        <f t="shared" si="19"/>
        <v>83.6197221312676</v>
      </c>
      <c r="X44" s="117">
        <f>W44-[1]Reference!E51</f>
        <v>3.35337622219683</v>
      </c>
      <c r="Y44" s="117">
        <f t="shared" si="20"/>
        <v>3.15740261236429</v>
      </c>
      <c r="Z44" s="117">
        <f t="shared" si="21"/>
        <v>-1.10879977462748</v>
      </c>
      <c r="AA44" s="117">
        <f>X44/(1+0.045*ABS([1]Reference!E51))</f>
        <v>0.727100328974358</v>
      </c>
      <c r="AB44" s="117">
        <f>Y44/(1+0.015*ABS([1]Reference!E51))</f>
        <v>1.43258144511569</v>
      </c>
      <c r="AC44" s="117">
        <f t="shared" si="33"/>
        <v>1.95202495514231</v>
      </c>
      <c r="AD44" s="123" t="str">
        <f t="shared" si="22"/>
        <v>17-Blue1 (0, 0, 128)</v>
      </c>
    </row>
    <row r="45" s="31" customFormat="1" spans="1:30">
      <c r="A45" s="3" t="s">
        <v>67</v>
      </c>
      <c r="B45" s="31">
        <f>Test_Data!P21</f>
        <v>46.528824</v>
      </c>
      <c r="C45" s="31">
        <f>Test_Data!Q21</f>
        <v>31.519829</v>
      </c>
      <c r="D45" s="31">
        <f>Test_Data!R21</f>
        <v>157.47299</v>
      </c>
      <c r="E45" s="117">
        <f t="shared" si="23"/>
        <v>0.128058020529103</v>
      </c>
      <c r="F45" s="117">
        <f t="shared" si="23"/>
        <v>0.0867498157519695</v>
      </c>
      <c r="G45" s="117">
        <f t="shared" si="23"/>
        <v>0.433401871197072</v>
      </c>
      <c r="H45" s="117">
        <f t="shared" si="24"/>
        <v>0.512960368297669</v>
      </c>
      <c r="I45" s="117">
        <f t="shared" si="24"/>
        <v>0.44267961172593</v>
      </c>
      <c r="J45" s="117">
        <f t="shared" si="24"/>
        <v>0.780041975479874</v>
      </c>
      <c r="K45" s="117">
        <f t="shared" si="25"/>
        <v>35.3508349602079</v>
      </c>
      <c r="L45" s="117">
        <f t="shared" si="26"/>
        <v>35.1403782858694</v>
      </c>
      <c r="M45" s="117">
        <f t="shared" si="27"/>
        <v>-67.4724727507888</v>
      </c>
      <c r="N45" s="123" t="str">
        <f t="shared" si="28"/>
        <v>18-Blue2 (64, 64, 192)</v>
      </c>
      <c r="O45" s="124">
        <f>K45-[1]Reference!B52</f>
        <v>0.222805392157632</v>
      </c>
      <c r="P45" s="124">
        <f>L45-[1]Reference!C52</f>
        <v>-5.11017470474326</v>
      </c>
      <c r="Q45" s="124">
        <f>M45-[1]Reference!D52</f>
        <v>-0.500889058946044</v>
      </c>
      <c r="R45" s="124" t="str">
        <f t="shared" si="29"/>
        <v>about the same</v>
      </c>
      <c r="S45" s="124" t="str">
        <f t="shared" si="30"/>
        <v>greener</v>
      </c>
      <c r="T45" s="124" t="str">
        <f t="shared" si="31"/>
        <v>about the same</v>
      </c>
      <c r="U45" s="124">
        <f t="shared" si="18"/>
        <v>5.13949585126248</v>
      </c>
      <c r="V45" s="124">
        <f t="shared" si="32"/>
        <v>4.94553472800014</v>
      </c>
      <c r="W45" s="117">
        <f t="shared" si="19"/>
        <v>76.0748366096171</v>
      </c>
      <c r="X45" s="117">
        <f>W45-[1]Reference!E52</f>
        <v>-2.0615828005633</v>
      </c>
      <c r="Y45" s="117">
        <f t="shared" si="20"/>
        <v>4.70262179202105</v>
      </c>
      <c r="Z45" s="117">
        <f t="shared" si="21"/>
        <v>0.222805392157632</v>
      </c>
      <c r="AA45" s="117">
        <f>X45/(1+0.045*ABS([1]Reference!E52))</f>
        <v>-0.456492339657548</v>
      </c>
      <c r="AB45" s="117">
        <f>Y45/(1+0.015*ABS([1]Reference!E52))</f>
        <v>2.16506517894026</v>
      </c>
      <c r="AC45" s="117">
        <f t="shared" si="33"/>
        <v>2.22385582446348</v>
      </c>
      <c r="AD45" s="123" t="str">
        <f t="shared" si="22"/>
        <v>18-Blue2 (64, 64, 192)</v>
      </c>
    </row>
    <row r="46" s="31" customFormat="1" spans="1:30">
      <c r="A46" s="3" t="s">
        <v>68</v>
      </c>
      <c r="B46" s="31">
        <f>Test_Data!P22</f>
        <v>55.867859</v>
      </c>
      <c r="C46" s="31">
        <f>Test_Data!Q22</f>
        <v>22.590521</v>
      </c>
      <c r="D46" s="31">
        <f>Test_Data!R22</f>
        <v>285.03207</v>
      </c>
      <c r="E46" s="117">
        <f t="shared" si="23"/>
        <v>0.153761191874074</v>
      </c>
      <c r="F46" s="117">
        <f t="shared" si="23"/>
        <v>0.0621743073063942</v>
      </c>
      <c r="G46" s="117">
        <f t="shared" si="23"/>
        <v>0.784473784927655</v>
      </c>
      <c r="H46" s="117">
        <f t="shared" si="24"/>
        <v>0.545209979589328</v>
      </c>
      <c r="I46" s="117">
        <f t="shared" si="24"/>
        <v>0.396159722211662</v>
      </c>
      <c r="J46" s="117">
        <f t="shared" si="24"/>
        <v>0.950635126928281</v>
      </c>
      <c r="K46" s="117">
        <f t="shared" si="25"/>
        <v>29.9545277765528</v>
      </c>
      <c r="L46" s="117">
        <f t="shared" si="26"/>
        <v>74.5251286888333</v>
      </c>
      <c r="M46" s="117">
        <f t="shared" si="27"/>
        <v>-110.895080943324</v>
      </c>
      <c r="N46" s="123" t="str">
        <f t="shared" si="28"/>
        <v>19-Blue3 (0, 0, 255)</v>
      </c>
      <c r="O46" s="124">
        <f>K46-[1]Reference!B53</f>
        <v>-2.3480588906967</v>
      </c>
      <c r="P46" s="124">
        <f>L46-[1]Reference!C53</f>
        <v>-4.66850942356822</v>
      </c>
      <c r="Q46" s="124">
        <f>M46-[1]Reference!D53</f>
        <v>-3.04134669099646</v>
      </c>
      <c r="R46" s="124" t="str">
        <f t="shared" si="29"/>
        <v>about the same</v>
      </c>
      <c r="S46" s="124" t="str">
        <f t="shared" si="30"/>
        <v>greener</v>
      </c>
      <c r="T46" s="124" t="str">
        <f t="shared" si="31"/>
        <v>bluer</v>
      </c>
      <c r="U46" s="124">
        <f t="shared" si="18"/>
        <v>6.04633364006323</v>
      </c>
      <c r="V46" s="124">
        <f t="shared" si="32"/>
        <v>8.94309071399273</v>
      </c>
      <c r="W46" s="117">
        <f t="shared" si="19"/>
        <v>133.610305678542</v>
      </c>
      <c r="X46" s="117">
        <f>W46-[1]Reference!E53</f>
        <v>-0.195749153253985</v>
      </c>
      <c r="Y46" s="117">
        <f t="shared" si="20"/>
        <v>5.56834375750822</v>
      </c>
      <c r="Z46" s="117">
        <f t="shared" si="21"/>
        <v>-2.3480588906967</v>
      </c>
      <c r="AA46" s="117">
        <f>X46/(1+0.045*ABS([1]Reference!E53))</f>
        <v>-0.0278794412497158</v>
      </c>
      <c r="AB46" s="117">
        <f>Y46/(1+0.015*ABS([1]Reference!E53))</f>
        <v>1.85173780448759</v>
      </c>
      <c r="AC46" s="117">
        <f t="shared" si="33"/>
        <v>2.99050007757778</v>
      </c>
      <c r="AD46" s="123" t="str">
        <f t="shared" si="22"/>
        <v>19-Blue3 (0, 0, 255)</v>
      </c>
    </row>
    <row r="47" s="31" customFormat="1" spans="1:30">
      <c r="A47" s="3" t="s">
        <v>69</v>
      </c>
      <c r="B47" s="31">
        <f>Test_Data!P23</f>
        <v>121.45641</v>
      </c>
      <c r="C47" s="31">
        <f>Test_Data!Q23</f>
        <v>99.543274</v>
      </c>
      <c r="D47" s="31">
        <f>Test_Data!R23</f>
        <v>299.08646</v>
      </c>
      <c r="E47" s="117">
        <f t="shared" si="23"/>
        <v>0.33427596289928</v>
      </c>
      <c r="F47" s="117">
        <f t="shared" si="23"/>
        <v>0.273965974842307</v>
      </c>
      <c r="G47" s="117">
        <f t="shared" si="23"/>
        <v>0.823154697283059</v>
      </c>
      <c r="H47" s="117">
        <f t="shared" si="24"/>
        <v>0.706290341279355</v>
      </c>
      <c r="I47" s="117">
        <f t="shared" si="24"/>
        <v>0.649479642586289</v>
      </c>
      <c r="J47" s="117">
        <f t="shared" si="24"/>
        <v>0.966009801793342</v>
      </c>
      <c r="K47" s="117">
        <f t="shared" si="25"/>
        <v>59.3396385400095</v>
      </c>
      <c r="L47" s="117">
        <f t="shared" si="26"/>
        <v>28.4053493465329</v>
      </c>
      <c r="M47" s="117">
        <f t="shared" si="27"/>
        <v>-63.3060318414106</v>
      </c>
      <c r="N47" s="123" t="str">
        <f t="shared" si="28"/>
        <v>20-Blue4 (128, 128, 255)</v>
      </c>
      <c r="O47" s="124">
        <f>K47-[1]Reference!B54</f>
        <v>0.136885329182569</v>
      </c>
      <c r="P47" s="124">
        <f>L47-[1]Reference!C54</f>
        <v>-4.69780972864853</v>
      </c>
      <c r="Q47" s="124">
        <f>M47-[1]Reference!D54</f>
        <v>0.151407557623905</v>
      </c>
      <c r="R47" s="124" t="str">
        <f t="shared" si="29"/>
        <v>about the same</v>
      </c>
      <c r="S47" s="124" t="str">
        <f t="shared" si="30"/>
        <v>greener</v>
      </c>
      <c r="T47" s="124" t="str">
        <f t="shared" si="31"/>
        <v>about the same</v>
      </c>
      <c r="U47" s="124">
        <f t="shared" si="18"/>
        <v>4.70224181518091</v>
      </c>
      <c r="V47" s="124">
        <f t="shared" si="32"/>
        <v>4.31356888056017</v>
      </c>
      <c r="W47" s="117">
        <f t="shared" si="19"/>
        <v>69.3867245156036</v>
      </c>
      <c r="X47" s="117">
        <f>W47-[1]Reference!E54</f>
        <v>-2.18607587559879</v>
      </c>
      <c r="Y47" s="117">
        <f t="shared" si="20"/>
        <v>4.16093892784013</v>
      </c>
      <c r="Z47" s="117">
        <f t="shared" si="21"/>
        <v>0.136885329182569</v>
      </c>
      <c r="AA47" s="117">
        <f>X47/(1+0.045*ABS([1]Reference!E54))</f>
        <v>-0.517932215896095</v>
      </c>
      <c r="AB47" s="117">
        <f>Y47/(1+0.015*ABS([1]Reference!E54))</f>
        <v>2.00663337631759</v>
      </c>
      <c r="AC47" s="117">
        <f t="shared" si="33"/>
        <v>2.07691330598082</v>
      </c>
      <c r="AD47" s="123" t="str">
        <f t="shared" si="22"/>
        <v>20-Blue4 (128, 128, 255)</v>
      </c>
    </row>
    <row r="48" s="31" customFormat="1" spans="1:30">
      <c r="A48" s="3" t="s">
        <v>70</v>
      </c>
      <c r="B48" s="31">
        <f>Test_Data!P24</f>
        <v>65.789925</v>
      </c>
      <c r="C48" s="31">
        <f>Test_Data!Q24</f>
        <v>77.607277</v>
      </c>
      <c r="D48" s="31">
        <f>Test_Data!R24</f>
        <v>11.530737</v>
      </c>
      <c r="E48" s="117">
        <f t="shared" si="23"/>
        <v>0.181068998568675</v>
      </c>
      <c r="F48" s="117">
        <f t="shared" si="23"/>
        <v>0.213593068057636</v>
      </c>
      <c r="G48" s="117">
        <f t="shared" si="23"/>
        <v>0.031735239116761</v>
      </c>
      <c r="H48" s="117">
        <f t="shared" si="24"/>
        <v>0.575744216754996</v>
      </c>
      <c r="I48" s="117">
        <f t="shared" si="24"/>
        <v>0.597763029616504</v>
      </c>
      <c r="J48" s="117">
        <f t="shared" si="24"/>
        <v>0.326338493598694</v>
      </c>
      <c r="K48" s="117">
        <f t="shared" si="25"/>
        <v>53.3405114355144</v>
      </c>
      <c r="L48" s="117">
        <f t="shared" si="26"/>
        <v>-11.0094064307536</v>
      </c>
      <c r="M48" s="117">
        <f t="shared" si="27"/>
        <v>54.284907203562</v>
      </c>
      <c r="N48" s="123" t="str">
        <f t="shared" si="28"/>
        <v>21-Yellow1 (128, 128, 0)</v>
      </c>
      <c r="O48" s="124">
        <f>K48-[1]Reference!B55</f>
        <v>1.4721800721662</v>
      </c>
      <c r="P48" s="124">
        <f>L48-[1]Reference!C55</f>
        <v>1.92429536279965</v>
      </c>
      <c r="Q48" s="124">
        <f>M48-[1]Reference!D55</f>
        <v>-2.39551729227884</v>
      </c>
      <c r="R48" s="124" t="str">
        <f t="shared" si="29"/>
        <v>about the same</v>
      </c>
      <c r="S48" s="124" t="str">
        <f t="shared" si="30"/>
        <v>about the same</v>
      </c>
      <c r="T48" s="124" t="str">
        <f t="shared" si="31"/>
        <v>about the same</v>
      </c>
      <c r="U48" s="124">
        <f t="shared" si="18"/>
        <v>3.4071586264485</v>
      </c>
      <c r="V48" s="124">
        <f t="shared" si="32"/>
        <v>3.28486583205455</v>
      </c>
      <c r="W48" s="117">
        <f t="shared" si="19"/>
        <v>55.390054884039</v>
      </c>
      <c r="X48" s="117">
        <f>W48-[1]Reference!E55</f>
        <v>-2.747292519444</v>
      </c>
      <c r="Y48" s="117">
        <f t="shared" si="20"/>
        <v>1.37615389891763</v>
      </c>
      <c r="Z48" s="117">
        <f t="shared" si="21"/>
        <v>1.4721800721662</v>
      </c>
      <c r="AA48" s="117">
        <f>X48/(1+0.045*ABS([1]Reference!E55))</f>
        <v>-0.759722148350139</v>
      </c>
      <c r="AB48" s="117">
        <f>Y48/(1+0.015*ABS([1]Reference!E55))</f>
        <v>0.735101302187348</v>
      </c>
      <c r="AC48" s="117">
        <f t="shared" si="33"/>
        <v>1.81241988293402</v>
      </c>
      <c r="AD48" s="123" t="str">
        <f t="shared" si="22"/>
        <v>21-Yellow1 (128, 128, 0)</v>
      </c>
    </row>
    <row r="49" s="31" customFormat="1" spans="1:30">
      <c r="A49" s="3" t="s">
        <v>71</v>
      </c>
      <c r="B49" s="31">
        <f>Test_Data!P25</f>
        <v>158.5643</v>
      </c>
      <c r="C49" s="31">
        <f>Test_Data!Q25</f>
        <v>184.78918</v>
      </c>
      <c r="D49" s="31">
        <f>Test_Data!R25</f>
        <v>41.714386</v>
      </c>
      <c r="E49" s="117">
        <f t="shared" si="23"/>
        <v>0.436405407207</v>
      </c>
      <c r="F49" s="117">
        <f t="shared" si="23"/>
        <v>0.508582306013066</v>
      </c>
      <c r="G49" s="117">
        <f t="shared" si="23"/>
        <v>0.114807580323692</v>
      </c>
      <c r="H49" s="117">
        <f t="shared" si="24"/>
        <v>0.771930602869289</v>
      </c>
      <c r="I49" s="117">
        <f t="shared" si="24"/>
        <v>0.798215975576884</v>
      </c>
      <c r="J49" s="117">
        <f t="shared" si="24"/>
        <v>0.50096944017084</v>
      </c>
      <c r="K49" s="117">
        <f t="shared" si="25"/>
        <v>76.5930531669185</v>
      </c>
      <c r="L49" s="117">
        <f t="shared" si="26"/>
        <v>-13.1426863537971</v>
      </c>
      <c r="M49" s="117">
        <f t="shared" si="27"/>
        <v>59.4493070812088</v>
      </c>
      <c r="N49" s="123" t="str">
        <f t="shared" si="28"/>
        <v>22-Yellow2 (192, 192, 64)</v>
      </c>
      <c r="O49" s="124">
        <f>K49-[1]Reference!B56</f>
        <v>0.970399852079012</v>
      </c>
      <c r="P49" s="124">
        <f>L49-[1]Reference!C56</f>
        <v>2.42536373496732</v>
      </c>
      <c r="Q49" s="124">
        <f>M49-[1]Reference!D56</f>
        <v>-2.17597774349915</v>
      </c>
      <c r="R49" s="124" t="str">
        <f t="shared" si="29"/>
        <v>about the same</v>
      </c>
      <c r="S49" s="124" t="str">
        <f t="shared" si="30"/>
        <v>about the same</v>
      </c>
      <c r="T49" s="124" t="str">
        <f t="shared" si="31"/>
        <v>about the same</v>
      </c>
      <c r="U49" s="124">
        <f t="shared" si="18"/>
        <v>3.39984474057467</v>
      </c>
      <c r="V49" s="124">
        <f t="shared" si="32"/>
        <v>2.32739602087916</v>
      </c>
      <c r="W49" s="117">
        <f t="shared" si="19"/>
        <v>60.8847297524605</v>
      </c>
      <c r="X49" s="117">
        <f>W49-[1]Reference!E56</f>
        <v>-2.67657855135479</v>
      </c>
      <c r="Y49" s="117">
        <f t="shared" si="20"/>
        <v>1.85827760184687</v>
      </c>
      <c r="Z49" s="117">
        <f t="shared" si="21"/>
        <v>0.970399852079012</v>
      </c>
      <c r="AA49" s="117">
        <f>X49/(1+0.045*ABS([1]Reference!E56))</f>
        <v>-0.693367631277269</v>
      </c>
      <c r="AB49" s="117">
        <f>Y49/(1+0.015*ABS([1]Reference!E56))</f>
        <v>0.951294631468686</v>
      </c>
      <c r="AC49" s="117">
        <f t="shared" si="33"/>
        <v>1.52558055207818</v>
      </c>
      <c r="AD49" s="123" t="str">
        <f t="shared" si="22"/>
        <v>22-Yellow2 (192, 192, 64)</v>
      </c>
    </row>
    <row r="50" s="31" customFormat="1" spans="1:30">
      <c r="A50" s="3" t="s">
        <v>72</v>
      </c>
      <c r="B50" s="31">
        <f>Test_Data!P26</f>
        <v>289.08093</v>
      </c>
      <c r="C50" s="31">
        <f>Test_Data!Q26</f>
        <v>341.12238</v>
      </c>
      <c r="D50" s="31">
        <f>Test_Data!R26</f>
        <v>47.393059</v>
      </c>
      <c r="E50" s="117">
        <f t="shared" si="23"/>
        <v>0.795617178472256</v>
      </c>
      <c r="F50" s="117">
        <f t="shared" si="23"/>
        <v>0.938847213094758</v>
      </c>
      <c r="G50" s="117">
        <f t="shared" si="23"/>
        <v>0.130436593934955</v>
      </c>
      <c r="H50" s="117">
        <f t="shared" si="24"/>
        <v>0.943009934968999</v>
      </c>
      <c r="I50" s="117">
        <f t="shared" si="24"/>
        <v>0.979185500211712</v>
      </c>
      <c r="J50" s="117">
        <f t="shared" si="24"/>
        <v>0.522742161565001</v>
      </c>
      <c r="K50" s="117">
        <f t="shared" si="25"/>
        <v>97.5855180245585</v>
      </c>
      <c r="L50" s="117">
        <f t="shared" si="26"/>
        <v>-18.0877826213564</v>
      </c>
      <c r="M50" s="117">
        <f t="shared" si="27"/>
        <v>91.2886677293421</v>
      </c>
      <c r="N50" s="123" t="str">
        <f t="shared" si="28"/>
        <v>23-Yellow3 (255, 255, 0)</v>
      </c>
      <c r="O50" s="124">
        <f>K50-[1]Reference!B57</f>
        <v>0.447271043261253</v>
      </c>
      <c r="P50" s="124">
        <f>L50-[1]Reference!C57</f>
        <v>3.47302959409934</v>
      </c>
      <c r="Q50" s="124">
        <f>M50-[1]Reference!D57</f>
        <v>-3.19905190064655</v>
      </c>
      <c r="R50" s="124" t="str">
        <f t="shared" si="29"/>
        <v>about the same</v>
      </c>
      <c r="S50" s="124" t="str">
        <f t="shared" si="30"/>
        <v>redder</v>
      </c>
      <c r="T50" s="124" t="str">
        <f t="shared" si="31"/>
        <v>bluer</v>
      </c>
      <c r="U50" s="124">
        <f t="shared" si="18"/>
        <v>4.74298629669749</v>
      </c>
      <c r="V50" s="124">
        <f t="shared" si="32"/>
        <v>1.95386331606342</v>
      </c>
      <c r="W50" s="117">
        <f t="shared" si="19"/>
        <v>93.0633587184326</v>
      </c>
      <c r="X50" s="117">
        <f>W50-[1]Reference!E57</f>
        <v>-3.85308872092355</v>
      </c>
      <c r="Y50" s="117">
        <f t="shared" si="20"/>
        <v>2.72939094546968</v>
      </c>
      <c r="Z50" s="117">
        <f t="shared" si="21"/>
        <v>0.447271043261253</v>
      </c>
      <c r="AA50" s="117">
        <f>X50/(1+0.045*ABS([1]Reference!E57))</f>
        <v>-0.718693552996039</v>
      </c>
      <c r="AB50" s="117">
        <f>Y50/(1+0.015*ABS([1]Reference!E57))</f>
        <v>1.11233605839483</v>
      </c>
      <c r="AC50" s="117">
        <f t="shared" si="33"/>
        <v>1.397806608964</v>
      </c>
      <c r="AD50" s="123" t="str">
        <f t="shared" si="22"/>
        <v>23-Yellow3 (255, 255, 0)</v>
      </c>
    </row>
    <row r="51" s="31" customFormat="1" spans="1:30">
      <c r="A51" s="3" t="s">
        <v>73</v>
      </c>
      <c r="B51" s="31">
        <f>Test_Data!P27</f>
        <v>301.18747</v>
      </c>
      <c r="C51" s="31">
        <f>Test_Data!Q27</f>
        <v>345.89612</v>
      </c>
      <c r="D51" s="31">
        <f>Test_Data!R27</f>
        <v>110.31631</v>
      </c>
      <c r="E51" s="117">
        <f t="shared" si="23"/>
        <v>0.828937159820944</v>
      </c>
      <c r="F51" s="117">
        <f t="shared" si="23"/>
        <v>0.951985643047782</v>
      </c>
      <c r="G51" s="117">
        <f t="shared" si="23"/>
        <v>0.303615846613164</v>
      </c>
      <c r="H51" s="117">
        <f t="shared" si="24"/>
        <v>0.955994559208682</v>
      </c>
      <c r="I51" s="117">
        <f t="shared" si="24"/>
        <v>0.98373200167629</v>
      </c>
      <c r="J51" s="117">
        <f t="shared" si="24"/>
        <v>0.692780823652568</v>
      </c>
      <c r="K51" s="117">
        <f t="shared" si="25"/>
        <v>98.1129121944497</v>
      </c>
      <c r="L51" s="117">
        <f t="shared" si="26"/>
        <v>-13.8687212338041</v>
      </c>
      <c r="M51" s="117">
        <f t="shared" si="27"/>
        <v>58.1902356047445</v>
      </c>
      <c r="N51" s="123" t="str">
        <f t="shared" si="28"/>
        <v>24-Yellow4 (255, 255, 128)</v>
      </c>
      <c r="O51" s="124">
        <f>K51-[1]Reference!B58</f>
        <v>0.344683152330873</v>
      </c>
      <c r="P51" s="124">
        <f>L51-[1]Reference!C58</f>
        <v>2.67474226616715</v>
      </c>
      <c r="Q51" s="124">
        <f>M51-[1]Reference!D58</f>
        <v>-1.79541091059281</v>
      </c>
      <c r="R51" s="124" t="str">
        <f t="shared" si="29"/>
        <v>about the same</v>
      </c>
      <c r="S51" s="124" t="str">
        <f t="shared" si="30"/>
        <v>about the same</v>
      </c>
      <c r="T51" s="124" t="str">
        <f t="shared" si="31"/>
        <v>about the same</v>
      </c>
      <c r="U51" s="124">
        <f t="shared" si="18"/>
        <v>3.23983842248304</v>
      </c>
      <c r="V51" s="124">
        <f t="shared" si="32"/>
        <v>1.74827561093754</v>
      </c>
      <c r="W51" s="117">
        <f t="shared" si="19"/>
        <v>59.820104884534</v>
      </c>
      <c r="X51" s="117">
        <f>W51-[1]Reference!E58</f>
        <v>-2.40500236678285</v>
      </c>
      <c r="Y51" s="117">
        <f t="shared" si="20"/>
        <v>2.14329422713391</v>
      </c>
      <c r="Z51" s="117">
        <f t="shared" si="21"/>
        <v>0.344683152330873</v>
      </c>
      <c r="AA51" s="117">
        <f>X51/(1+0.045*ABS([1]Reference!E58))</f>
        <v>-0.632873737663491</v>
      </c>
      <c r="AB51" s="117">
        <f>Y51/(1+0.015*ABS([1]Reference!E58))</f>
        <v>1.10857564812359</v>
      </c>
      <c r="AC51" s="117">
        <f t="shared" si="33"/>
        <v>1.32222373709503</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1.55932681983467</v>
      </c>
      <c r="C62" s="108" t="str">
        <f>IF(B62&lt;=20,"PASS","FAIL")</f>
        <v>PASS</v>
      </c>
    </row>
    <row r="63" spans="1:3">
      <c r="A63" s="31" t="s">
        <v>49</v>
      </c>
      <c r="B63" s="32">
        <f>MAX(AC28:AC51)</f>
        <v>2.99050007757778</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0.153698280453682</v>
      </c>
      <c r="F434" s="155">
        <f>Test_Data!T22</f>
        <v>0.0621488690376282</v>
      </c>
      <c r="G434" s="155">
        <v>0.18</v>
      </c>
      <c r="H434" s="155">
        <v>0.15</v>
      </c>
    </row>
    <row r="435" ht="14" spans="1:8">
      <c r="A435" s="153" t="s">
        <v>101</v>
      </c>
      <c r="B435" s="154">
        <v>0</v>
      </c>
      <c r="C435" s="154">
        <v>255</v>
      </c>
      <c r="D435" s="154">
        <v>0</v>
      </c>
      <c r="E435" s="155">
        <f>Test_Data!S18</f>
        <v>0.306727409362793</v>
      </c>
      <c r="F435" s="155">
        <f>Test_Data!T18</f>
        <v>0.599754095077515</v>
      </c>
      <c r="G435" s="155">
        <v>0.13</v>
      </c>
      <c r="H435" s="155">
        <v>0.57</v>
      </c>
    </row>
    <row r="436" ht="14" spans="1:8">
      <c r="A436" s="153" t="s">
        <v>100</v>
      </c>
      <c r="B436" s="154">
        <v>255</v>
      </c>
      <c r="C436" s="154">
        <v>0</v>
      </c>
      <c r="D436" s="154">
        <v>0</v>
      </c>
      <c r="E436" s="155">
        <f>Test_Data!S14</f>
        <v>0.63405305147171</v>
      </c>
      <c r="F436" s="155">
        <f>Test_Data!T14</f>
        <v>0.332682549953461</v>
      </c>
      <c r="G436" s="155">
        <v>0.47</v>
      </c>
      <c r="H436" s="155">
        <v>0.52</v>
      </c>
    </row>
    <row r="437" ht="14" spans="1:8">
      <c r="A437" s="153" t="s">
        <v>102</v>
      </c>
      <c r="B437" s="154">
        <v>0</v>
      </c>
      <c r="C437" s="154">
        <v>0</v>
      </c>
      <c r="D437" s="154">
        <v>255</v>
      </c>
      <c r="E437" s="155">
        <f>Test_Data!S22</f>
        <v>0.153698280453682</v>
      </c>
      <c r="F437" s="155">
        <f>Test_Data!T22</f>
        <v>0.0621488690376282</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2.27644458680813</v>
      </c>
    </row>
    <row r="446" spans="1:2">
      <c r="A446" s="3" t="s">
        <v>115</v>
      </c>
      <c r="B446" s="32">
        <f t="shared" ref="B446:B476" si="71">AC29</f>
        <v>2.08257295963001</v>
      </c>
    </row>
    <row r="447" spans="1:2">
      <c r="A447" s="3" t="s">
        <v>116</v>
      </c>
      <c r="B447" s="32">
        <f t="shared" si="71"/>
        <v>1.77767055782529</v>
      </c>
    </row>
    <row r="448" spans="1:2">
      <c r="A448" s="3" t="s">
        <v>117</v>
      </c>
      <c r="B448" s="32">
        <f t="shared" si="71"/>
        <v>1.48639524629379</v>
      </c>
    </row>
    <row r="449" spans="1:2">
      <c r="A449" s="3" t="s">
        <v>118</v>
      </c>
      <c r="B449" s="32">
        <f t="shared" si="71"/>
        <v>1.19871659304115</v>
      </c>
    </row>
    <row r="450" spans="1:2">
      <c r="A450" s="3" t="s">
        <v>119</v>
      </c>
      <c r="B450" s="32">
        <f t="shared" si="71"/>
        <v>0.765227961577813</v>
      </c>
    </row>
    <row r="451" spans="1:2">
      <c r="A451" s="3" t="s">
        <v>120</v>
      </c>
      <c r="B451" s="32">
        <f t="shared" si="71"/>
        <v>0.401338246545916</v>
      </c>
    </row>
    <row r="452" spans="1:2">
      <c r="A452" s="3" t="s">
        <v>121</v>
      </c>
      <c r="B452" s="32">
        <f t="shared" si="71"/>
        <v>0</v>
      </c>
    </row>
    <row r="453" spans="1:2">
      <c r="A453" s="3" t="s">
        <v>122</v>
      </c>
      <c r="B453" s="32">
        <f t="shared" si="71"/>
        <v>2.1863479872118</v>
      </c>
    </row>
    <row r="454" spans="1:2">
      <c r="A454" s="3" t="s">
        <v>123</v>
      </c>
      <c r="B454" s="32">
        <f t="shared" si="71"/>
        <v>2.04576866366686</v>
      </c>
    </row>
    <row r="455" spans="1:2">
      <c r="A455" s="3" t="s">
        <v>124</v>
      </c>
      <c r="B455" s="32">
        <f t="shared" si="71"/>
        <v>2.23928063042574</v>
      </c>
    </row>
    <row r="456" spans="1:2">
      <c r="A456" s="3" t="s">
        <v>125</v>
      </c>
      <c r="B456" s="32">
        <f t="shared" si="71"/>
        <v>1.49629181420114</v>
      </c>
    </row>
    <row r="457" spans="1:2">
      <c r="A457" s="3" t="s">
        <v>126</v>
      </c>
      <c r="B457" s="32">
        <f t="shared" si="71"/>
        <v>1.5456791636982</v>
      </c>
    </row>
    <row r="458" spans="1:2">
      <c r="A458" s="3" t="s">
        <v>127</v>
      </c>
      <c r="B458" s="32">
        <f t="shared" si="71"/>
        <v>1.12564633927227</v>
      </c>
    </row>
    <row r="459" spans="1:2">
      <c r="A459" s="3" t="s">
        <v>128</v>
      </c>
      <c r="B459" s="32">
        <f t="shared" si="71"/>
        <v>0.768254925157263</v>
      </c>
    </row>
    <row r="460" spans="1:2">
      <c r="A460" s="3" t="s">
        <v>129</v>
      </c>
      <c r="B460" s="32">
        <f t="shared" si="71"/>
        <v>0.726883056441144</v>
      </c>
    </row>
    <row r="461" spans="1:2">
      <c r="A461" s="3" t="s">
        <v>130</v>
      </c>
      <c r="B461" s="32">
        <f t="shared" si="71"/>
        <v>1.95202495514231</v>
      </c>
    </row>
    <row r="462" spans="1:2">
      <c r="A462" s="3" t="s">
        <v>131</v>
      </c>
      <c r="B462" s="32">
        <f t="shared" si="71"/>
        <v>2.22385582446348</v>
      </c>
    </row>
    <row r="463" spans="1:2">
      <c r="A463" s="3" t="s">
        <v>132</v>
      </c>
      <c r="B463" s="32">
        <f t="shared" si="71"/>
        <v>2.99050007757778</v>
      </c>
    </row>
    <row r="464" spans="1:2">
      <c r="A464" s="3" t="s">
        <v>133</v>
      </c>
      <c r="B464" s="32">
        <f t="shared" si="71"/>
        <v>2.07691330598082</v>
      </c>
    </row>
    <row r="465" spans="1:2">
      <c r="A465" s="3" t="s">
        <v>134</v>
      </c>
      <c r="B465" s="32">
        <f t="shared" si="71"/>
        <v>1.81241988293402</v>
      </c>
    </row>
    <row r="466" spans="1:2">
      <c r="A466" s="3" t="s">
        <v>135</v>
      </c>
      <c r="B466" s="32">
        <f t="shared" si="71"/>
        <v>1.52558055207818</v>
      </c>
    </row>
    <row r="467" spans="1:2">
      <c r="A467" s="3" t="s">
        <v>136</v>
      </c>
      <c r="B467" s="32">
        <f t="shared" si="71"/>
        <v>1.397806608964</v>
      </c>
    </row>
    <row r="468" spans="1:2">
      <c r="A468" s="3" t="s">
        <v>137</v>
      </c>
      <c r="B468" s="32">
        <f t="shared" si="71"/>
        <v>1.32222373709503</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0.00113430002238601</v>
      </c>
    </row>
    <row r="480" spans="1:2">
      <c r="A480" s="3">
        <v>16</v>
      </c>
      <c r="B480" s="158">
        <f>Test_Data!U29</f>
        <v>2.62546396255493</v>
      </c>
    </row>
    <row r="481" spans="1:2">
      <c r="A481" s="3">
        <v>32</v>
      </c>
      <c r="B481" s="158">
        <f>Test_Data!U30</f>
        <v>6.52289962768555</v>
      </c>
    </row>
    <row r="482" spans="1:2">
      <c r="A482" s="3">
        <v>48</v>
      </c>
      <c r="B482" s="158">
        <f>Test_Data!U31</f>
        <v>12.528470993042</v>
      </c>
    </row>
    <row r="483" spans="1:2">
      <c r="A483" s="3">
        <v>64</v>
      </c>
      <c r="B483" s="158">
        <f>Test_Data!U32</f>
        <v>21.0036125183105</v>
      </c>
    </row>
    <row r="484" spans="1:2">
      <c r="A484" s="3">
        <v>80</v>
      </c>
      <c r="B484" s="158">
        <f>Test_Data!U33</f>
        <v>32.1839370727539</v>
      </c>
    </row>
    <row r="485" spans="1:2">
      <c r="A485" s="3">
        <v>96</v>
      </c>
      <c r="B485" s="158">
        <f>Test_Data!U34</f>
        <v>46.0189743041992</v>
      </c>
    </row>
    <row r="486" spans="1:2">
      <c r="A486" s="3">
        <v>112</v>
      </c>
      <c r="B486" s="158">
        <f>Test_Data!U35</f>
        <v>62.8516426086426</v>
      </c>
    </row>
    <row r="487" spans="1:2">
      <c r="A487" s="3">
        <v>128</v>
      </c>
      <c r="B487" s="158">
        <f>Test_Data!U36</f>
        <v>82.5960998535156</v>
      </c>
    </row>
    <row r="488" spans="1:2">
      <c r="A488" s="3">
        <v>144</v>
      </c>
      <c r="B488" s="158">
        <f>Test_Data!U37</f>
        <v>105.781311035156</v>
      </c>
    </row>
    <row r="489" spans="1:2">
      <c r="A489" s="3">
        <v>160</v>
      </c>
      <c r="B489" s="158">
        <f>Test_Data!U38</f>
        <v>131.987060546875</v>
      </c>
    </row>
    <row r="490" spans="1:2">
      <c r="A490" s="3">
        <v>176</v>
      </c>
      <c r="B490" s="158">
        <f>Test_Data!U39</f>
        <v>161.774566650391</v>
      </c>
    </row>
    <row r="491" spans="1:2">
      <c r="A491" s="3">
        <v>192</v>
      </c>
      <c r="B491" s="158">
        <f>Test_Data!U40</f>
        <v>194.875396728516</v>
      </c>
    </row>
    <row r="492" spans="1:2">
      <c r="A492" s="3">
        <v>208</v>
      </c>
      <c r="B492" s="158">
        <f>Test_Data!U41</f>
        <v>231.503112792969</v>
      </c>
    </row>
    <row r="493" spans="1:2">
      <c r="A493" s="3">
        <v>224</v>
      </c>
      <c r="B493" s="158">
        <f>Test_Data!U42</f>
        <v>272.024230957031</v>
      </c>
    </row>
    <row r="494" spans="1:2">
      <c r="A494" s="3">
        <v>240</v>
      </c>
      <c r="B494" s="158">
        <f>Test_Data!U43</f>
        <v>316.779205322266</v>
      </c>
    </row>
    <row r="495" spans="1:2">
      <c r="A495" s="3">
        <v>255</v>
      </c>
      <c r="B495" s="158">
        <f>Test_Data!U44</f>
        <v>362.034637451172</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69687</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1.55932681983467</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v>69687</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7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5" spans="1:48">
      <c r="A4" s="17">
        <v>255</v>
      </c>
      <c r="B4" s="18">
        <v>255</v>
      </c>
      <c r="C4" s="18">
        <v>255</v>
      </c>
      <c r="D4" s="19"/>
      <c r="E4" s="20"/>
      <c r="F4" s="21"/>
      <c r="G4" s="20"/>
      <c r="H4" s="20"/>
      <c r="I4" s="20"/>
      <c r="J4" s="19"/>
      <c r="K4" s="21"/>
      <c r="L4" s="22"/>
      <c r="M4" s="23">
        <v>32</v>
      </c>
      <c r="N4" s="23">
        <v>32</v>
      </c>
      <c r="O4" s="23">
        <v>32</v>
      </c>
      <c r="P4" s="19">
        <v>6.0412493</v>
      </c>
      <c r="Q4" s="20">
        <v>6.3806238</v>
      </c>
      <c r="R4" s="21">
        <v>6.256402</v>
      </c>
      <c r="S4" s="20">
        <v>0.323437213897705</v>
      </c>
      <c r="T4" s="20">
        <v>0.341606706380844</v>
      </c>
      <c r="U4" s="20">
        <v>6.38062381744385</v>
      </c>
      <c r="V4" s="19">
        <v>0</v>
      </c>
      <c r="W4" s="21">
        <v>0</v>
      </c>
      <c r="X4" s="22">
        <v>5906.8525390625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19.977966</v>
      </c>
      <c r="Q5" s="20">
        <v>21.06613</v>
      </c>
      <c r="R5" s="21">
        <v>20.023155</v>
      </c>
      <c r="S5" s="20">
        <v>0.327146977186203</v>
      </c>
      <c r="T5" s="20">
        <v>0.34496608376503</v>
      </c>
      <c r="U5" s="20">
        <v>21.0661296844482</v>
      </c>
      <c r="V5" s="19">
        <v>0</v>
      </c>
      <c r="W5" s="21">
        <v>0</v>
      </c>
      <c r="X5" s="24">
        <v>5732.58837890625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43.797668</v>
      </c>
      <c r="Q6" s="20">
        <v>46.149681</v>
      </c>
      <c r="R6" s="21">
        <v>43.174953</v>
      </c>
      <c r="S6" s="20">
        <v>0.329003244638443</v>
      </c>
      <c r="T6" s="20">
        <v>0.346671283245087</v>
      </c>
      <c r="U6" s="20">
        <v>46.1496810913086</v>
      </c>
      <c r="V6" s="19">
        <v>0</v>
      </c>
      <c r="W6" s="21">
        <v>0</v>
      </c>
      <c r="X6" s="24">
        <v>5649.7490234375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78.747726</v>
      </c>
      <c r="Q7" s="20">
        <v>82.941673</v>
      </c>
      <c r="R7" s="21">
        <v>77.046227</v>
      </c>
      <c r="S7" s="20">
        <v>0.329853266477585</v>
      </c>
      <c r="T7" s="20">
        <v>0.34742060303688</v>
      </c>
      <c r="U7" s="20">
        <v>82.9416732788086</v>
      </c>
      <c r="V7" s="19">
        <v>0</v>
      </c>
      <c r="W7" s="21">
        <v>0</v>
      </c>
      <c r="X7" s="24">
        <v>5612.765625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125.84525</v>
      </c>
      <c r="Q8" s="20">
        <v>132.50563</v>
      </c>
      <c r="R8" s="21">
        <v>122.61909</v>
      </c>
      <c r="S8" s="20">
        <v>0.330328524112701</v>
      </c>
      <c r="T8" s="20">
        <v>0.347811222076416</v>
      </c>
      <c r="U8" s="20">
        <v>132.505630493164</v>
      </c>
      <c r="V8" s="19">
        <v>0</v>
      </c>
      <c r="W8" s="21">
        <v>0</v>
      </c>
      <c r="X8" s="24">
        <v>5592.3388671875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185.69955</v>
      </c>
      <c r="Q9" s="20">
        <v>195.70816</v>
      </c>
      <c r="R9" s="21">
        <v>179.88153</v>
      </c>
      <c r="S9" s="20">
        <v>0.330844670534134</v>
      </c>
      <c r="T9" s="20">
        <v>0.348676115274429</v>
      </c>
      <c r="U9" s="20">
        <v>195.708160400391</v>
      </c>
      <c r="V9" s="19">
        <v>0</v>
      </c>
      <c r="W9" s="21">
        <v>0</v>
      </c>
      <c r="X9" s="24">
        <v>5570.287109375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259.12399</v>
      </c>
      <c r="Q10" s="20">
        <v>272.91577</v>
      </c>
      <c r="R10" s="21">
        <v>250.34724</v>
      </c>
      <c r="S10" s="20">
        <v>0.331196695566177</v>
      </c>
      <c r="T10" s="20">
        <v>0.34882453083992</v>
      </c>
      <c r="U10" s="20">
        <v>272.915771484375</v>
      </c>
      <c r="V10" s="19">
        <v>0</v>
      </c>
      <c r="W10" s="21">
        <v>0</v>
      </c>
      <c r="X10" s="24">
        <v>5555.43798828125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344.7233</v>
      </c>
      <c r="Q11" s="20">
        <v>363.34174</v>
      </c>
      <c r="R11" s="21">
        <v>331.78149</v>
      </c>
      <c r="S11" s="20">
        <v>0.331513643264771</v>
      </c>
      <c r="T11" s="20">
        <v>0.349418610334396</v>
      </c>
      <c r="U11" s="20">
        <v>363.341735839844</v>
      </c>
      <c r="V11" s="19">
        <v>0</v>
      </c>
      <c r="W11" s="21">
        <v>0</v>
      </c>
      <c r="X11" s="24">
        <v>5542.07861328125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36.38686</v>
      </c>
      <c r="Q12" s="20">
        <v>19.342186</v>
      </c>
      <c r="R12" s="21">
        <v>1.742214</v>
      </c>
      <c r="S12" s="20">
        <v>0.633131384849548</v>
      </c>
      <c r="T12" s="20">
        <v>0.336554050445557</v>
      </c>
      <c r="U12" s="20">
        <v>19.3421859741211</v>
      </c>
      <c r="V12" s="19">
        <v>0</v>
      </c>
      <c r="W12" s="21">
        <v>0</v>
      </c>
      <c r="X12" s="24">
        <v>5542.07861328125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96.465141</v>
      </c>
      <c r="Q13" s="20">
        <v>60.856228</v>
      </c>
      <c r="R13" s="21">
        <v>23.306353</v>
      </c>
      <c r="S13" s="20">
        <v>0.53405499458313</v>
      </c>
      <c r="T13" s="20">
        <v>0.336915224790573</v>
      </c>
      <c r="U13" s="20">
        <v>60.8562278747559</v>
      </c>
      <c r="V13" s="19">
        <v>0</v>
      </c>
      <c r="W13" s="21">
        <v>0</v>
      </c>
      <c r="X13" s="24">
        <v>5542.07861328125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160.1342</v>
      </c>
      <c r="Q14" s="20">
        <v>84.021126</v>
      </c>
      <c r="R14" s="21">
        <v>8.4011364</v>
      </c>
      <c r="S14" s="20">
        <v>0.63405305147171</v>
      </c>
      <c r="T14" s="20">
        <v>0.332682549953461</v>
      </c>
      <c r="U14" s="20">
        <v>84.021125793457</v>
      </c>
      <c r="V14" s="19">
        <v>0</v>
      </c>
      <c r="W14" s="21">
        <v>0</v>
      </c>
      <c r="X14" s="24">
        <v>5542.07861328125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201.40294</v>
      </c>
      <c r="Q15" s="20">
        <v>146.2879</v>
      </c>
      <c r="R15" s="21">
        <v>81.875427</v>
      </c>
      <c r="S15" s="20">
        <v>0.468851864337921</v>
      </c>
      <c r="T15" s="20">
        <v>0.340547919273376</v>
      </c>
      <c r="U15" s="20">
        <v>146.287902832031</v>
      </c>
      <c r="V15" s="19">
        <v>0</v>
      </c>
      <c r="W15" s="21">
        <v>0</v>
      </c>
      <c r="X15" s="24">
        <v>2032.54187011719</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30.859163</v>
      </c>
      <c r="Q16" s="20">
        <v>59.891918</v>
      </c>
      <c r="R16" s="21">
        <v>9.9170952</v>
      </c>
      <c r="S16" s="20">
        <v>0.306543380022049</v>
      </c>
      <c r="T16" s="20">
        <v>0.594943881034851</v>
      </c>
      <c r="U16" s="20">
        <v>59.891918182373</v>
      </c>
      <c r="V16" s="19">
        <v>0</v>
      </c>
      <c r="W16" s="21">
        <v>0</v>
      </c>
      <c r="X16" s="24">
        <v>5961.06787109375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83.908104</v>
      </c>
      <c r="Q17" s="20">
        <v>146.72232</v>
      </c>
      <c r="R17" s="21">
        <v>38.760712</v>
      </c>
      <c r="S17" s="20">
        <v>0.31147313117981</v>
      </c>
      <c r="T17" s="20">
        <v>0.544644176959991</v>
      </c>
      <c r="U17" s="20">
        <v>146.722320556641</v>
      </c>
      <c r="V17" s="19">
        <v>0</v>
      </c>
      <c r="W17" s="21">
        <v>0</v>
      </c>
      <c r="X17" s="24">
        <v>5925.9970703125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134.25072</v>
      </c>
      <c r="Q18" s="20">
        <v>262.50482</v>
      </c>
      <c r="R18" s="21">
        <v>40.931862</v>
      </c>
      <c r="S18" s="20">
        <v>0.306727409362793</v>
      </c>
      <c r="T18" s="20">
        <v>0.599754095077515</v>
      </c>
      <c r="U18" s="20">
        <v>262.504821777344</v>
      </c>
      <c r="V18" s="19">
        <v>0</v>
      </c>
      <c r="W18" s="21">
        <v>0</v>
      </c>
      <c r="X18" s="24">
        <v>5952.96875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180.74789</v>
      </c>
      <c r="Q19" s="20">
        <v>284.84174</v>
      </c>
      <c r="R19" s="21">
        <v>106.00813</v>
      </c>
      <c r="S19" s="20">
        <v>0.316215187311172</v>
      </c>
      <c r="T19" s="20">
        <v>0.498325496912003</v>
      </c>
      <c r="U19" s="20">
        <v>284.841735839844</v>
      </c>
      <c r="V19" s="19">
        <v>0</v>
      </c>
      <c r="W19" s="21">
        <v>0</v>
      </c>
      <c r="X19" s="24">
        <v>5879.109375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12.837606</v>
      </c>
      <c r="Q20" s="20">
        <v>5.0371995</v>
      </c>
      <c r="R20" s="21">
        <v>66.942192</v>
      </c>
      <c r="S20" s="20">
        <v>0.151356518268585</v>
      </c>
      <c r="T20" s="20">
        <v>0.0593890324234962</v>
      </c>
      <c r="U20" s="20">
        <v>5.0371994972229</v>
      </c>
      <c r="V20" s="19">
        <v>0</v>
      </c>
      <c r="W20" s="21">
        <v>0</v>
      </c>
      <c r="X20" s="24">
        <v>5879.109375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46.528824</v>
      </c>
      <c r="Q21" s="20">
        <v>31.519829</v>
      </c>
      <c r="R21" s="21">
        <v>157.47299</v>
      </c>
      <c r="S21" s="20">
        <v>0.197556465864182</v>
      </c>
      <c r="T21" s="20">
        <v>0.133829861879349</v>
      </c>
      <c r="U21" s="20">
        <v>31.5198287963867</v>
      </c>
      <c r="V21" s="19">
        <v>0</v>
      </c>
      <c r="W21" s="21">
        <v>0</v>
      </c>
      <c r="X21" s="24">
        <v>5879.109375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55.867859</v>
      </c>
      <c r="Q22" s="20">
        <v>22.590521</v>
      </c>
      <c r="R22" s="21">
        <v>285.03207</v>
      </c>
      <c r="S22" s="20">
        <v>0.153698280453682</v>
      </c>
      <c r="T22" s="20">
        <v>0.0621488690376282</v>
      </c>
      <c r="U22" s="20">
        <v>22.5905208587646</v>
      </c>
      <c r="V22" s="19">
        <v>0</v>
      </c>
      <c r="W22" s="21">
        <v>0</v>
      </c>
      <c r="X22" s="24">
        <v>5879.109375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121.45641</v>
      </c>
      <c r="Q23" s="20">
        <v>99.543274</v>
      </c>
      <c r="R23" s="21">
        <v>299.08646</v>
      </c>
      <c r="S23" s="20">
        <v>0.233531326055527</v>
      </c>
      <c r="T23" s="20">
        <v>0.191397666931152</v>
      </c>
      <c r="U23" s="20">
        <v>99.5432739257812</v>
      </c>
      <c r="V23" s="19">
        <v>0</v>
      </c>
      <c r="W23" s="21">
        <v>0</v>
      </c>
      <c r="X23" s="24">
        <v>5879.109375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65.789925</v>
      </c>
      <c r="Q24" s="20">
        <v>77.607277</v>
      </c>
      <c r="R24" s="21">
        <v>11.530737</v>
      </c>
      <c r="S24" s="20">
        <v>0.424648553133011</v>
      </c>
      <c r="T24" s="20">
        <v>0.500925004482269</v>
      </c>
      <c r="U24" s="20">
        <v>77.6072769165039</v>
      </c>
      <c r="V24" s="19">
        <v>0</v>
      </c>
      <c r="W24" s="21">
        <v>0</v>
      </c>
      <c r="X24" s="24">
        <v>3830.484375</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158.5643</v>
      </c>
      <c r="Q25" s="20">
        <v>184.78918</v>
      </c>
      <c r="R25" s="21">
        <v>41.714386</v>
      </c>
      <c r="S25" s="20">
        <v>0.411782741546631</v>
      </c>
      <c r="T25" s="20">
        <v>0.479887306690216</v>
      </c>
      <c r="U25" s="20">
        <v>184.789184570312</v>
      </c>
      <c r="V25" s="19">
        <v>0</v>
      </c>
      <c r="W25" s="21">
        <v>0</v>
      </c>
      <c r="X25" s="24">
        <v>3941.15966796875</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289.08093</v>
      </c>
      <c r="Q26" s="20">
        <v>341.12238</v>
      </c>
      <c r="R26" s="21">
        <v>47.393059</v>
      </c>
      <c r="S26" s="20">
        <v>0.426627039909363</v>
      </c>
      <c r="T26" s="20">
        <v>0.503430068492889</v>
      </c>
      <c r="U26" s="20">
        <v>341.122375488281</v>
      </c>
      <c r="V26" s="19">
        <v>0</v>
      </c>
      <c r="W26" s="21">
        <v>0</v>
      </c>
      <c r="X26" s="24">
        <v>3811.39770507813</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301.18747</v>
      </c>
      <c r="Q27" s="20">
        <v>345.89612</v>
      </c>
      <c r="R27" s="21">
        <v>110.31631</v>
      </c>
      <c r="S27" s="20">
        <v>0.397659778594971</v>
      </c>
      <c r="T27" s="20">
        <v>0.45668888092041</v>
      </c>
      <c r="U27" s="20">
        <v>345.896118164063</v>
      </c>
      <c r="V27" s="19">
        <v>0</v>
      </c>
      <c r="W27" s="21">
        <v>0</v>
      </c>
      <c r="X27" s="24">
        <v>4086.35083007813</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0.0012953</v>
      </c>
      <c r="Q28" s="20">
        <v>0.0011343</v>
      </c>
      <c r="R28" s="21">
        <v>0.0026528</v>
      </c>
      <c r="S28" s="20">
        <v>0.254859894514084</v>
      </c>
      <c r="T28" s="20">
        <v>0.223181962966919</v>
      </c>
      <c r="U28" s="20">
        <v>0.00113430002238601</v>
      </c>
      <c r="V28" s="19">
        <v>0</v>
      </c>
      <c r="W28" s="21">
        <v>0</v>
      </c>
      <c r="X28" s="24">
        <v>4086.35083007813</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2.4751821</v>
      </c>
      <c r="Q29" s="20">
        <v>2.625464</v>
      </c>
      <c r="R29" s="21">
        <v>2.6457992</v>
      </c>
      <c r="S29" s="20">
        <v>0.319524884223938</v>
      </c>
      <c r="T29" s="20">
        <v>0.338925004005432</v>
      </c>
      <c r="U29" s="20">
        <v>2.62546396255493</v>
      </c>
      <c r="V29" s="19">
        <v>0</v>
      </c>
      <c r="W29" s="21">
        <v>0</v>
      </c>
      <c r="X29" s="24">
        <v>6100.15478515625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6.1693072</v>
      </c>
      <c r="Q30" s="20">
        <v>6.5228996</v>
      </c>
      <c r="R30" s="21">
        <v>6.3815188</v>
      </c>
      <c r="S30" s="20">
        <v>0.323445320129395</v>
      </c>
      <c r="T30" s="20">
        <v>0.341983497142792</v>
      </c>
      <c r="U30" s="20">
        <v>6.52289962768555</v>
      </c>
      <c r="V30" s="19">
        <v>0</v>
      </c>
      <c r="W30" s="21">
        <v>0</v>
      </c>
      <c r="X30" s="24">
        <v>5905.54150390625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11.919947</v>
      </c>
      <c r="Q31" s="20">
        <v>12.528471</v>
      </c>
      <c r="R31" s="21">
        <v>12.136123</v>
      </c>
      <c r="S31" s="20">
        <v>0.325819224119186</v>
      </c>
      <c r="T31" s="20">
        <v>0.342452585697174</v>
      </c>
      <c r="U31" s="20">
        <v>12.528470993042</v>
      </c>
      <c r="V31" s="19">
        <v>0</v>
      </c>
      <c r="W31" s="21">
        <v>0</v>
      </c>
      <c r="X31" s="24">
        <v>5795.8125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19.921619</v>
      </c>
      <c r="Q32" s="20">
        <v>21.003613</v>
      </c>
      <c r="R32" s="21">
        <v>19.964182</v>
      </c>
      <c r="S32" s="20">
        <v>0.327177047729492</v>
      </c>
      <c r="T32" s="20">
        <v>0.34494686126709</v>
      </c>
      <c r="U32" s="20">
        <v>21.0036125183105</v>
      </c>
      <c r="V32" s="19">
        <v>0</v>
      </c>
      <c r="W32" s="21">
        <v>0</v>
      </c>
      <c r="X32" s="24">
        <v>5731.27978515625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30.535885</v>
      </c>
      <c r="Q33" s="20">
        <v>32.183937</v>
      </c>
      <c r="R33" s="21">
        <v>30.248583</v>
      </c>
      <c r="S33" s="20">
        <v>0.328454434871674</v>
      </c>
      <c r="T33" s="20">
        <v>0.346181452274323</v>
      </c>
      <c r="U33" s="20">
        <v>32.1839370727539</v>
      </c>
      <c r="V33" s="19">
        <v>0</v>
      </c>
      <c r="W33" s="21">
        <v>0</v>
      </c>
      <c r="X33" s="24">
        <v>5673.93212890625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43.650963</v>
      </c>
      <c r="Q34" s="20">
        <v>46.018974</v>
      </c>
      <c r="R34" s="21">
        <v>43.000988</v>
      </c>
      <c r="S34" s="20">
        <v>0.329016804695129</v>
      </c>
      <c r="T34" s="20">
        <v>0.346865564584732</v>
      </c>
      <c r="U34" s="20">
        <v>46.0189743041992</v>
      </c>
      <c r="V34" s="19">
        <v>0</v>
      </c>
      <c r="W34" s="21">
        <v>0</v>
      </c>
      <c r="X34" s="24">
        <v>5649.0361328125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59.612831</v>
      </c>
      <c r="Q35" s="20">
        <v>62.851643</v>
      </c>
      <c r="R35" s="21">
        <v>58.57476</v>
      </c>
      <c r="S35" s="20">
        <v>0.329281270503998</v>
      </c>
      <c r="T35" s="20">
        <v>0.347171396017075</v>
      </c>
      <c r="U35" s="20">
        <v>62.8516426086426</v>
      </c>
      <c r="V35" s="19">
        <v>0</v>
      </c>
      <c r="W35" s="21">
        <v>0</v>
      </c>
      <c r="X35" s="24">
        <v>5637.4443359375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78.404732</v>
      </c>
      <c r="Q36" s="20">
        <v>82.5961</v>
      </c>
      <c r="R36" s="21">
        <v>76.63578</v>
      </c>
      <c r="S36" s="20">
        <v>0.329935401678085</v>
      </c>
      <c r="T36" s="20">
        <v>0.347573131322861</v>
      </c>
      <c r="U36" s="20">
        <v>82.5960998535156</v>
      </c>
      <c r="V36" s="19">
        <v>0</v>
      </c>
      <c r="W36" s="21">
        <v>0</v>
      </c>
      <c r="X36" s="24">
        <v>5609.19140625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100.4063</v>
      </c>
      <c r="Q37" s="20">
        <v>105.78131</v>
      </c>
      <c r="R37" s="21">
        <v>97.753204</v>
      </c>
      <c r="S37" s="20">
        <v>0.330348193645477</v>
      </c>
      <c r="T37" s="20">
        <v>0.348032593727112</v>
      </c>
      <c r="U37" s="20">
        <v>105.781311035156</v>
      </c>
      <c r="V37" s="19">
        <v>0</v>
      </c>
      <c r="W37" s="21">
        <v>0</v>
      </c>
      <c r="X37" s="24">
        <v>5591.44287109375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125.34148</v>
      </c>
      <c r="Q38" s="20">
        <v>131.98706</v>
      </c>
      <c r="R38" s="21">
        <v>122.08698</v>
      </c>
      <c r="S38" s="20">
        <v>0.330354124307632</v>
      </c>
      <c r="T38" s="20">
        <v>0.347869426012039</v>
      </c>
      <c r="U38" s="20">
        <v>131.987060546875</v>
      </c>
      <c r="V38" s="19">
        <v>0</v>
      </c>
      <c r="W38" s="21">
        <v>0</v>
      </c>
      <c r="X38" s="24">
        <v>5591.2333984375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153.46288</v>
      </c>
      <c r="Q39" s="20">
        <v>161.77457</v>
      </c>
      <c r="R39" s="21">
        <v>148.84145</v>
      </c>
      <c r="S39" s="20">
        <v>0.330682724714279</v>
      </c>
      <c r="T39" s="20">
        <v>0.348592817783356</v>
      </c>
      <c r="U39" s="20">
        <v>161.774566650391</v>
      </c>
      <c r="V39" s="19">
        <v>0</v>
      </c>
      <c r="W39" s="21">
        <v>0</v>
      </c>
      <c r="X39" s="24">
        <v>5577.14013671875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184.91306</v>
      </c>
      <c r="Q40" s="20">
        <v>194.8754</v>
      </c>
      <c r="R40" s="21">
        <v>179.11194</v>
      </c>
      <c r="S40" s="20">
        <v>0.330851554870605</v>
      </c>
      <c r="T40" s="20">
        <v>0.348676443099976</v>
      </c>
      <c r="U40" s="20">
        <v>194.875396728516</v>
      </c>
      <c r="V40" s="19">
        <v>0</v>
      </c>
      <c r="W40" s="21">
        <v>0</v>
      </c>
      <c r="X40" s="24">
        <v>5569.9970703125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219.80948</v>
      </c>
      <c r="Q41" s="20">
        <v>231.50311</v>
      </c>
      <c r="R41" s="21">
        <v>212.86395</v>
      </c>
      <c r="S41" s="20">
        <v>0.330950379371643</v>
      </c>
      <c r="T41" s="20">
        <v>0.348556578159332</v>
      </c>
      <c r="U41" s="20">
        <v>231.503112792969</v>
      </c>
      <c r="V41" s="19">
        <v>0</v>
      </c>
      <c r="W41" s="21">
        <v>0</v>
      </c>
      <c r="X41" s="24">
        <v>5565.8369140625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258.24246</v>
      </c>
      <c r="Q42" s="20">
        <v>272.02423</v>
      </c>
      <c r="R42" s="21">
        <v>249.34596</v>
      </c>
      <c r="S42" s="20">
        <v>0.331244587898254</v>
      </c>
      <c r="T42" s="20">
        <v>0.348922282457352</v>
      </c>
      <c r="U42" s="20">
        <v>272.024230957031</v>
      </c>
      <c r="V42" s="19">
        <v>0</v>
      </c>
      <c r="W42" s="21">
        <v>0</v>
      </c>
      <c r="X42" s="24">
        <v>5553.41162109375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300.59518</v>
      </c>
      <c r="Q43" s="20">
        <v>316.77921</v>
      </c>
      <c r="R43" s="21">
        <v>289.9798</v>
      </c>
      <c r="S43" s="20">
        <v>0.33128759264946</v>
      </c>
      <c r="T43" s="20">
        <v>0.349124103784561</v>
      </c>
      <c r="U43" s="20">
        <v>316.779205322266</v>
      </c>
      <c r="V43" s="19">
        <v>0</v>
      </c>
      <c r="W43" s="21">
        <v>0</v>
      </c>
      <c r="X43" s="24">
        <v>5551.59375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343.49466</v>
      </c>
      <c r="Q44" s="20">
        <v>362.03464</v>
      </c>
      <c r="R44" s="21">
        <v>330.54507</v>
      </c>
      <c r="S44" s="20">
        <v>0.331534743309021</v>
      </c>
      <c r="T44" s="20">
        <v>0.349429190158844</v>
      </c>
      <c r="U44" s="20">
        <v>362.034637451172</v>
      </c>
      <c r="V44" s="19">
        <v>0</v>
      </c>
      <c r="W44" s="21">
        <v>0</v>
      </c>
      <c r="X44" s="24">
        <v>5541.19091796875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2024-09-08T08:57:30Z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