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<sst xmlns="http://schemas.openxmlformats.org/spreadsheetml/2006/main" count="759" uniqueCount="385">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</sst>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0.139949202537537</c:v>
                </c:pt>
                <c:pt idx="1">
                  <c:v>2.70517659187317</c:v>
                </c:pt>
                <c:pt idx="2">
                  <c:v>6.52256441116333</c:v>
                </c:pt>
                <c:pt idx="3">
                  <c:v>12.4304876327515</c:v>
                </c:pt>
                <c:pt idx="4">
                  <c:v>20.7154102325439</c:v>
                </c:pt>
                <c:pt idx="5">
                  <c:v>31.7080001831055</c:v>
                </c:pt>
                <c:pt idx="6">
                  <c:v>45.2077827453613</c:v>
                </c:pt>
                <c:pt idx="7">
                  <c:v>61.732967376709</c:v>
                </c:pt>
                <c:pt idx="8">
                  <c:v>81.0803756713867</c:v>
                </c:pt>
                <c:pt idx="9">
                  <c:v>103.988166809082</c:v>
                </c:pt>
                <c:pt idx="10">
                  <c:v>129.856491088867</c:v>
                </c:pt>
                <c:pt idx="11">
                  <c:v>158.894912719727</c:v>
                </c:pt>
                <c:pt idx="12">
                  <c:v>191.543991088867</c:v>
                </c:pt>
                <c:pt idx="13">
                  <c:v>227.264434814453</c:v>
                </c:pt>
                <c:pt idx="14">
                  <c:v>267.379608154297</c:v>
                </c:pt>
                <c:pt idx="15">
                  <c:v>311.164703369141</c:v>
                </c:pt>
                <c:pt idx="16">
                  <c:v>355.597839355469</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0.153812900185585</c:v>
                </c:pt>
                <c:pt idx="1">
                  <c:v>0.307248890399933</c:v>
                </c:pt>
                <c:pt idx="2">
                  <c:v>0.633916139602661</c:v>
                </c:pt>
                <c:pt idx="3">
                  <c:v>0.153812900185585</c:v>
                </c:pt>
              </c:numCache>
            </c:numRef>
          </c:xVal>
          <c:yVal>
            <c:numRef>
              <c:f>sRGB_DeltaE!$F$434:$F$437</c:f>
              <c:numCache>
                <c:formatCode>0.00</c:formatCode>
                <c:ptCount val="4"/>
                <c:pt idx="0">
                  <c:v>0.0620637238025665</c:v>
                </c:pt>
                <c:pt idx="1">
                  <c:v>0.598483264446259</c:v>
                </c:pt>
                <c:pt idx="2">
                  <c:v>0.332241207361221</c:v>
                </c:pt>
                <c:pt idx="3">
                  <c:v>0.0620637238025665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2.54687855607843</c:v>
                </c:pt>
                <c:pt idx="1">
                  <c:v>2.1881163305152</c:v>
                </c:pt>
                <c:pt idx="2">
                  <c:v>1.83083578283145</c:v>
                </c:pt>
                <c:pt idx="3">
                  <c:v>1.51613785810372</c:v>
                </c:pt>
                <c:pt idx="4">
                  <c:v>1.21482154210256</c:v>
                </c:pt>
                <c:pt idx="5">
                  <c:v>0.778591251917556</c:v>
                </c:pt>
                <c:pt idx="6">
                  <c:v>0.414573592171476</c:v>
                </c:pt>
                <c:pt idx="7">
                  <c:v>0</c:v>
                </c:pt>
                <c:pt idx="8">
                  <c:v>2.33803140847802</c:v>
                </c:pt>
                <c:pt idx="9">
                  <c:v>2.11877181068228</c:v>
                </c:pt>
                <c:pt idx="10">
                  <c:v>2.36919691822162</c:v>
                </c:pt>
                <c:pt idx="11">
                  <c:v>1.54618185302183</c:v>
                </c:pt>
                <c:pt idx="12">
                  <c:v>1.58816962801299</c:v>
                </c:pt>
                <c:pt idx="13">
                  <c:v>1.07716162412715</c:v>
                </c:pt>
                <c:pt idx="14">
                  <c:v>0.727877921228107</c:v>
                </c:pt>
                <c:pt idx="15">
                  <c:v>0.694525158419933</c:v>
                </c:pt>
                <c:pt idx="16">
                  <c:v>1.83362202042114</c:v>
                </c:pt>
                <c:pt idx="17">
                  <c:v>2.21260554049704</c:v>
                </c:pt>
                <c:pt idx="18">
                  <c:v>2.82628496229899</c:v>
                </c:pt>
                <c:pt idx="19">
                  <c:v>2.05532719339003</c:v>
                </c:pt>
                <c:pt idx="20">
                  <c:v>1.82740712145402</c:v>
                </c:pt>
                <c:pt idx="21">
                  <c:v>1.49442623912874</c:v>
                </c:pt>
                <c:pt idx="22">
                  <c:v>1.35444568891811</c:v>
                </c:pt>
                <c:pt idx="23">
                  <c:v>1.28070402489207</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0.244853253833757</v>
      </c>
      <c r="F10" s="102">
        <f>C10/$C$16</f>
        <v>0.162787053372992</v>
      </c>
      <c r="G10" s="102">
        <f>D10/$C$16</f>
        <v>0.0966688269771781</v>
      </c>
      <c r="H10" s="102">
        <f>IF((E10/Reference!L$18)&lt;=0.008856,(7.787*(E10/Reference!L$18))+16/116,(E10/Reference!L$18)^(1/3))</f>
        <v>0.636284366609023</v>
      </c>
      <c r="I10" s="102">
        <f>IF((F10/Reference!M$18)&lt;=0.008856,(7.787*(F10/Reference!M$18))+16/116,(F10/Reference!M$18)^(1/3))</f>
        <v>0.546017573547572</v>
      </c>
      <c r="J10" s="102">
        <f>IF((G10/Reference!N$18)&lt;=0.008856,(7.787*(G10/Reference!N$18))+16/116,(G10/Reference!N$18)^(1/3))</f>
        <v>0.446086954697108</v>
      </c>
      <c r="K10" s="102">
        <f t="shared" ref="K10:K16" si="0">100*IF(F10&lt;=0.008856,9.033*F10,(1.16*(F10^(1/3)))-0.16)</f>
        <v>47.3380385315184</v>
      </c>
      <c r="L10" s="102">
        <f t="shared" ref="L10:L16" si="1">500*(H10-I10)</f>
        <v>45.1333965307255</v>
      </c>
      <c r="M10" s="102">
        <f t="shared" ref="M10:M16" si="2">200*(I10-J10)</f>
        <v>19.9861237700929</v>
      </c>
      <c r="N10" s="103" t="str">
        <f>A10</f>
        <v>1-(192,80,80)</v>
      </c>
      <c r="O10" s="120">
        <f>K10-Reference!B12</f>
        <v>-1.57430365997208</v>
      </c>
      <c r="P10" s="120">
        <f>L10-Reference!C12</f>
        <v>0.128345739869026</v>
      </c>
      <c r="Q10" s="120">
        <f>M10-Reference!D12</f>
        <v>-2.92535248288178</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3.32454384718364</v>
      </c>
      <c r="V10" s="120">
        <f t="shared" ref="V10:V16" si="7">(AC10)^2</f>
        <v>4.95444488367901</v>
      </c>
      <c r="W10" s="102">
        <f t="shared" ref="W10:W16" si="8">SQRT((L10*L10)+(M10*M10))</f>
        <v>49.3605979071685</v>
      </c>
      <c r="X10" s="102">
        <f>W10-Reference!E12</f>
        <v>-1.14079158637102</v>
      </c>
      <c r="Y10" s="102">
        <f t="shared" ref="Y10:Y16" si="9">IF(((U10*U10)-(O10*O10)-(X10*X10))&lt;0,0,SQRT((U10*U10)-(O10*O10)-(X10*X10)))</f>
        <v>2.69680446723715</v>
      </c>
      <c r="Z10" s="102">
        <f t="shared" ref="Z10:Z16" si="10">O10</f>
        <v>-1.57430365997208</v>
      </c>
      <c r="AA10" s="102">
        <f>X10/(1+0.045*ABS(Reference!E12))</f>
        <v>-0.348592754725405</v>
      </c>
      <c r="AB10" s="102">
        <f>Y10/(1+0.015*ABS(Reference!E12))</f>
        <v>1.53443669182879</v>
      </c>
      <c r="AC10" s="102">
        <f t="shared" ref="AC10:AC16" si="11">SQRT(Z10*Z10+AA10*AA10+AB10*AB10)</f>
        <v>2.22585823530588</v>
      </c>
      <c r="AD10" s="103" t="str">
        <f>A10</f>
        <v>1-(192,80,80)</v>
      </c>
    </row>
    <row r="11" spans="1:107">
      <c r="A11" s="103" t="s">
        <v>41</v>
      </c>
      <c r="B11" s="31">
        <f>sRGB_Data!B1032</f>
        <v>148</v>
      </c>
      <c r="C11" s="31">
        <f>sRGB_Data!C1032</f>
        <v>177.13</v>
      </c>
      <c r="D11" s="31">
        <f>sRGB_Data!D1032</f>
        <v>52.76</v>
      </c>
      <c r="E11" s="102">
        <f t="shared" ref="E11:E16" si="12">B11/$C$16</f>
        <v>0.414815494132281</v>
      </c>
      <c r="F11" s="102">
        <f t="shared" ref="F11:F16" si="13">C11/$C$16</f>
        <v>0.496461273484128</v>
      </c>
      <c r="G11" s="102">
        <f t="shared" ref="G11:G16" si="14">D11/$C$16</f>
        <v>0.147876118043373</v>
      </c>
      <c r="H11" s="102">
        <f>IF((E11/Reference!L$18)&lt;=0.008856,(7.787*(E11/Reference!L$18))+16/116,(E11/Reference!L$18)^(1/3))</f>
        <v>0.758521012654999</v>
      </c>
      <c r="I11" s="102">
        <f>IF((F11/Reference!M$18)&lt;=0.008856,(7.787*(F11/Reference!M$18))+16/116,(F11/Reference!M$18)^(1/3))</f>
        <v>0.791823631720352</v>
      </c>
      <c r="J11" s="102">
        <f>IF((G11/Reference!N$18)&lt;=0.008856,(7.787*(G11/Reference!N$18))+16/116,(G11/Reference!N$18)^(1/3))</f>
        <v>0.513992427233954</v>
      </c>
      <c r="K11" s="102">
        <f t="shared" si="0"/>
        <v>75.8515412795608</v>
      </c>
      <c r="L11" s="102">
        <f t="shared" si="1"/>
        <v>-16.6513095326762</v>
      </c>
      <c r="M11" s="102">
        <f t="shared" si="2"/>
        <v>55.5662408972795</v>
      </c>
      <c r="N11" s="103" t="str">
        <f t="shared" ref="N11:N16" si="15">A11</f>
        <v>2-(192,192,80)</v>
      </c>
      <c r="O11" s="120">
        <f>K11-Reference!B13</f>
        <v>0.0995204850188856</v>
      </c>
      <c r="P11" s="120">
        <f>L11-Reference!C13</f>
        <v>-2.11074526305904</v>
      </c>
      <c r="Q11" s="120">
        <f>M11-Reference!D13</f>
        <v>0.489974598241538</v>
      </c>
      <c r="R11" s="120" t="str">
        <f t="shared" si="3"/>
        <v>about the same</v>
      </c>
      <c r="S11" s="120" t="str">
        <f t="shared" si="4"/>
        <v>about the same</v>
      </c>
      <c r="T11" s="120" t="str">
        <f t="shared" si="5"/>
        <v>about the same</v>
      </c>
      <c r="U11" s="120">
        <f t="shared" si="6"/>
        <v>2.16915306038706</v>
      </c>
      <c r="V11" s="120">
        <f t="shared" si="7"/>
        <v>1.1440502082539</v>
      </c>
      <c r="W11" s="102">
        <f t="shared" si="8"/>
        <v>58.0075274133236</v>
      </c>
      <c r="X11" s="102">
        <f>W11-Reference!E13</f>
        <v>1.04417850614109</v>
      </c>
      <c r="Y11" s="102">
        <f t="shared" si="9"/>
        <v>1.89868689355594</v>
      </c>
      <c r="Z11" s="102">
        <f t="shared" si="10"/>
        <v>0.0995204850188856</v>
      </c>
      <c r="AA11" s="102">
        <f>X11/(1+0.045*ABS(Reference!E13))</f>
        <v>0.293032764330456</v>
      </c>
      <c r="AB11" s="102">
        <f>Y11/(1+0.015*ABS(Reference!E13))</f>
        <v>1.02385432574383</v>
      </c>
      <c r="AC11" s="102">
        <f t="shared" si="11"/>
        <v>1.06960282734008</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0.263211642256503</v>
      </c>
      <c r="F12" s="102">
        <f t="shared" si="13"/>
        <v>0.420617305435347</v>
      </c>
      <c r="G12" s="102">
        <f t="shared" si="14"/>
        <v>0.177838129072251</v>
      </c>
      <c r="H12" s="102">
        <f>IF((E12/Reference!L$18)&lt;=0.008856,(7.787*(E12/Reference!L$18))+16/116,(E12/Reference!L$18)^(1/3))</f>
        <v>0.651804955388691</v>
      </c>
      <c r="I12" s="102">
        <f>IF((F12/Reference!M$18)&lt;=0.008856,(7.787*(F12/Reference!M$18))+16/116,(F12/Reference!M$18)^(1/3))</f>
        <v>0.749253957657737</v>
      </c>
      <c r="J12" s="102">
        <f>IF((G12/Reference!N$18)&lt;=0.008856,(7.787*(G12/Reference!N$18))+16/116,(G12/Reference!N$18)^(1/3))</f>
        <v>0.546595015549207</v>
      </c>
      <c r="K12" s="102">
        <f t="shared" si="0"/>
        <v>70.9134590882975</v>
      </c>
      <c r="L12" s="102">
        <f t="shared" si="1"/>
        <v>-48.7245011345233</v>
      </c>
      <c r="M12" s="102">
        <f t="shared" si="2"/>
        <v>40.5317884217061</v>
      </c>
      <c r="N12" s="103" t="str">
        <f t="shared" si="15"/>
        <v>3-(96,192,96)</v>
      </c>
      <c r="O12" s="120">
        <f>K12-Reference!B14</f>
        <v>0.716104085490812</v>
      </c>
      <c r="P12" s="120">
        <f>L12-Reference!C14</f>
        <v>-0.857850475289744</v>
      </c>
      <c r="Q12" s="120">
        <f>M12-Reference!D14</f>
        <v>0.91245489892178</v>
      </c>
      <c r="R12" s="120" t="str">
        <f t="shared" si="3"/>
        <v>about the same</v>
      </c>
      <c r="S12" s="120" t="str">
        <f t="shared" si="4"/>
        <v>about the same</v>
      </c>
      <c r="T12" s="120" t="str">
        <f t="shared" si="5"/>
        <v>about the same</v>
      </c>
      <c r="U12" s="120">
        <f t="shared" si="6"/>
        <v>1.44266643468885</v>
      </c>
      <c r="V12" s="120">
        <f t="shared" si="7"/>
        <v>0.626378877287993</v>
      </c>
      <c r="W12" s="102">
        <f t="shared" si="8"/>
        <v>63.3790413580871</v>
      </c>
      <c r="X12" s="102">
        <f>W12-Reference!E14</f>
        <v>1.24283746597015</v>
      </c>
      <c r="Y12" s="102">
        <f t="shared" si="9"/>
        <v>0.154390458584982</v>
      </c>
      <c r="Z12" s="102">
        <f t="shared" si="10"/>
        <v>0.716104085490812</v>
      </c>
      <c r="AA12" s="102">
        <f>X12/(1+0.045*ABS(Reference!E14))</f>
        <v>0.32739598907948</v>
      </c>
      <c r="AB12" s="102">
        <f>Y12/(1+0.015*ABS(Reference!E14))</f>
        <v>0.0799104646841032</v>
      </c>
      <c r="AC12" s="102">
        <f t="shared" si="11"/>
        <v>0.791441013145006</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0.340653210519172</v>
      </c>
      <c r="F13" s="102">
        <f t="shared" si="13"/>
        <v>0.448449182845709</v>
      </c>
      <c r="G13" s="102">
        <f t="shared" si="14"/>
        <v>0.573398336416095</v>
      </c>
      <c r="H13" s="102">
        <f>IF((E13/Reference!L$18)&lt;=0.008856,(7.787*(E13/Reference!L$18))+16/116,(E13/Reference!L$18)^(1/3))</f>
        <v>0.710319038394685</v>
      </c>
      <c r="I13" s="102">
        <f>IF((F13/Reference!M$18)&lt;=0.008856,(7.787*(F13/Reference!M$18))+16/116,(F13/Reference!M$18)^(1/3))</f>
        <v>0.765428118602208</v>
      </c>
      <c r="J13" s="102">
        <f>IF((G13/Reference!N$18)&lt;=0.008856,(7.787*(G13/Reference!N$18))+16/116,(G13/Reference!N$18)^(1/3))</f>
        <v>0.807500592410641</v>
      </c>
      <c r="K13" s="102">
        <f t="shared" si="0"/>
        <v>72.7896617578562</v>
      </c>
      <c r="L13" s="102">
        <f t="shared" si="1"/>
        <v>-27.5545401037616</v>
      </c>
      <c r="M13" s="102">
        <f t="shared" si="2"/>
        <v>-8.41449476168645</v>
      </c>
      <c r="N13" s="103" t="str">
        <f t="shared" si="15"/>
        <v>4-(96,192,192)</v>
      </c>
      <c r="O13" s="120">
        <f>K13-Reference!B15</f>
        <v>0.566618198388198</v>
      </c>
      <c r="P13" s="120">
        <f>L13-Reference!C15</f>
        <v>0.633400096668066</v>
      </c>
      <c r="Q13" s="120">
        <f>M13-Reference!D15</f>
        <v>0.289988956130195</v>
      </c>
      <c r="R13" s="120" t="str">
        <f t="shared" si="3"/>
        <v>about the same</v>
      </c>
      <c r="S13" s="120" t="str">
        <f t="shared" si="4"/>
        <v>about the same</v>
      </c>
      <c r="T13" s="120" t="str">
        <f t="shared" si="5"/>
        <v>about the same</v>
      </c>
      <c r="U13" s="120">
        <f t="shared" si="6"/>
        <v>0.897967404687543</v>
      </c>
      <c r="V13" s="120">
        <f t="shared" si="7"/>
        <v>0.413099126168334</v>
      </c>
      <c r="W13" s="102">
        <f t="shared" si="8"/>
        <v>28.8106994435098</v>
      </c>
      <c r="X13" s="102">
        <f>W13-Reference!E15</f>
        <v>-0.690622722398878</v>
      </c>
      <c r="Y13" s="102">
        <f t="shared" si="9"/>
        <v>0.0912662722091633</v>
      </c>
      <c r="Z13" s="102">
        <f t="shared" si="10"/>
        <v>0.566618198388198</v>
      </c>
      <c r="AA13" s="102">
        <f>X13/(1+0.045*ABS(Reference!E15))</f>
        <v>-0.296715389295435</v>
      </c>
      <c r="AB13" s="102">
        <f>Y13/(1+0.015*ABS(Reference!E15))</f>
        <v>0.0632686429355436</v>
      </c>
      <c r="AC13" s="102">
        <f t="shared" si="11"/>
        <v>0.642727878785676</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0.263716147587205</v>
      </c>
      <c r="F14" s="102">
        <f t="shared" si="13"/>
        <v>0.237986375721432</v>
      </c>
      <c r="G14" s="102">
        <f t="shared" si="14"/>
        <v>0.538783665115191</v>
      </c>
      <c r="H14" s="102">
        <f>IF((E14/Reference!L$18)&lt;=0.008856,(7.787*(E14/Reference!L$18))+16/116,(E14/Reference!L$18)^(1/3))</f>
        <v>0.652221134040911</v>
      </c>
      <c r="I14" s="102">
        <f>IF((F14/Reference!M$18)&lt;=0.008856,(7.787*(F14/Reference!M$18))+16/116,(F14/Reference!M$18)^(1/3))</f>
        <v>0.619703618072223</v>
      </c>
      <c r="J14" s="102">
        <f>IF((G14/Reference!N$18)&lt;=0.008856,(7.787*(G14/Reference!N$18))+16/116,(G14/Reference!N$18)^(1/3))</f>
        <v>0.790913241979728</v>
      </c>
      <c r="K14" s="102">
        <f t="shared" si="0"/>
        <v>55.8856196963778</v>
      </c>
      <c r="L14" s="102">
        <f t="shared" si="1"/>
        <v>16.2587579843441</v>
      </c>
      <c r="M14" s="102">
        <f t="shared" si="2"/>
        <v>-34.2419247815009</v>
      </c>
      <c r="N14" s="103" t="str">
        <f t="shared" si="15"/>
        <v>5-(128,128,192)</v>
      </c>
      <c r="O14" s="120">
        <f>K14-Reference!B16</f>
        <v>-0.0348917060468423</v>
      </c>
      <c r="P14" s="120">
        <f>L14-Reference!C16</f>
        <v>1.12580357623432</v>
      </c>
      <c r="Q14" s="120">
        <f>M14-Reference!D16</f>
        <v>-0.833541784382838</v>
      </c>
      <c r="R14" s="120" t="str">
        <f t="shared" si="3"/>
        <v>about the same</v>
      </c>
      <c r="S14" s="120" t="str">
        <f t="shared" si="4"/>
        <v>about the same</v>
      </c>
      <c r="T14" s="120" t="str">
        <f t="shared" si="5"/>
        <v>about the same</v>
      </c>
      <c r="U14" s="120">
        <f t="shared" si="6"/>
        <v>1.40122911392997</v>
      </c>
      <c r="V14" s="120">
        <f t="shared" si="7"/>
        <v>0.403625018786597</v>
      </c>
      <c r="W14" s="102">
        <f t="shared" si="8"/>
        <v>37.9058916784112</v>
      </c>
      <c r="X14" s="102">
        <f>W14-Reference!E16</f>
        <v>1.2299272929985</v>
      </c>
      <c r="Y14" s="102">
        <f t="shared" si="9"/>
        <v>0.670450932217636</v>
      </c>
      <c r="Z14" s="102">
        <f t="shared" si="10"/>
        <v>-0.0348917060468423</v>
      </c>
      <c r="AA14" s="102">
        <f>X14/(1+0.045*ABS(Reference!E16))</f>
        <v>0.464050239853154</v>
      </c>
      <c r="AB14" s="102">
        <f>Y14/(1+0.015*ABS(Reference!E16))</f>
        <v>0.432510072169386</v>
      </c>
      <c r="AC14" s="102">
        <f t="shared" si="11"/>
        <v>0.635314897343512</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0.381321945788492</v>
      </c>
      <c r="F15" s="102">
        <f t="shared" si="13"/>
        <v>0.297433920522416</v>
      </c>
      <c r="G15" s="102">
        <f t="shared" si="14"/>
        <v>0.545622515153588</v>
      </c>
      <c r="H15" s="102">
        <f>IF((E15/Reference!L$18)&lt;=0.008856,(7.787*(E15/Reference!L$18))+16/116,(E15/Reference!L$18)^(1/3))</f>
        <v>0.737530344019142</v>
      </c>
      <c r="I15" s="102">
        <f>IF((F15/Reference!M$18)&lt;=0.008856,(7.787*(F15/Reference!M$18))+16/116,(F15/Reference!M$18)^(1/3))</f>
        <v>0.66751879518767</v>
      </c>
      <c r="J15" s="102">
        <f>IF((G15/Reference!N$18)&lt;=0.008856,(7.787*(G15/Reference!N$18))+16/116,(G15/Reference!N$18)^(1/3))</f>
        <v>0.794245569955762</v>
      </c>
      <c r="K15" s="102">
        <f t="shared" si="0"/>
        <v>61.4321802417697</v>
      </c>
      <c r="L15" s="102">
        <f t="shared" si="1"/>
        <v>35.0057744157363</v>
      </c>
      <c r="M15" s="102">
        <f t="shared" si="2"/>
        <v>-25.3453549536185</v>
      </c>
      <c r="N15" s="103" t="str">
        <f t="shared" si="15"/>
        <v>6-(192,128,192)</v>
      </c>
      <c r="O15" s="120">
        <f>K15-Reference!B17</f>
        <v>-0.608884727234553</v>
      </c>
      <c r="P15" s="120">
        <f>L15-Reference!C17</f>
        <v>-0.0624838998605242</v>
      </c>
      <c r="Q15" s="120">
        <f>M15-Reference!D17</f>
        <v>-1.89819433034904</v>
      </c>
      <c r="R15" s="120" t="str">
        <f t="shared" si="3"/>
        <v>about the same</v>
      </c>
      <c r="S15" s="120" t="str">
        <f t="shared" si="4"/>
        <v>about the same</v>
      </c>
      <c r="T15" s="120" t="str">
        <f t="shared" si="5"/>
        <v>about the same</v>
      </c>
      <c r="U15" s="120">
        <f t="shared" si="6"/>
        <v>1.99443890971133</v>
      </c>
      <c r="V15" s="120">
        <f t="shared" si="7"/>
        <v>1.45040194512621</v>
      </c>
      <c r="W15" s="102">
        <f t="shared" si="8"/>
        <v>43.2179506706453</v>
      </c>
      <c r="X15" s="102">
        <f>W15-Reference!E17</f>
        <v>1.03321311566195</v>
      </c>
      <c r="Y15" s="102">
        <f t="shared" si="9"/>
        <v>1.59358608526026</v>
      </c>
      <c r="Z15" s="102">
        <f t="shared" si="10"/>
        <v>-0.608884727234553</v>
      </c>
      <c r="AA15" s="102">
        <f>X15/(1+0.045*ABS(Reference!E17))</f>
        <v>0.356487738880673</v>
      </c>
      <c r="AB15" s="102">
        <f>Y15/(1+0.015*ABS(Reference!E17))</f>
        <v>0.97600093549876</v>
      </c>
      <c r="AC15" s="102">
        <f t="shared" si="11"/>
        <v>1.20432634494401</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340.65646</v>
      </c>
      <c r="C16" s="31">
        <f t="shared" ref="C16:D16" si="17">C35</f>
        <v>356.78513</v>
      </c>
      <c r="D16" s="31">
        <f t="shared" si="17"/>
        <v>329.09357</v>
      </c>
      <c r="E16" s="102">
        <f t="shared" si="12"/>
        <v>0.954794444488199</v>
      </c>
      <c r="F16" s="102">
        <f t="shared" si="13"/>
        <v>1</v>
      </c>
      <c r="G16" s="102">
        <f t="shared" si="14"/>
        <v>0.922385890914232</v>
      </c>
      <c r="H16" s="102">
        <f>IF((E16/Reference!L$18)&lt;=0.008856,(7.787*(E16/Reference!L$18))+16/116,(E16/Reference!L$18)^(1/3))</f>
        <v>1.0015037675298</v>
      </c>
      <c r="I16" s="102">
        <f>IF((F16/Reference!M$18)&lt;=0.008856,(7.787*(F16/Reference!M$18))+16/116,(F16/Reference!M$18)^(1/3))</f>
        <v>1</v>
      </c>
      <c r="J16" s="102">
        <f>IF((G16/Reference!N$18)&lt;=0.008856,(7.787*(G16/Reference!N$18))+16/116,(G16/Reference!N$18)^(1/3))</f>
        <v>0.946153478760604</v>
      </c>
      <c r="K16" s="102">
        <f t="shared" si="0"/>
        <v>100</v>
      </c>
      <c r="L16" s="102">
        <f t="shared" si="1"/>
        <v>0.751883764899208</v>
      </c>
      <c r="M16" s="102">
        <f t="shared" si="2"/>
        <v>10.7693042478792</v>
      </c>
      <c r="N16" s="103" t="str">
        <f t="shared" si="15"/>
        <v>7-(255, 255, 255)</v>
      </c>
      <c r="O16" s="120">
        <f>K16-Reference!B18</f>
        <v>0</v>
      </c>
      <c r="P16" s="120">
        <f>L16-Reference!C18</f>
        <v>0.751883764899208</v>
      </c>
      <c r="Q16" s="120">
        <f>M16-Reference!D18</f>
        <v>10.7693042478792</v>
      </c>
      <c r="R16" s="120" t="str">
        <f t="shared" si="3"/>
        <v>about the same</v>
      </c>
      <c r="S16" s="120" t="str">
        <f t="shared" si="4"/>
        <v>about the same</v>
      </c>
      <c r="T16" s="120" t="str">
        <f t="shared" si="5"/>
        <v>yellower</v>
      </c>
      <c r="U16" s="120">
        <f t="shared" si="6"/>
        <v>10.7955195882046</v>
      </c>
      <c r="V16" s="120">
        <f t="shared" si="7"/>
        <v>116.543243179309</v>
      </c>
      <c r="W16" s="102">
        <f t="shared" si="8"/>
        <v>10.7955195882046</v>
      </c>
      <c r="X16" s="102">
        <f>W16-Reference!E18</f>
        <v>10.7955195882046</v>
      </c>
      <c r="Y16" s="102">
        <f t="shared" si="9"/>
        <v>0</v>
      </c>
      <c r="Z16" s="102">
        <f t="shared" si="10"/>
        <v>0</v>
      </c>
      <c r="AA16" s="102">
        <f>X16/(1+0.045*ABS(Reference!E18))</f>
        <v>10.7955195882046</v>
      </c>
      <c r="AB16" s="102">
        <f>Y16/(1+0.015*ABS(Reference!E18))</f>
        <v>0</v>
      </c>
      <c r="AC16" s="102">
        <f t="shared" si="11"/>
        <v>10.7955195882046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2.48068439786696</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10.7955195882046</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6.1094365</v>
      </c>
      <c r="C28" s="31">
        <f>Test_Data!Q4</f>
        <v>6.4112277</v>
      </c>
      <c r="D28" s="31">
        <f>Test_Data!R4</f>
        <v>6.3964539</v>
      </c>
      <c r="E28" s="117">
        <f>B28/$C$16</f>
        <v>0.0171235737879547</v>
      </c>
      <c r="F28" s="117">
        <f>C28/$C$16</f>
        <v>0.0179694363943923</v>
      </c>
      <c r="G28" s="117">
        <f>D28/$C$16</f>
        <v>0.0179280282785328</v>
      </c>
      <c r="H28" s="117">
        <f>IF((E28/E$16)&lt;=0.008856,(7.787*(E28/E$16))+16/116,(E28/E$16)^(1/3))</f>
        <v>0.261754913091866</v>
      </c>
      <c r="I28" s="117">
        <f>IF((F28/F$16)&lt;=0.008856,(7.787*(F28/F$16))+16/116,(F28/F$16)^(1/3))</f>
        <v>0.26192572333791</v>
      </c>
      <c r="J28" s="117">
        <f>IF((G28/G$16)&lt;=0.008856,(7.787*(G28/G$16))+16/116,(G28/G$16)^(1/3))</f>
        <v>0.268868521556544</v>
      </c>
      <c r="K28" s="117">
        <f>100*IF(F28&lt;=0.008856,9.033*F28,(1.16*(F28^(1/3)))-0.16)</f>
        <v>14.3833839071975</v>
      </c>
      <c r="L28" s="117">
        <f>500*(H28-I28)</f>
        <v>-0.0854051230220476</v>
      </c>
      <c r="M28" s="117">
        <f>200*(I28-J28)</f>
        <v>-1.38855964372692</v>
      </c>
      <c r="N28" s="123" t="str">
        <f>A28</f>
        <v>1-Gray1 (32, 32, 32)</v>
      </c>
      <c r="O28" s="124">
        <f>K28-[1]Reference!B35</f>
        <v>2.1333538056747</v>
      </c>
      <c r="P28" s="124">
        <f>L28-[1]Reference!C35</f>
        <v>-0.0854051230220476</v>
      </c>
      <c r="Q28" s="124">
        <f>M28-[1]Reference!D35</f>
        <v>-1.38855964372692</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2.54687855607843</v>
      </c>
      <c r="V28" s="124">
        <f>(AC28)^2</f>
        <v>6.48659037941217</v>
      </c>
      <c r="W28" s="117">
        <f t="shared" ref="W28:W59" si="19">SQRT((L28*L28)+(M28*M28))</f>
        <v>1.39118363964842</v>
      </c>
      <c r="X28" s="117">
        <f>W28-[1]Reference!E35</f>
        <v>1.39118363964842</v>
      </c>
      <c r="Y28" s="117">
        <f t="shared" ref="Y28:Y59" si="20">IF(((U28*U28)-(O28*O28)-(X28*X28))&lt;0,0,SQRT((U28*U28)-(O28*O28)-(X28*X28)))</f>
        <v>0</v>
      </c>
      <c r="Z28" s="117">
        <f t="shared" ref="Z28:Z59" si="21">O28</f>
        <v>2.1333538056747</v>
      </c>
      <c r="AA28" s="117">
        <f>X28/(1+0.045*ABS([1]Reference!E35))</f>
        <v>1.39118363964842</v>
      </c>
      <c r="AB28" s="117">
        <f>Y28/(1+0.015*ABS([1]Reference!E35))</f>
        <v>0</v>
      </c>
      <c r="AC28" s="117">
        <f>SQRT(Z28*Z28+AA28*AA28+AB28*AB28)</f>
        <v>2.54687855607843</v>
      </c>
      <c r="AD28" s="123" t="str">
        <f t="shared" ref="AD28:AD59" si="22">A28</f>
        <v>1-Gray1 (32, 32, 32)</v>
      </c>
    </row>
    <row r="29" s="31" customFormat="1" spans="1:30">
      <c r="A29" s="3" t="s">
        <v>51</v>
      </c>
      <c r="B29" s="31">
        <f>Test_Data!P5</f>
        <v>19.842434</v>
      </c>
      <c r="C29" s="31">
        <f>Test_Data!Q5</f>
        <v>20.799614</v>
      </c>
      <c r="D29" s="31">
        <f>Test_Data!R5</f>
        <v>20.020313</v>
      </c>
      <c r="E29" s="117">
        <f t="shared" ref="E29:G59" si="23">B29/$C$16</f>
        <v>0.0556145207060619</v>
      </c>
      <c r="F29" s="117">
        <f t="shared" si="23"/>
        <v>0.0582973118862885</v>
      </c>
      <c r="G29" s="117">
        <f t="shared" si="23"/>
        <v>0.0561130812822833</v>
      </c>
      <c r="H29" s="117">
        <f t="shared" ref="H29:J59" si="24">IF((E29/E$16)&lt;=0.008856,(7.787*(E29/E$16))+16/116,(E29/E$16)^(1/3))</f>
        <v>0.387637786626537</v>
      </c>
      <c r="I29" s="117">
        <f t="shared" si="24"/>
        <v>0.387747949556385</v>
      </c>
      <c r="J29" s="117">
        <f t="shared" si="24"/>
        <v>0.393293850034271</v>
      </c>
      <c r="K29" s="117">
        <f t="shared" ref="K29:K59" si="25">100*IF(F29&lt;=0.008856,9.033*F29,(1.16*(F29^(1/3)))-0.16)</f>
        <v>28.9787621485406</v>
      </c>
      <c r="L29" s="117">
        <f t="shared" ref="L29:L59" si="26">500*(H29-I29)</f>
        <v>-0.0550814649240561</v>
      </c>
      <c r="M29" s="117">
        <f t="shared" ref="M29:M59" si="27">200*(I29-J29)</f>
        <v>-1.10918009557734</v>
      </c>
      <c r="N29" s="123" t="str">
        <f t="shared" ref="N29:N59" si="28">A29</f>
        <v>2-Gray2 (64, 64, 64)</v>
      </c>
      <c r="O29" s="124">
        <f>K29-[1]Reference!B36</f>
        <v>1.88534840909158</v>
      </c>
      <c r="P29" s="124">
        <f>L29-[1]Reference!C36</f>
        <v>-0.0550814649240561</v>
      </c>
      <c r="Q29" s="124">
        <f>M29-[1]Reference!D36</f>
        <v>-1.10918009557734</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2.1881163305152</v>
      </c>
      <c r="V29" s="124">
        <f t="shared" ref="V29:V59" si="32">(AC29)^2</f>
        <v>4.78785307586729</v>
      </c>
      <c r="W29" s="117">
        <f t="shared" si="19"/>
        <v>1.11054691580462</v>
      </c>
      <c r="X29" s="117">
        <f>W29-[1]Reference!E36</f>
        <v>1.11054691580462</v>
      </c>
      <c r="Y29" s="117">
        <f t="shared" si="20"/>
        <v>0</v>
      </c>
      <c r="Z29" s="117">
        <f t="shared" si="21"/>
        <v>1.88534840909158</v>
      </c>
      <c r="AA29" s="117">
        <f>X29/(1+0.045*ABS([1]Reference!E36))</f>
        <v>1.11054691580462</v>
      </c>
      <c r="AB29" s="117">
        <f>Y29/(1+0.015*ABS([1]Reference!E36))</f>
        <v>0</v>
      </c>
      <c r="AC29" s="117">
        <f t="shared" ref="AC29:AC59" si="33">SQRT(Z29*Z29+AA29*AA29+AB29*AB29)</f>
        <v>2.1881163305152</v>
      </c>
      <c r="AD29" s="123" t="str">
        <f t="shared" si="22"/>
        <v>2-Gray2 (64, 64, 64)</v>
      </c>
    </row>
    <row r="30" s="31" customFormat="1" spans="1:30">
      <c r="A30" s="3" t="s">
        <v>52</v>
      </c>
      <c r="B30" s="31">
        <f>Test_Data!P6</f>
        <v>43.382694</v>
      </c>
      <c r="C30" s="31">
        <f>Test_Data!Q6</f>
        <v>45.435852</v>
      </c>
      <c r="D30" s="31">
        <f>Test_Data!R6</f>
        <v>42.958889</v>
      </c>
      <c r="E30" s="117">
        <f t="shared" si="23"/>
        <v>0.121593335462159</v>
      </c>
      <c r="F30" s="117">
        <f t="shared" si="23"/>
        <v>0.127347941883116</v>
      </c>
      <c r="G30" s="117">
        <f t="shared" si="23"/>
        <v>0.120405491675059</v>
      </c>
      <c r="H30" s="117">
        <f t="shared" si="24"/>
        <v>0.503114263001769</v>
      </c>
      <c r="I30" s="117">
        <f t="shared" si="24"/>
        <v>0.503111190017802</v>
      </c>
      <c r="J30" s="117">
        <f t="shared" si="24"/>
        <v>0.5072762714629</v>
      </c>
      <c r="K30" s="117">
        <f t="shared" si="25"/>
        <v>42.360898042065</v>
      </c>
      <c r="L30" s="117">
        <f t="shared" si="26"/>
        <v>0.00153649198342265</v>
      </c>
      <c r="M30" s="117">
        <f t="shared" si="27"/>
        <v>-0.833016289019661</v>
      </c>
      <c r="N30" s="123" t="str">
        <f t="shared" si="28"/>
        <v>3-Grey3 (96, 96, 96)</v>
      </c>
      <c r="O30" s="124">
        <f>K30-[1]Reference!B37</f>
        <v>1.63035001306969</v>
      </c>
      <c r="P30" s="124">
        <f>L30-[1]Reference!C37</f>
        <v>0.00153649198342265</v>
      </c>
      <c r="Q30" s="124">
        <f>M30-[1]Reference!D37</f>
        <v>-0.833016289019661</v>
      </c>
      <c r="R30" s="124" t="str">
        <f t="shared" si="29"/>
        <v>about the same</v>
      </c>
      <c r="S30" s="124" t="str">
        <f t="shared" si="30"/>
        <v>about the same</v>
      </c>
      <c r="T30" s="124" t="str">
        <f t="shared" si="31"/>
        <v>about the same</v>
      </c>
      <c r="U30" s="124">
        <f t="shared" si="18"/>
        <v>1.83083578283145</v>
      </c>
      <c r="V30" s="124">
        <f t="shared" si="32"/>
        <v>3.35195966369606</v>
      </c>
      <c r="W30" s="117">
        <f t="shared" si="19"/>
        <v>0.833017706042136</v>
      </c>
      <c r="X30" s="117">
        <f>W30-[1]Reference!E37</f>
        <v>0.833017706042136</v>
      </c>
      <c r="Y30" s="117">
        <f t="shared" si="20"/>
        <v>0</v>
      </c>
      <c r="Z30" s="117">
        <f t="shared" si="21"/>
        <v>1.63035001306969</v>
      </c>
      <c r="AA30" s="117">
        <f>X30/(1+0.045*ABS([1]Reference!E37))</f>
        <v>0.833017706042136</v>
      </c>
      <c r="AB30" s="117">
        <f>Y30/(1+0.015*ABS([1]Reference!E37))</f>
        <v>0</v>
      </c>
      <c r="AC30" s="117">
        <f t="shared" si="33"/>
        <v>1.83083578283145</v>
      </c>
      <c r="AD30" s="123" t="str">
        <f t="shared" si="22"/>
        <v>3-Grey3 (96, 96, 96)</v>
      </c>
    </row>
    <row r="31" s="31" customFormat="1" spans="1:30">
      <c r="A31" s="3" t="s">
        <v>53</v>
      </c>
      <c r="B31" s="31">
        <f>Test_Data!P7</f>
        <v>77.916649</v>
      </c>
      <c r="C31" s="31">
        <f>Test_Data!Q7</f>
        <v>81.589722</v>
      </c>
      <c r="D31" s="31">
        <f>Test_Data!R7</f>
        <v>76.533577</v>
      </c>
      <c r="E31" s="117">
        <f t="shared" si="23"/>
        <v>0.218385359838287</v>
      </c>
      <c r="F31" s="117">
        <f t="shared" si="23"/>
        <v>0.228680275996928</v>
      </c>
      <c r="G31" s="117">
        <f t="shared" si="23"/>
        <v>0.214508875411932</v>
      </c>
      <c r="H31" s="117">
        <f t="shared" si="24"/>
        <v>0.611558320219491</v>
      </c>
      <c r="I31" s="117">
        <f t="shared" si="24"/>
        <v>0.611518456549291</v>
      </c>
      <c r="J31" s="117">
        <f t="shared" si="24"/>
        <v>0.614956229029656</v>
      </c>
      <c r="K31" s="117">
        <f t="shared" si="25"/>
        <v>54.9361409597177</v>
      </c>
      <c r="L31" s="117">
        <f t="shared" si="26"/>
        <v>0.0199318351003508</v>
      </c>
      <c r="M31" s="117">
        <f t="shared" si="27"/>
        <v>-0.687554496072984</v>
      </c>
      <c r="N31" s="123" t="str">
        <f t="shared" si="28"/>
        <v>4-Gray4 (128, 128, 128)</v>
      </c>
      <c r="O31" s="124">
        <f>K31-[1]Reference!B38</f>
        <v>1.35112750754869</v>
      </c>
      <c r="P31" s="124">
        <f>L31-[1]Reference!C38</f>
        <v>0.0199318351003508</v>
      </c>
      <c r="Q31" s="124">
        <f>M31-[1]Reference!D38</f>
        <v>-0.687554496072962</v>
      </c>
      <c r="R31" s="124" t="str">
        <f t="shared" si="29"/>
        <v>about the same</v>
      </c>
      <c r="S31" s="124" t="str">
        <f t="shared" si="30"/>
        <v>about the same</v>
      </c>
      <c r="T31" s="124" t="str">
        <f t="shared" si="31"/>
        <v>about the same</v>
      </c>
      <c r="U31" s="124">
        <f t="shared" si="18"/>
        <v>1.51613785810372</v>
      </c>
      <c r="V31" s="124">
        <f t="shared" si="32"/>
        <v>2.29867400477534</v>
      </c>
      <c r="W31" s="117">
        <f t="shared" si="19"/>
        <v>0.687843341990487</v>
      </c>
      <c r="X31" s="117">
        <f>W31-[1]Reference!E38</f>
        <v>0.687843341990465</v>
      </c>
      <c r="Y31" s="117">
        <f t="shared" si="20"/>
        <v>0</v>
      </c>
      <c r="Z31" s="117">
        <f t="shared" si="21"/>
        <v>1.35112750754869</v>
      </c>
      <c r="AA31" s="117">
        <f>X31/(1+0.045*ABS([1]Reference!E38))</f>
        <v>0.687843341990464</v>
      </c>
      <c r="AB31" s="117">
        <f>Y31/(1+0.015*ABS([1]Reference!E38))</f>
        <v>0</v>
      </c>
      <c r="AC31" s="117">
        <f t="shared" si="33"/>
        <v>1.51613785810372</v>
      </c>
      <c r="AD31" s="123" t="str">
        <f t="shared" si="22"/>
        <v>4-Gray4 (128, 128, 128)</v>
      </c>
    </row>
    <row r="32" s="31" customFormat="1" spans="1:30">
      <c r="A32" s="3" t="s">
        <v>54</v>
      </c>
      <c r="B32" s="31">
        <f>Test_Data!P8</f>
        <v>124.47024</v>
      </c>
      <c r="C32" s="31">
        <f>Test_Data!Q8</f>
        <v>130.34622</v>
      </c>
      <c r="D32" s="31">
        <f>Test_Data!R8</f>
        <v>121.74242</v>
      </c>
      <c r="E32" s="117">
        <f t="shared" si="23"/>
        <v>0.348866108853808</v>
      </c>
      <c r="F32" s="117">
        <f t="shared" si="23"/>
        <v>0.365335349037669</v>
      </c>
      <c r="G32" s="117">
        <f t="shared" si="23"/>
        <v>0.341220554791619</v>
      </c>
      <c r="H32" s="117">
        <f t="shared" si="24"/>
        <v>0.714907136889195</v>
      </c>
      <c r="I32" s="117">
        <f t="shared" si="24"/>
        <v>0.714875750028499</v>
      </c>
      <c r="J32" s="117">
        <f t="shared" si="24"/>
        <v>0.7178618015268</v>
      </c>
      <c r="K32" s="117">
        <f t="shared" si="25"/>
        <v>66.9255870033059</v>
      </c>
      <c r="L32" s="117">
        <f t="shared" si="26"/>
        <v>0.0156934303482958</v>
      </c>
      <c r="M32" s="117">
        <f t="shared" si="27"/>
        <v>-0.5972102996602</v>
      </c>
      <c r="N32" s="123" t="str">
        <f t="shared" si="28"/>
        <v>5-Gray5 (160, 160, 160)</v>
      </c>
      <c r="O32" s="124">
        <f>K32-[1]Reference!B39</f>
        <v>1.05777358323041</v>
      </c>
      <c r="P32" s="124">
        <f>L32-[1]Reference!C39</f>
        <v>0.0156934303483514</v>
      </c>
      <c r="Q32" s="124">
        <f>M32-[1]Reference!D39</f>
        <v>-0.5972102996602</v>
      </c>
      <c r="R32" s="124" t="str">
        <f t="shared" si="29"/>
        <v>about the same</v>
      </c>
      <c r="S32" s="124" t="str">
        <f t="shared" si="30"/>
        <v>about the same</v>
      </c>
      <c r="T32" s="124" t="str">
        <f t="shared" si="31"/>
        <v>about the same</v>
      </c>
      <c r="U32" s="124">
        <f t="shared" si="18"/>
        <v>1.21482154210256</v>
      </c>
      <c r="V32" s="124">
        <f t="shared" si="32"/>
        <v>1.47579137915643</v>
      </c>
      <c r="W32" s="117">
        <f t="shared" si="19"/>
        <v>0.597416459244573</v>
      </c>
      <c r="X32" s="117">
        <f>W32-[1]Reference!E39</f>
        <v>0.597416459244518</v>
      </c>
      <c r="Y32" s="117">
        <f t="shared" si="20"/>
        <v>2.61620430142871e-7</v>
      </c>
      <c r="Z32" s="117">
        <f t="shared" si="21"/>
        <v>1.05777358323041</v>
      </c>
      <c r="AA32" s="117">
        <f>X32/(1+0.045*ABS([1]Reference!E39))</f>
        <v>0.597416459244516</v>
      </c>
      <c r="AB32" s="117">
        <f>Y32/(1+0.015*ABS([1]Reference!E39))</f>
        <v>2.61620430142871e-7</v>
      </c>
      <c r="AC32" s="117">
        <f t="shared" si="33"/>
        <v>1.21482154210256</v>
      </c>
      <c r="AD32" s="123" t="str">
        <f t="shared" si="22"/>
        <v>5-Gray5 (160, 160, 160)</v>
      </c>
    </row>
    <row r="33" s="31" customFormat="1" spans="1:30">
      <c r="A33" s="3" t="s">
        <v>55</v>
      </c>
      <c r="B33" s="31">
        <f>Test_Data!P9</f>
        <v>183.56587</v>
      </c>
      <c r="C33" s="31">
        <f>Test_Data!Q9</f>
        <v>192.33058</v>
      </c>
      <c r="D33" s="31">
        <f>Test_Data!R9</f>
        <v>178.48721</v>
      </c>
      <c r="E33" s="117">
        <f t="shared" si="23"/>
        <v>0.514499777499135</v>
      </c>
      <c r="F33" s="117">
        <f t="shared" si="23"/>
        <v>0.539065571482758</v>
      </c>
      <c r="G33" s="117">
        <f t="shared" si="23"/>
        <v>0.50026527170569</v>
      </c>
      <c r="H33" s="117">
        <f t="shared" si="24"/>
        <v>0.813751438508468</v>
      </c>
      <c r="I33" s="117">
        <f t="shared" si="24"/>
        <v>0.813855304669447</v>
      </c>
      <c r="J33" s="117">
        <f t="shared" si="24"/>
        <v>0.815509894557012</v>
      </c>
      <c r="K33" s="117">
        <f t="shared" si="25"/>
        <v>78.4072153416559</v>
      </c>
      <c r="L33" s="117">
        <f t="shared" si="26"/>
        <v>-0.0519330804895635</v>
      </c>
      <c r="M33" s="117">
        <f t="shared" si="27"/>
        <v>-0.330917977512835</v>
      </c>
      <c r="N33" s="123" t="str">
        <f t="shared" si="28"/>
        <v>6-Gray6 (192, 192, 192)</v>
      </c>
      <c r="O33" s="124">
        <f>K33-[1]Reference!B40</f>
        <v>0.702851751703179</v>
      </c>
      <c r="P33" s="124">
        <f>L33-[1]Reference!C40</f>
        <v>-0.0519330804895635</v>
      </c>
      <c r="Q33" s="124">
        <f>M33-[1]Reference!D40</f>
        <v>-0.330917977512835</v>
      </c>
      <c r="R33" s="124" t="str">
        <f t="shared" si="29"/>
        <v>about the same</v>
      </c>
      <c r="S33" s="124" t="str">
        <f t="shared" si="30"/>
        <v>about the same</v>
      </c>
      <c r="T33" s="124" t="str">
        <f t="shared" si="31"/>
        <v>about the same</v>
      </c>
      <c r="U33" s="124">
        <f t="shared" si="18"/>
        <v>0.778591251917556</v>
      </c>
      <c r="V33" s="124">
        <f t="shared" si="32"/>
        <v>0.606204337562547</v>
      </c>
      <c r="W33" s="117">
        <f t="shared" si="19"/>
        <v>0.334968286096341</v>
      </c>
      <c r="X33" s="117">
        <f>W33-[1]Reference!E40</f>
        <v>0.334968286096341</v>
      </c>
      <c r="Y33" s="117">
        <f t="shared" si="20"/>
        <v>0</v>
      </c>
      <c r="Z33" s="117">
        <f t="shared" si="21"/>
        <v>0.702851751703179</v>
      </c>
      <c r="AA33" s="117">
        <f>X33/(1+0.045*ABS([1]Reference!E40))</f>
        <v>0.334968286096341</v>
      </c>
      <c r="AB33" s="117">
        <f>Y33/(1+0.015*ABS([1]Reference!E40))</f>
        <v>0</v>
      </c>
      <c r="AC33" s="117">
        <f t="shared" si="33"/>
        <v>0.778591251917556</v>
      </c>
      <c r="AD33" s="123" t="str">
        <f t="shared" si="22"/>
        <v>6-Gray6 (192, 192, 192)</v>
      </c>
    </row>
    <row r="34" s="31" customFormat="1" spans="1:30">
      <c r="A34" s="3" t="s">
        <v>56</v>
      </c>
      <c r="B34" s="31">
        <f>Test_Data!P10</f>
        <v>256.34338</v>
      </c>
      <c r="C34" s="31">
        <f>Test_Data!Q10</f>
        <v>268.38486</v>
      </c>
      <c r="D34" s="31">
        <f>Test_Data!R10</f>
        <v>248.6088</v>
      </c>
      <c r="E34" s="117">
        <f t="shared" si="23"/>
        <v>0.718481120555669</v>
      </c>
      <c r="F34" s="117">
        <f t="shared" si="23"/>
        <v>0.75223106971975</v>
      </c>
      <c r="G34" s="117">
        <f t="shared" si="23"/>
        <v>0.696802582551577</v>
      </c>
      <c r="H34" s="117">
        <f t="shared" si="24"/>
        <v>0.909567971328299</v>
      </c>
      <c r="I34" s="117">
        <f t="shared" si="24"/>
        <v>0.909460320715796</v>
      </c>
      <c r="J34" s="117">
        <f t="shared" si="24"/>
        <v>0.910749692875866</v>
      </c>
      <c r="K34" s="117">
        <f t="shared" si="25"/>
        <v>89.4973972030323</v>
      </c>
      <c r="L34" s="117">
        <f t="shared" si="26"/>
        <v>0.053825306251476</v>
      </c>
      <c r="M34" s="117">
        <f t="shared" si="27"/>
        <v>-0.257874432013994</v>
      </c>
      <c r="N34" s="123" t="str">
        <f t="shared" si="28"/>
        <v>7-Gray7 (224, 224, 224)</v>
      </c>
      <c r="O34" s="124">
        <f>K34-[1]Reference!B41</f>
        <v>0.320116974005373</v>
      </c>
      <c r="P34" s="124">
        <f>L34-[1]Reference!C41</f>
        <v>0.053825306251476</v>
      </c>
      <c r="Q34" s="124">
        <f>M34-[1]Reference!D41</f>
        <v>-0.257874432013994</v>
      </c>
      <c r="R34" s="124" t="str">
        <f t="shared" si="29"/>
        <v>about the same</v>
      </c>
      <c r="S34" s="124" t="str">
        <f t="shared" si="30"/>
        <v>about the same</v>
      </c>
      <c r="T34" s="124" t="str">
        <f t="shared" si="31"/>
        <v>about the same</v>
      </c>
      <c r="U34" s="124">
        <f t="shared" si="18"/>
        <v>0.414573592171476</v>
      </c>
      <c r="V34" s="124">
        <f t="shared" si="32"/>
        <v>0.171871263325962</v>
      </c>
      <c r="W34" s="117">
        <f t="shared" si="19"/>
        <v>0.263431938609587</v>
      </c>
      <c r="X34" s="117">
        <f>W34-[1]Reference!E41</f>
        <v>0.263431938609587</v>
      </c>
      <c r="Y34" s="117">
        <f t="shared" si="20"/>
        <v>0</v>
      </c>
      <c r="Z34" s="117">
        <f t="shared" si="21"/>
        <v>0.320116974005373</v>
      </c>
      <c r="AA34" s="117">
        <f>X34/(1+0.045*ABS([1]Reference!E41))</f>
        <v>0.263431938609587</v>
      </c>
      <c r="AB34" s="117">
        <f>Y34/(1+0.015*ABS([1]Reference!E41))</f>
        <v>0</v>
      </c>
      <c r="AC34" s="117">
        <f t="shared" si="33"/>
        <v>0.414573592171476</v>
      </c>
      <c r="AD34" s="123" t="str">
        <f t="shared" si="22"/>
        <v>7-Gray7 (224, 224, 224)</v>
      </c>
    </row>
    <row r="35" s="31" customFormat="1" spans="1:30">
      <c r="A35" s="3" t="s">
        <v>57</v>
      </c>
      <c r="B35" s="31">
        <f>Test_Data!P11</f>
        <v>340.65646</v>
      </c>
      <c r="C35" s="31">
        <f>Test_Data!Q11</f>
        <v>356.78513</v>
      </c>
      <c r="D35" s="31">
        <f>Test_Data!R11</f>
        <v>329.09357</v>
      </c>
      <c r="E35" s="117">
        <f t="shared" si="23"/>
        <v>0.954794444488199</v>
      </c>
      <c r="F35" s="117">
        <f t="shared" si="23"/>
        <v>1</v>
      </c>
      <c r="G35" s="117">
        <f t="shared" si="23"/>
        <v>0.922385890914232</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36.177078</v>
      </c>
      <c r="C36" s="31">
        <f>Test_Data!Q12</f>
        <v>19.244465</v>
      </c>
      <c r="D36" s="31">
        <f>Test_Data!R12</f>
        <v>1.910881</v>
      </c>
      <c r="E36" s="117">
        <f t="shared" si="23"/>
        <v>0.101397381667784</v>
      </c>
      <c r="F36" s="117">
        <f t="shared" si="23"/>
        <v>0.0539385287722053</v>
      </c>
      <c r="G36" s="117">
        <f t="shared" si="23"/>
        <v>0.00535583139353369</v>
      </c>
      <c r="H36" s="117">
        <f t="shared" si="24"/>
        <v>0.473557027375926</v>
      </c>
      <c r="I36" s="117">
        <f t="shared" si="24"/>
        <v>0.377832836634016</v>
      </c>
      <c r="J36" s="117">
        <f t="shared" si="24"/>
        <v>0.18314623071707</v>
      </c>
      <c r="K36" s="117">
        <f t="shared" si="25"/>
        <v>27.8286090495459</v>
      </c>
      <c r="L36" s="117">
        <f t="shared" si="26"/>
        <v>47.8620953709549</v>
      </c>
      <c r="M36" s="117">
        <f t="shared" si="27"/>
        <v>38.9373211833893</v>
      </c>
      <c r="N36" s="123" t="str">
        <f t="shared" si="28"/>
        <v>9-Red1 (128, 0, 0)</v>
      </c>
      <c r="O36" s="124">
        <f>K36-[1]Reference!B43</f>
        <v>2.29782447712972</v>
      </c>
      <c r="P36" s="124">
        <f>L36-[1]Reference!C43</f>
        <v>-0.190751725270054</v>
      </c>
      <c r="Q36" s="124">
        <f>M36-[1]Reference!D43</f>
        <v>0.876758367152092</v>
      </c>
      <c r="R36" s="124" t="str">
        <f t="shared" si="29"/>
        <v>about the same</v>
      </c>
      <c r="S36" s="124" t="str">
        <f t="shared" si="30"/>
        <v>about the same</v>
      </c>
      <c r="T36" s="124" t="str">
        <f t="shared" si="31"/>
        <v>about the same</v>
      </c>
      <c r="U36" s="124">
        <f t="shared" si="18"/>
        <v>2.46679727232725</v>
      </c>
      <c r="V36" s="124">
        <f t="shared" si="32"/>
        <v>5.46639086702973</v>
      </c>
      <c r="W36" s="117">
        <f t="shared" si="19"/>
        <v>61.7000417685174</v>
      </c>
      <c r="X36" s="117">
        <f>W36-[1]Reference!E43</f>
        <v>0.40010248680273</v>
      </c>
      <c r="Y36" s="117">
        <f t="shared" si="20"/>
        <v>0.803124806688833</v>
      </c>
      <c r="Z36" s="117">
        <f t="shared" si="21"/>
        <v>2.29782447712972</v>
      </c>
      <c r="AA36" s="117">
        <f>X36/(1+0.045*ABS([1]Reference!E43))</f>
        <v>0.106452781073858</v>
      </c>
      <c r="AB36" s="117">
        <f>Y36/(1+0.015*ABS([1]Reference!E43))</f>
        <v>0.418403327824862</v>
      </c>
      <c r="AC36" s="117">
        <f t="shared" si="33"/>
        <v>2.33803140847802</v>
      </c>
      <c r="AD36" s="123" t="str">
        <f t="shared" si="22"/>
        <v>9-Red1 (128, 0, 0)</v>
      </c>
    </row>
    <row r="37" s="31" customFormat="1" spans="1:30">
      <c r="A37" s="3" t="s">
        <v>59</v>
      </c>
      <c r="B37" s="31">
        <f>Test_Data!P13</f>
        <v>95.40683</v>
      </c>
      <c r="C37" s="31">
        <f>Test_Data!Q13</f>
        <v>60.029915</v>
      </c>
      <c r="D37" s="31">
        <f>Test_Data!R13</f>
        <v>23.218937</v>
      </c>
      <c r="E37" s="117">
        <f t="shared" si="23"/>
        <v>0.267406968446247</v>
      </c>
      <c r="F37" s="117">
        <f t="shared" si="23"/>
        <v>0.168252289550296</v>
      </c>
      <c r="G37" s="117">
        <f t="shared" si="23"/>
        <v>0.065078208276225</v>
      </c>
      <c r="H37" s="117">
        <f t="shared" si="24"/>
        <v>0.654265889987346</v>
      </c>
      <c r="I37" s="117">
        <f t="shared" si="24"/>
        <v>0.552060906548607</v>
      </c>
      <c r="J37" s="117">
        <f t="shared" si="24"/>
        <v>0.413213319483523</v>
      </c>
      <c r="K37" s="117">
        <f t="shared" si="25"/>
        <v>48.0390651596383</v>
      </c>
      <c r="L37" s="117">
        <f t="shared" si="26"/>
        <v>51.1024917193695</v>
      </c>
      <c r="M37" s="117">
        <f t="shared" si="27"/>
        <v>27.7695174130167</v>
      </c>
      <c r="N37" s="123" t="str">
        <f t="shared" si="28"/>
        <v>10-Red2 (192, 64, 64)</v>
      </c>
      <c r="O37" s="124">
        <f>K37-[1]Reference!B44</f>
        <v>2.07324921415178</v>
      </c>
      <c r="P37" s="124">
        <f>L37-[1]Reference!C44</f>
        <v>0.00362557380407225</v>
      </c>
      <c r="Q37" s="124">
        <f>M37-[1]Reference!D44</f>
        <v>-0.900270260100744</v>
      </c>
      <c r="R37" s="124" t="str">
        <f t="shared" si="29"/>
        <v>about the same</v>
      </c>
      <c r="S37" s="124" t="str">
        <f t="shared" si="30"/>
        <v>about the same</v>
      </c>
      <c r="T37" s="124" t="str">
        <f t="shared" si="31"/>
        <v>about the same</v>
      </c>
      <c r="U37" s="124">
        <f t="shared" si="18"/>
        <v>2.26027918408064</v>
      </c>
      <c r="V37" s="124">
        <f t="shared" si="32"/>
        <v>4.48919398574187</v>
      </c>
      <c r="W37" s="117">
        <f t="shared" si="19"/>
        <v>58.1602162760771</v>
      </c>
      <c r="X37" s="117">
        <f>W37-[1]Reference!E44</f>
        <v>-0.432025928706693</v>
      </c>
      <c r="Y37" s="117">
        <f t="shared" si="20"/>
        <v>0.789843834521983</v>
      </c>
      <c r="Z37" s="117">
        <f t="shared" si="21"/>
        <v>2.07324921415178</v>
      </c>
      <c r="AA37" s="117">
        <f>X37/(1+0.045*ABS([1]Reference!E44))</f>
        <v>-0.118797745695062</v>
      </c>
      <c r="AB37" s="117">
        <f>Y37/(1+0.015*ABS([1]Reference!E44))</f>
        <v>0.420379325584246</v>
      </c>
      <c r="AC37" s="117">
        <f t="shared" si="33"/>
        <v>2.11877181068228</v>
      </c>
      <c r="AD37" s="123" t="str">
        <f t="shared" si="22"/>
        <v>10-Red2 (192, 64, 64)</v>
      </c>
    </row>
    <row r="38" s="31" customFormat="1" spans="1:30">
      <c r="A38" s="3" t="s">
        <v>60</v>
      </c>
      <c r="B38" s="31">
        <f>Test_Data!P14</f>
        <v>158.67343</v>
      </c>
      <c r="C38" s="31">
        <f>Test_Data!Q14</f>
        <v>83.162186</v>
      </c>
      <c r="D38" s="31">
        <f>Test_Data!R14</f>
        <v>8.4710407</v>
      </c>
      <c r="E38" s="117">
        <f t="shared" si="23"/>
        <v>0.444731062642661</v>
      </c>
      <c r="F38" s="117">
        <f t="shared" si="23"/>
        <v>0.233087589721018</v>
      </c>
      <c r="G38" s="117">
        <f t="shared" si="23"/>
        <v>0.0237426954985484</v>
      </c>
      <c r="H38" s="117">
        <f t="shared" si="24"/>
        <v>0.775168043073951</v>
      </c>
      <c r="I38" s="117">
        <f t="shared" si="24"/>
        <v>0.615422046848574</v>
      </c>
      <c r="J38" s="117">
        <f t="shared" si="24"/>
        <v>0.2952607988831</v>
      </c>
      <c r="K38" s="117">
        <f t="shared" si="25"/>
        <v>55.3889574344346</v>
      </c>
      <c r="L38" s="117">
        <f t="shared" si="26"/>
        <v>79.8729981126888</v>
      </c>
      <c r="M38" s="117">
        <f t="shared" si="27"/>
        <v>64.0322495930948</v>
      </c>
      <c r="N38" s="123" t="str">
        <f t="shared" si="28"/>
        <v>11-Red3 (255, 0, 0)</v>
      </c>
      <c r="O38" s="124">
        <f>K38-[1]Reference!B45</f>
        <v>2.15607564859213</v>
      </c>
      <c r="P38" s="124">
        <f>L38-[1]Reference!C45</f>
        <v>-0.232328977513021</v>
      </c>
      <c r="Q38" s="124">
        <f>M38-[1]Reference!D45</f>
        <v>-3.19053235234136</v>
      </c>
      <c r="R38" s="124" t="str">
        <f t="shared" si="29"/>
        <v>about the same</v>
      </c>
      <c r="S38" s="124" t="str">
        <f t="shared" si="30"/>
        <v>about the same</v>
      </c>
      <c r="T38" s="124" t="str">
        <f t="shared" si="31"/>
        <v>bluer</v>
      </c>
      <c r="U38" s="124">
        <f t="shared" si="18"/>
        <v>3.85773711488758</v>
      </c>
      <c r="V38" s="124">
        <f t="shared" si="32"/>
        <v>5.61309403731083</v>
      </c>
      <c r="W38" s="117">
        <f t="shared" si="19"/>
        <v>102.371015504692</v>
      </c>
      <c r="X38" s="117">
        <f>W38-[1]Reference!E45</f>
        <v>-2.20319661623097</v>
      </c>
      <c r="Y38" s="117">
        <f t="shared" si="20"/>
        <v>2.31935295187205</v>
      </c>
      <c r="Z38" s="117">
        <f t="shared" si="21"/>
        <v>2.15607564859213</v>
      </c>
      <c r="AA38" s="117">
        <f>X38/(1+0.045*ABS([1]Reference!E45))</f>
        <v>-0.386130138901491</v>
      </c>
      <c r="AB38" s="117">
        <f>Y38/(1+0.015*ABS([1]Reference!E45))</f>
        <v>0.902959218730713</v>
      </c>
      <c r="AC38" s="117">
        <f t="shared" si="33"/>
        <v>2.36919691822162</v>
      </c>
      <c r="AD38" s="123" t="str">
        <f t="shared" si="22"/>
        <v>11-Red3 (255, 0, 0)</v>
      </c>
    </row>
    <row r="39" s="31" customFormat="1" spans="1:30">
      <c r="A39" s="3" t="s">
        <v>61</v>
      </c>
      <c r="B39" s="31">
        <f>Test_Data!P15</f>
        <v>199.12648</v>
      </c>
      <c r="C39" s="31">
        <f>Test_Data!Q15</f>
        <v>144.07375</v>
      </c>
      <c r="D39" s="31">
        <f>Test_Data!R15</f>
        <v>81.157722</v>
      </c>
      <c r="E39" s="117">
        <f t="shared" si="23"/>
        <v>0.55811317024339</v>
      </c>
      <c r="F39" s="117">
        <f t="shared" si="23"/>
        <v>0.403810971606356</v>
      </c>
      <c r="G39" s="117">
        <f t="shared" si="23"/>
        <v>0.227469463203245</v>
      </c>
      <c r="H39" s="117">
        <f t="shared" si="24"/>
        <v>0.836124204724238</v>
      </c>
      <c r="I39" s="117">
        <f t="shared" si="24"/>
        <v>0.739138864130062</v>
      </c>
      <c r="J39" s="117">
        <f t="shared" si="24"/>
        <v>0.627100023667856</v>
      </c>
      <c r="K39" s="117">
        <f t="shared" si="25"/>
        <v>69.7401082390872</v>
      </c>
      <c r="L39" s="117">
        <f t="shared" si="26"/>
        <v>48.4926702970879</v>
      </c>
      <c r="M39" s="117">
        <f t="shared" si="27"/>
        <v>22.4077680924412</v>
      </c>
      <c r="N39" s="123" t="str">
        <f t="shared" si="28"/>
        <v>12-Red4 (255, 128, 128)</v>
      </c>
      <c r="O39" s="124">
        <f>K39-[1]Reference!B46</f>
        <v>1.53060983534404</v>
      </c>
      <c r="P39" s="124">
        <f>L39-[1]Reference!C46</f>
        <v>0.299873625721091</v>
      </c>
      <c r="Q39" s="124">
        <f>M39-[1]Reference!D46</f>
        <v>-0.285580265081943</v>
      </c>
      <c r="R39" s="124" t="str">
        <f t="shared" si="29"/>
        <v>about the same</v>
      </c>
      <c r="S39" s="124" t="str">
        <f t="shared" si="30"/>
        <v>about the same</v>
      </c>
      <c r="T39" s="124" t="str">
        <f t="shared" si="31"/>
        <v>about the same</v>
      </c>
      <c r="U39" s="124">
        <f t="shared" si="18"/>
        <v>1.5856376468977</v>
      </c>
      <c r="V39" s="124">
        <f t="shared" si="32"/>
        <v>2.39067832261401</v>
      </c>
      <c r="W39" s="117">
        <f t="shared" si="19"/>
        <v>53.4195389668116</v>
      </c>
      <c r="X39" s="117">
        <f>W39-[1]Reference!E46</f>
        <v>0.15103316194029</v>
      </c>
      <c r="Y39" s="117">
        <f t="shared" si="20"/>
        <v>0.385576533520524</v>
      </c>
      <c r="Z39" s="117">
        <f t="shared" si="21"/>
        <v>1.53060983534404</v>
      </c>
      <c r="AA39" s="117">
        <f>X39/(1+0.045*ABS([1]Reference!E46))</f>
        <v>0.0444596651175154</v>
      </c>
      <c r="AB39" s="117">
        <f>Y39/(1+0.015*ABS([1]Reference!E46))</f>
        <v>0.214324969939921</v>
      </c>
      <c r="AC39" s="117">
        <f t="shared" si="33"/>
        <v>1.54618185302183</v>
      </c>
      <c r="AD39" s="123" t="str">
        <f t="shared" si="22"/>
        <v>12-Red4 (255, 128, 128)</v>
      </c>
    </row>
    <row r="40" s="31" customFormat="1" spans="1:30">
      <c r="A40" s="3" t="s">
        <v>62</v>
      </c>
      <c r="B40" s="31">
        <f>Test_Data!P16</f>
        <v>30.457424</v>
      </c>
      <c r="C40" s="31">
        <f>Test_Data!Q16</f>
        <v>58.795887</v>
      </c>
      <c r="D40" s="31">
        <f>Test_Data!R16</f>
        <v>9.9619646</v>
      </c>
      <c r="E40" s="117">
        <f t="shared" si="23"/>
        <v>0.085366293152408</v>
      </c>
      <c r="F40" s="117">
        <f t="shared" si="23"/>
        <v>0.164793546748991</v>
      </c>
      <c r="G40" s="117">
        <f t="shared" si="23"/>
        <v>0.0279214680275492</v>
      </c>
      <c r="H40" s="117">
        <f t="shared" si="24"/>
        <v>0.447155777773848</v>
      </c>
      <c r="I40" s="117">
        <f t="shared" si="24"/>
        <v>0.54825180094983</v>
      </c>
      <c r="J40" s="117">
        <f t="shared" si="24"/>
        <v>0.311655789544576</v>
      </c>
      <c r="K40" s="117">
        <f t="shared" si="25"/>
        <v>47.5972089101803</v>
      </c>
      <c r="L40" s="117">
        <f t="shared" si="26"/>
        <v>-50.5480115879913</v>
      </c>
      <c r="M40" s="117">
        <f t="shared" si="27"/>
        <v>47.3192022810509</v>
      </c>
      <c r="N40" s="123" t="str">
        <f t="shared" si="28"/>
        <v>13-Green1 (0, 128, 0)</v>
      </c>
      <c r="O40" s="124">
        <f>K40-[1]Reference!B47</f>
        <v>1.36839106755374</v>
      </c>
      <c r="P40" s="124">
        <f>L40-[1]Reference!C47</f>
        <v>1.15391380735947</v>
      </c>
      <c r="Q40" s="124">
        <f>M40-[1]Reference!D47</f>
        <v>-2.58173666390985</v>
      </c>
      <c r="R40" s="124" t="str">
        <f t="shared" si="29"/>
        <v>about the same</v>
      </c>
      <c r="S40" s="124" t="str">
        <f t="shared" si="30"/>
        <v>about the same</v>
      </c>
      <c r="T40" s="124" t="str">
        <f t="shared" si="31"/>
        <v>about the same</v>
      </c>
      <c r="U40" s="124">
        <f t="shared" si="18"/>
        <v>3.1415562051875</v>
      </c>
      <c r="V40" s="124">
        <f t="shared" si="32"/>
        <v>2.52228276734293</v>
      </c>
      <c r="W40" s="117">
        <f t="shared" si="19"/>
        <v>69.2402222701135</v>
      </c>
      <c r="X40" s="117">
        <f>W40-[1]Reference!E47</f>
        <v>-2.61513798348986</v>
      </c>
      <c r="Y40" s="117">
        <f t="shared" si="20"/>
        <v>1.07607369817303</v>
      </c>
      <c r="Z40" s="117">
        <f t="shared" si="21"/>
        <v>1.36839106755374</v>
      </c>
      <c r="AA40" s="117">
        <f>X40/(1+0.045*ABS([1]Reference!E47))</f>
        <v>-0.617726092460113</v>
      </c>
      <c r="AB40" s="117">
        <f>Y40/(1+0.015*ABS([1]Reference!E47))</f>
        <v>0.517883315309553</v>
      </c>
      <c r="AC40" s="117">
        <f t="shared" si="33"/>
        <v>1.58816962801299</v>
      </c>
      <c r="AD40" s="123" t="str">
        <f t="shared" si="22"/>
        <v>13-Green1 (0, 128, 0)</v>
      </c>
    </row>
    <row r="41" s="31" customFormat="1" spans="1:30">
      <c r="A41" s="3" t="s">
        <v>63</v>
      </c>
      <c r="B41" s="31">
        <f>Test_Data!P17</f>
        <v>82.543182</v>
      </c>
      <c r="C41" s="31">
        <f>Test_Data!Q17</f>
        <v>143.61157</v>
      </c>
      <c r="D41" s="31">
        <f>Test_Data!R17</f>
        <v>38.411144</v>
      </c>
      <c r="E41" s="117">
        <f t="shared" si="23"/>
        <v>0.231352640733654</v>
      </c>
      <c r="F41" s="117">
        <f t="shared" si="23"/>
        <v>0.402515570085558</v>
      </c>
      <c r="G41" s="117">
        <f t="shared" si="23"/>
        <v>0.107659038368555</v>
      </c>
      <c r="H41" s="117">
        <f t="shared" si="24"/>
        <v>0.623430711258289</v>
      </c>
      <c r="I41" s="117">
        <f t="shared" si="24"/>
        <v>0.738347646330444</v>
      </c>
      <c r="J41" s="117">
        <f t="shared" si="24"/>
        <v>0.488704061491591</v>
      </c>
      <c r="K41" s="117">
        <f t="shared" si="25"/>
        <v>69.6483269743315</v>
      </c>
      <c r="L41" s="117">
        <f t="shared" si="26"/>
        <v>-57.4584675360771</v>
      </c>
      <c r="M41" s="117">
        <f t="shared" si="27"/>
        <v>49.9287169677705</v>
      </c>
      <c r="N41" s="123" t="str">
        <f t="shared" si="28"/>
        <v>14-Green2 (64, 192, 64)</v>
      </c>
      <c r="O41" s="124">
        <f>K41-[1]Reference!B48</f>
        <v>0.781733720553333</v>
      </c>
      <c r="P41" s="124">
        <f>L41-[1]Reference!C48</f>
        <v>1.86924962273017</v>
      </c>
      <c r="Q41" s="124">
        <f>M41-[1]Reference!D48</f>
        <v>-2.53454631947534</v>
      </c>
      <c r="R41" s="124" t="str">
        <f t="shared" si="29"/>
        <v>about the same</v>
      </c>
      <c r="S41" s="124" t="str">
        <f t="shared" si="30"/>
        <v>about the same</v>
      </c>
      <c r="T41" s="124" t="str">
        <f t="shared" si="31"/>
        <v>about the same</v>
      </c>
      <c r="U41" s="124">
        <f t="shared" si="18"/>
        <v>3.24486160066851</v>
      </c>
      <c r="V41" s="124">
        <f t="shared" si="32"/>
        <v>1.16027716449223</v>
      </c>
      <c r="W41" s="117">
        <f t="shared" si="19"/>
        <v>76.1206428614614</v>
      </c>
      <c r="X41" s="117">
        <f>W41-[1]Reference!E48</f>
        <v>-3.07640265175397</v>
      </c>
      <c r="Y41" s="117">
        <f t="shared" si="20"/>
        <v>0.673621497522178</v>
      </c>
      <c r="Z41" s="117">
        <f t="shared" si="21"/>
        <v>0.781733720553333</v>
      </c>
      <c r="AA41" s="117">
        <f>X41/(1+0.045*ABS([1]Reference!E48))</f>
        <v>-0.674078061287586</v>
      </c>
      <c r="AB41" s="117">
        <f>Y41/(1+0.015*ABS([1]Reference!E48))</f>
        <v>0.307877121483308</v>
      </c>
      <c r="AC41" s="117">
        <f t="shared" si="33"/>
        <v>1.07716162412715</v>
      </c>
      <c r="AD41" s="123" t="str">
        <f t="shared" si="22"/>
        <v>14-Green2 (64, 192, 64)</v>
      </c>
    </row>
    <row r="42" s="31" customFormat="1" spans="1:30">
      <c r="A42" s="3" t="s">
        <v>64</v>
      </c>
      <c r="B42" s="31">
        <f>Test_Data!P18</f>
        <v>131.72772</v>
      </c>
      <c r="C42" s="31">
        <f>Test_Data!Q18</f>
        <v>256.58948</v>
      </c>
      <c r="D42" s="31">
        <f>Test_Data!R18</f>
        <v>40.41573</v>
      </c>
      <c r="E42" s="117">
        <f t="shared" si="23"/>
        <v>0.369207427450802</v>
      </c>
      <c r="F42" s="117">
        <f t="shared" si="23"/>
        <v>0.719170891455033</v>
      </c>
      <c r="G42" s="117">
        <f t="shared" si="23"/>
        <v>0.11327750682883</v>
      </c>
      <c r="H42" s="117">
        <f t="shared" si="24"/>
        <v>0.728540191049235</v>
      </c>
      <c r="I42" s="117">
        <f t="shared" si="24"/>
        <v>0.895936782821523</v>
      </c>
      <c r="J42" s="117">
        <f t="shared" si="24"/>
        <v>0.497061748904904</v>
      </c>
      <c r="K42" s="117">
        <f t="shared" si="25"/>
        <v>87.9286668072967</v>
      </c>
      <c r="L42" s="117">
        <f t="shared" si="26"/>
        <v>-83.698295886144</v>
      </c>
      <c r="M42" s="117">
        <f t="shared" si="27"/>
        <v>79.7750067833237</v>
      </c>
      <c r="N42" s="123" t="str">
        <f t="shared" si="28"/>
        <v>15-Green3 (0, 255, 0)</v>
      </c>
      <c r="O42" s="124">
        <f>K42-[1]Reference!B49</f>
        <v>0.191633333752449</v>
      </c>
      <c r="P42" s="124">
        <f>L42-[1]Reference!C49</f>
        <v>2.49013820797568</v>
      </c>
      <c r="Q42" s="124">
        <f>M42-[1]Reference!D49</f>
        <v>-3.4111367617131</v>
      </c>
      <c r="R42" s="124" t="str">
        <f t="shared" si="29"/>
        <v>about the same</v>
      </c>
      <c r="S42" s="124" t="str">
        <f t="shared" si="30"/>
        <v>about the same</v>
      </c>
      <c r="T42" s="124" t="str">
        <f t="shared" si="31"/>
        <v>bluer</v>
      </c>
      <c r="U42" s="124">
        <f t="shared" si="18"/>
        <v>4.22769034302844</v>
      </c>
      <c r="V42" s="124">
        <f t="shared" si="32"/>
        <v>0.529806268211351</v>
      </c>
      <c r="W42" s="117">
        <f t="shared" si="19"/>
        <v>115.626365685011</v>
      </c>
      <c r="X42" s="117">
        <f>W42-[1]Reference!E49</f>
        <v>-4.15836059297453</v>
      </c>
      <c r="Y42" s="117">
        <f t="shared" si="20"/>
        <v>0.73802403804166</v>
      </c>
      <c r="Z42" s="117">
        <f t="shared" si="21"/>
        <v>0.191633333752449</v>
      </c>
      <c r="AA42" s="117">
        <f>X42/(1+0.045*ABS([1]Reference!E49))</f>
        <v>-0.650728813999385</v>
      </c>
      <c r="AB42" s="117">
        <f>Y42/(1+0.015*ABS([1]Reference!E49))</f>
        <v>0.263884338749436</v>
      </c>
      <c r="AC42" s="117">
        <f t="shared" si="33"/>
        <v>0.727877921228107</v>
      </c>
      <c r="AD42" s="123" t="str">
        <f t="shared" si="22"/>
        <v>15-Green3 (0, 255, 0)</v>
      </c>
    </row>
    <row r="43" s="31" customFormat="1" spans="1:30">
      <c r="A43" s="3" t="s">
        <v>65</v>
      </c>
      <c r="B43" s="31">
        <f>Test_Data!P19</f>
        <v>177.68846</v>
      </c>
      <c r="C43" s="31">
        <f>Test_Data!Q19</f>
        <v>278.56161</v>
      </c>
      <c r="D43" s="31">
        <f>Test_Data!R19</f>
        <v>104.87885</v>
      </c>
      <c r="E43" s="117">
        <f t="shared" si="23"/>
        <v>0.498026529300703</v>
      </c>
      <c r="F43" s="117">
        <f t="shared" si="23"/>
        <v>0.780754539854281</v>
      </c>
      <c r="G43" s="117">
        <f t="shared" si="23"/>
        <v>0.29395521612686</v>
      </c>
      <c r="H43" s="117">
        <f t="shared" si="24"/>
        <v>0.804972167886628</v>
      </c>
      <c r="I43" s="117">
        <f t="shared" si="24"/>
        <v>0.920813135803678</v>
      </c>
      <c r="J43" s="117">
        <f t="shared" si="24"/>
        <v>0.683055784047458</v>
      </c>
      <c r="K43" s="117">
        <f t="shared" si="25"/>
        <v>90.8143237532266</v>
      </c>
      <c r="L43" s="117">
        <f t="shared" si="26"/>
        <v>-57.9204839585248</v>
      </c>
      <c r="M43" s="117">
        <f t="shared" si="27"/>
        <v>47.551470351244</v>
      </c>
      <c r="N43" s="123" t="str">
        <f t="shared" si="28"/>
        <v>16-Green4 (128, 255, 128)</v>
      </c>
      <c r="O43" s="124">
        <f>K43-[1]Reference!B50</f>
        <v>0.186269610162995</v>
      </c>
      <c r="P43" s="124">
        <f>L43-[1]Reference!C50</f>
        <v>1.97720359743092</v>
      </c>
      <c r="Q43" s="124">
        <f>M43-[1]Reference!D50</f>
        <v>-2.15232353470896</v>
      </c>
      <c r="R43" s="124" t="str">
        <f t="shared" si="29"/>
        <v>about the same</v>
      </c>
      <c r="S43" s="124" t="str">
        <f t="shared" si="30"/>
        <v>about the same</v>
      </c>
      <c r="T43" s="124" t="str">
        <f t="shared" si="31"/>
        <v>about the same</v>
      </c>
      <c r="U43" s="124">
        <f t="shared" si="18"/>
        <v>2.92857081721206</v>
      </c>
      <c r="V43" s="124">
        <f t="shared" si="32"/>
        <v>0.482365195678232</v>
      </c>
      <c r="W43" s="117">
        <f t="shared" si="19"/>
        <v>74.9394742078897</v>
      </c>
      <c r="X43" s="117">
        <f>W43-[1]Reference!E50</f>
        <v>-2.89496612033639</v>
      </c>
      <c r="Y43" s="117">
        <f t="shared" si="20"/>
        <v>0.401250328174683</v>
      </c>
      <c r="Z43" s="117">
        <f t="shared" si="21"/>
        <v>0.186269610162995</v>
      </c>
      <c r="AA43" s="117">
        <f>X43/(1+0.045*ABS([1]Reference!E50))</f>
        <v>-0.64296148614275</v>
      </c>
      <c r="AB43" s="117">
        <f>Y43/(1+0.015*ABS([1]Reference!E50))</f>
        <v>0.185119840495462</v>
      </c>
      <c r="AC43" s="117">
        <f t="shared" si="33"/>
        <v>0.694525158419933</v>
      </c>
      <c r="AD43" s="123" t="str">
        <f t="shared" si="22"/>
        <v>16-Green4 (128, 255, 128)</v>
      </c>
    </row>
    <row r="44" s="31" customFormat="1" spans="1:30">
      <c r="A44" s="3" t="s">
        <v>66</v>
      </c>
      <c r="B44" s="31">
        <f>Test_Data!P20</f>
        <v>12.818257</v>
      </c>
      <c r="C44" s="31">
        <f>Test_Data!Q20</f>
        <v>5.0882134</v>
      </c>
      <c r="D44" s="31">
        <f>Test_Data!R20</f>
        <v>66.408287</v>
      </c>
      <c r="E44" s="117">
        <f t="shared" si="23"/>
        <v>0.0359271054822268</v>
      </c>
      <c r="F44" s="117">
        <f t="shared" si="23"/>
        <v>0.0142612821335912</v>
      </c>
      <c r="G44" s="117">
        <f t="shared" si="23"/>
        <v>0.186129637745833</v>
      </c>
      <c r="H44" s="117">
        <f t="shared" si="24"/>
        <v>0.335097186818467</v>
      </c>
      <c r="I44" s="117">
        <f t="shared" si="24"/>
        <v>0.242504344747133</v>
      </c>
      <c r="J44" s="117">
        <f t="shared" si="24"/>
        <v>0.586544491222363</v>
      </c>
      <c r="K44" s="117">
        <f t="shared" si="25"/>
        <v>12.1305039906674</v>
      </c>
      <c r="L44" s="117">
        <f t="shared" si="26"/>
        <v>46.2964210356671</v>
      </c>
      <c r="M44" s="117">
        <f t="shared" si="27"/>
        <v>-68.808029295046</v>
      </c>
      <c r="N44" s="123" t="str">
        <f t="shared" si="28"/>
        <v>17-Blue1 (0, 0, 128)</v>
      </c>
      <c r="O44" s="124">
        <f>K44-[1]Reference!B51</f>
        <v>-0.844807587049134</v>
      </c>
      <c r="P44" s="124">
        <f>L44-[1]Reference!C51</f>
        <v>-1.20953045896791</v>
      </c>
      <c r="Q44" s="124">
        <f>M44-[1]Reference!D51</f>
        <v>-4.10972283974552</v>
      </c>
      <c r="R44" s="124" t="str">
        <f t="shared" si="29"/>
        <v>about the same</v>
      </c>
      <c r="S44" s="124" t="str">
        <f t="shared" si="30"/>
        <v>about the same</v>
      </c>
      <c r="T44" s="124" t="str">
        <f t="shared" si="31"/>
        <v>bluer</v>
      </c>
      <c r="U44" s="124">
        <f t="shared" si="18"/>
        <v>4.36651870599828</v>
      </c>
      <c r="V44" s="124">
        <f t="shared" si="32"/>
        <v>3.36216971377329</v>
      </c>
      <c r="W44" s="117">
        <f t="shared" si="19"/>
        <v>82.9331266514152</v>
      </c>
      <c r="X44" s="117">
        <f>W44-[1]Reference!E51</f>
        <v>2.66678074234446</v>
      </c>
      <c r="Y44" s="117">
        <f t="shared" si="20"/>
        <v>3.35276993289993</v>
      </c>
      <c r="Z44" s="117">
        <f t="shared" si="21"/>
        <v>-0.844807587049134</v>
      </c>
      <c r="AA44" s="117">
        <f>X44/(1+0.045*ABS([1]Reference!E51))</f>
        <v>0.578228336631691</v>
      </c>
      <c r="AB44" s="117">
        <f>Y44/(1+0.015*ABS([1]Reference!E51))</f>
        <v>1.52122379857589</v>
      </c>
      <c r="AC44" s="117">
        <f t="shared" si="33"/>
        <v>1.83362202042114</v>
      </c>
      <c r="AD44" s="123" t="str">
        <f t="shared" si="22"/>
        <v>17-Blue1 (0, 0, 128)</v>
      </c>
    </row>
    <row r="45" s="31" customFormat="1" spans="1:30">
      <c r="A45" s="3" t="s">
        <v>67</v>
      </c>
      <c r="B45" s="31">
        <f>Test_Data!P21</f>
        <v>46.101425</v>
      </c>
      <c r="C45" s="31">
        <f>Test_Data!Q21</f>
        <v>31.046288</v>
      </c>
      <c r="D45" s="31">
        <f>Test_Data!R21</f>
        <v>156.17657</v>
      </c>
      <c r="E45" s="117">
        <f t="shared" si="23"/>
        <v>0.129213414807955</v>
      </c>
      <c r="F45" s="117">
        <f t="shared" si="23"/>
        <v>0.0870167655249534</v>
      </c>
      <c r="G45" s="117">
        <f t="shared" si="23"/>
        <v>0.43773284497591</v>
      </c>
      <c r="H45" s="117">
        <f t="shared" si="24"/>
        <v>0.513411871902584</v>
      </c>
      <c r="I45" s="117">
        <f t="shared" si="24"/>
        <v>0.443133223498093</v>
      </c>
      <c r="J45" s="117">
        <f t="shared" si="24"/>
        <v>0.780007588507633</v>
      </c>
      <c r="K45" s="117">
        <f t="shared" si="25"/>
        <v>35.4034539257788</v>
      </c>
      <c r="L45" s="117">
        <f t="shared" si="26"/>
        <v>35.1393242022457</v>
      </c>
      <c r="M45" s="117">
        <f t="shared" si="27"/>
        <v>-67.3748730019079</v>
      </c>
      <c r="N45" s="123" t="str">
        <f t="shared" si="28"/>
        <v>18-Blue2 (64, 64, 192)</v>
      </c>
      <c r="O45" s="124">
        <f>K45-[1]Reference!B52</f>
        <v>0.275424357728525</v>
      </c>
      <c r="P45" s="124">
        <f>L45-[1]Reference!C52</f>
        <v>-5.11122878836692</v>
      </c>
      <c r="Q45" s="124">
        <f>M45-[1]Reference!D52</f>
        <v>-0.403289310065205</v>
      </c>
      <c r="R45" s="124" t="str">
        <f t="shared" si="29"/>
        <v>about the same</v>
      </c>
      <c r="S45" s="124" t="str">
        <f t="shared" si="30"/>
        <v>greener</v>
      </c>
      <c r="T45" s="124" t="str">
        <f t="shared" si="31"/>
        <v>about the same</v>
      </c>
      <c r="U45" s="124">
        <f t="shared" si="18"/>
        <v>5.13450684793329</v>
      </c>
      <c r="V45" s="124">
        <f t="shared" si="32"/>
        <v>4.89562327783821</v>
      </c>
      <c r="W45" s="117">
        <f t="shared" si="19"/>
        <v>75.9877991352148</v>
      </c>
      <c r="X45" s="117">
        <f>W45-[1]Reference!E52</f>
        <v>-2.14862027496555</v>
      </c>
      <c r="Y45" s="117">
        <f t="shared" si="20"/>
        <v>4.65518344522003</v>
      </c>
      <c r="Z45" s="117">
        <f t="shared" si="21"/>
        <v>0.275424357728525</v>
      </c>
      <c r="AA45" s="117">
        <f>X45/(1+0.045*ABS([1]Reference!E52))</f>
        <v>-0.475764881277954</v>
      </c>
      <c r="AB45" s="117">
        <f>Y45/(1+0.015*ABS([1]Reference!E52))</f>
        <v>2.14322478493289</v>
      </c>
      <c r="AC45" s="117">
        <f t="shared" si="33"/>
        <v>2.21260554049704</v>
      </c>
      <c r="AD45" s="123" t="str">
        <f t="shared" si="22"/>
        <v>18-Blue2 (64, 64, 192)</v>
      </c>
    </row>
    <row r="46" s="31" customFormat="1" spans="1:30">
      <c r="A46" s="3" t="s">
        <v>68</v>
      </c>
      <c r="B46" s="31">
        <f>Test_Data!P22</f>
        <v>55.753925</v>
      </c>
      <c r="C46" s="31">
        <f>Test_Data!Q22</f>
        <v>22.496788</v>
      </c>
      <c r="D46" s="31">
        <f>Test_Data!R22</f>
        <v>284.22815</v>
      </c>
      <c r="E46" s="117">
        <f t="shared" si="23"/>
        <v>0.156267513166818</v>
      </c>
      <c r="F46" s="117">
        <f t="shared" si="23"/>
        <v>0.0630541637203322</v>
      </c>
      <c r="G46" s="117">
        <f t="shared" si="23"/>
        <v>0.796636760057797</v>
      </c>
      <c r="H46" s="117">
        <f t="shared" si="24"/>
        <v>0.546998672677717</v>
      </c>
      <c r="I46" s="117">
        <f t="shared" si="24"/>
        <v>0.398019720158574</v>
      </c>
      <c r="J46" s="117">
        <f t="shared" si="24"/>
        <v>0.952319251397773</v>
      </c>
      <c r="K46" s="117">
        <f t="shared" si="25"/>
        <v>30.1702875383946</v>
      </c>
      <c r="L46" s="117">
        <f t="shared" si="26"/>
        <v>74.4894762595714</v>
      </c>
      <c r="M46" s="117">
        <f t="shared" si="27"/>
        <v>-110.85990624784</v>
      </c>
      <c r="N46" s="123" t="str">
        <f t="shared" si="28"/>
        <v>19-Blue3 (0, 0, 255)</v>
      </c>
      <c r="O46" s="124">
        <f>K46-[1]Reference!B53</f>
        <v>-2.1322991288549</v>
      </c>
      <c r="P46" s="124">
        <f>L46-[1]Reference!C53</f>
        <v>-4.7041618528301</v>
      </c>
      <c r="Q46" s="124">
        <f>M46-[1]Reference!D53</f>
        <v>-3.00617199551257</v>
      </c>
      <c r="R46" s="124" t="str">
        <f t="shared" si="29"/>
        <v>about the same</v>
      </c>
      <c r="S46" s="124" t="str">
        <f t="shared" si="30"/>
        <v>greener</v>
      </c>
      <c r="T46" s="124" t="str">
        <f t="shared" si="31"/>
        <v>bluer</v>
      </c>
      <c r="U46" s="124">
        <f t="shared" si="18"/>
        <v>5.97602780943507</v>
      </c>
      <c r="V46" s="124">
        <f t="shared" si="32"/>
        <v>7.9878866881174</v>
      </c>
      <c r="W46" s="117">
        <f t="shared" si="19"/>
        <v>133.561225236612</v>
      </c>
      <c r="X46" s="117">
        <f>W46-[1]Reference!E53</f>
        <v>-0.24482959518383</v>
      </c>
      <c r="Y46" s="117">
        <f t="shared" si="20"/>
        <v>5.57729928133215</v>
      </c>
      <c r="Z46" s="117">
        <f t="shared" si="21"/>
        <v>-2.1322991288549</v>
      </c>
      <c r="AA46" s="117">
        <f>X46/(1+0.045*ABS([1]Reference!E53))</f>
        <v>-0.0348696901194915</v>
      </c>
      <c r="AB46" s="117">
        <f>Y46/(1+0.015*ABS([1]Reference!E53))</f>
        <v>1.85471593995226</v>
      </c>
      <c r="AC46" s="117">
        <f t="shared" si="33"/>
        <v>2.82628496229899</v>
      </c>
      <c r="AD46" s="123" t="str">
        <f t="shared" si="22"/>
        <v>19-Blue3 (0, 0, 255)</v>
      </c>
    </row>
    <row r="47" s="31" customFormat="1" spans="1:30">
      <c r="A47" s="3" t="s">
        <v>69</v>
      </c>
      <c r="B47" s="31">
        <f>Test_Data!P23</f>
        <v>119.31912</v>
      </c>
      <c r="C47" s="31">
        <f>Test_Data!Q23</f>
        <v>97.151871</v>
      </c>
      <c r="D47" s="31">
        <f>Test_Data!R23</f>
        <v>294.48175</v>
      </c>
      <c r="E47" s="117">
        <f t="shared" si="23"/>
        <v>0.334428511636682</v>
      </c>
      <c r="F47" s="117">
        <f t="shared" si="23"/>
        <v>0.272297982261761</v>
      </c>
      <c r="G47" s="117">
        <f t="shared" si="23"/>
        <v>0.825375625940464</v>
      </c>
      <c r="H47" s="117">
        <f t="shared" si="24"/>
        <v>0.704905886953443</v>
      </c>
      <c r="I47" s="117">
        <f t="shared" si="24"/>
        <v>0.648158878526641</v>
      </c>
      <c r="J47" s="117">
        <f t="shared" si="24"/>
        <v>0.963635955423595</v>
      </c>
      <c r="K47" s="117">
        <f t="shared" si="25"/>
        <v>59.1864299090903</v>
      </c>
      <c r="L47" s="117">
        <f t="shared" si="26"/>
        <v>28.3735042134012</v>
      </c>
      <c r="M47" s="117">
        <f t="shared" si="27"/>
        <v>-63.0954153793909</v>
      </c>
      <c r="N47" s="123" t="str">
        <f t="shared" si="28"/>
        <v>20-Blue4 (128, 128, 255)</v>
      </c>
      <c r="O47" s="124">
        <f>K47-[1]Reference!B54</f>
        <v>-0.0163233017366053</v>
      </c>
      <c r="P47" s="124">
        <f>L47-[1]Reference!C54</f>
        <v>-4.72965486178029</v>
      </c>
      <c r="Q47" s="124">
        <f>M47-[1]Reference!D54</f>
        <v>0.362024019643606</v>
      </c>
      <c r="R47" s="124" t="str">
        <f t="shared" si="29"/>
        <v>about the same</v>
      </c>
      <c r="S47" s="124" t="str">
        <f t="shared" si="30"/>
        <v>greener</v>
      </c>
      <c r="T47" s="124" t="str">
        <f t="shared" si="31"/>
        <v>about the same</v>
      </c>
      <c r="U47" s="124">
        <f t="shared" si="18"/>
        <v>4.74351799327676</v>
      </c>
      <c r="V47" s="124">
        <f t="shared" si="32"/>
        <v>4.22436987188854</v>
      </c>
      <c r="W47" s="117">
        <f t="shared" si="19"/>
        <v>69.1815523333046</v>
      </c>
      <c r="X47" s="117">
        <f>W47-[1]Reference!E54</f>
        <v>-2.39124805789777</v>
      </c>
      <c r="Y47" s="117">
        <f t="shared" si="20"/>
        <v>4.09666074113551</v>
      </c>
      <c r="Z47" s="117">
        <f t="shared" si="21"/>
        <v>-0.0163233017366053</v>
      </c>
      <c r="AA47" s="117">
        <f>X47/(1+0.045*ABS([1]Reference!E54))</f>
        <v>-0.566542277515864</v>
      </c>
      <c r="AB47" s="117">
        <f>Y47/(1+0.015*ABS([1]Reference!E54))</f>
        <v>1.97563490288466</v>
      </c>
      <c r="AC47" s="117">
        <f t="shared" si="33"/>
        <v>2.05532719339003</v>
      </c>
      <c r="AD47" s="123" t="str">
        <f t="shared" si="22"/>
        <v>20-Blue4 (128, 128, 255)</v>
      </c>
    </row>
    <row r="48" s="31" customFormat="1" spans="1:30">
      <c r="A48" s="3" t="s">
        <v>70</v>
      </c>
      <c r="B48" s="31">
        <f>Test_Data!P24</f>
        <v>65.043243</v>
      </c>
      <c r="C48" s="31">
        <f>Test_Data!Q24</f>
        <v>76.278519</v>
      </c>
      <c r="D48" s="31">
        <f>Test_Data!R24</f>
        <v>11.524674</v>
      </c>
      <c r="E48" s="117">
        <f t="shared" si="23"/>
        <v>0.182303682331155</v>
      </c>
      <c r="F48" s="117">
        <f t="shared" si="23"/>
        <v>0.213793996963943</v>
      </c>
      <c r="G48" s="117">
        <f t="shared" si="23"/>
        <v>0.0323014414866449</v>
      </c>
      <c r="H48" s="117">
        <f t="shared" si="24"/>
        <v>0.575831191402339</v>
      </c>
      <c r="I48" s="117">
        <f t="shared" si="24"/>
        <v>0.597950411211408</v>
      </c>
      <c r="J48" s="117">
        <f t="shared" si="24"/>
        <v>0.327167195185832</v>
      </c>
      <c r="K48" s="117">
        <f t="shared" si="25"/>
        <v>53.3622477005233</v>
      </c>
      <c r="L48" s="117">
        <f t="shared" si="26"/>
        <v>-11.0596099045343</v>
      </c>
      <c r="M48" s="117">
        <f t="shared" si="27"/>
        <v>54.1566432051153</v>
      </c>
      <c r="N48" s="123" t="str">
        <f t="shared" si="28"/>
        <v>21-Yellow1 (128, 128, 0)</v>
      </c>
      <c r="O48" s="124">
        <f>K48-[1]Reference!B55</f>
        <v>1.49391633717511</v>
      </c>
      <c r="P48" s="124">
        <f>L48-[1]Reference!C55</f>
        <v>1.87409188901894</v>
      </c>
      <c r="Q48" s="124">
        <f>M48-[1]Reference!D55</f>
        <v>-2.52378129072554</v>
      </c>
      <c r="R48" s="124" t="str">
        <f t="shared" si="29"/>
        <v>about the same</v>
      </c>
      <c r="S48" s="124" t="str">
        <f t="shared" si="30"/>
        <v>about the same</v>
      </c>
      <c r="T48" s="124" t="str">
        <f t="shared" si="31"/>
        <v>about the same</v>
      </c>
      <c r="U48" s="124">
        <f t="shared" si="18"/>
        <v>3.48044227568588</v>
      </c>
      <c r="V48" s="124">
        <f t="shared" si="32"/>
        <v>3.33941678754087</v>
      </c>
      <c r="W48" s="117">
        <f t="shared" si="19"/>
        <v>55.2743790058887</v>
      </c>
      <c r="X48" s="117">
        <f>W48-[1]Reference!E55</f>
        <v>-2.86296839759429</v>
      </c>
      <c r="Y48" s="117">
        <f t="shared" si="20"/>
        <v>1.29811569834094</v>
      </c>
      <c r="Z48" s="117">
        <f t="shared" si="21"/>
        <v>1.49391633717511</v>
      </c>
      <c r="AA48" s="117">
        <f>X48/(1+0.045*ABS([1]Reference!E55))</f>
        <v>-0.791710560955876</v>
      </c>
      <c r="AB48" s="117">
        <f>Y48/(1+0.015*ABS([1]Reference!E55))</f>
        <v>0.693415570010591</v>
      </c>
      <c r="AC48" s="117">
        <f t="shared" si="33"/>
        <v>1.82740712145402</v>
      </c>
      <c r="AD48" s="123" t="str">
        <f t="shared" si="22"/>
        <v>21-Yellow1 (128, 128, 0)</v>
      </c>
    </row>
    <row r="49" s="31" customFormat="1" spans="1:30">
      <c r="A49" s="3" t="s">
        <v>71</v>
      </c>
      <c r="B49" s="31">
        <f>Test_Data!P25</f>
        <v>156.60403</v>
      </c>
      <c r="C49" s="31">
        <f>Test_Data!Q25</f>
        <v>181.49498</v>
      </c>
      <c r="D49" s="31">
        <f>Test_Data!R25</f>
        <v>41.368988</v>
      </c>
      <c r="E49" s="117">
        <f t="shared" si="23"/>
        <v>0.43893093302403</v>
      </c>
      <c r="F49" s="117">
        <f t="shared" si="23"/>
        <v>0.508695471697489</v>
      </c>
      <c r="G49" s="117">
        <f t="shared" si="23"/>
        <v>0.115949305398462</v>
      </c>
      <c r="H49" s="117">
        <f t="shared" si="24"/>
        <v>0.771783402987562</v>
      </c>
      <c r="I49" s="117">
        <f t="shared" si="24"/>
        <v>0.79827517540686</v>
      </c>
      <c r="J49" s="117">
        <f t="shared" si="24"/>
        <v>0.500939371658639</v>
      </c>
      <c r="K49" s="117">
        <f t="shared" si="25"/>
        <v>76.5999203471958</v>
      </c>
      <c r="L49" s="117">
        <f t="shared" si="26"/>
        <v>-13.2458862096493</v>
      </c>
      <c r="M49" s="117">
        <f t="shared" si="27"/>
        <v>59.4671607496443</v>
      </c>
      <c r="N49" s="123" t="str">
        <f t="shared" si="28"/>
        <v>22-Yellow2 (192, 192, 64)</v>
      </c>
      <c r="O49" s="124">
        <f>K49-[1]Reference!B56</f>
        <v>0.977267032356309</v>
      </c>
      <c r="P49" s="124">
        <f>L49-[1]Reference!C56</f>
        <v>2.3221638791151</v>
      </c>
      <c r="Q49" s="124">
        <f>M49-[1]Reference!D56</f>
        <v>-2.15812407506363</v>
      </c>
      <c r="R49" s="124" t="str">
        <f t="shared" si="29"/>
        <v>about the same</v>
      </c>
      <c r="S49" s="124" t="str">
        <f t="shared" si="30"/>
        <v>about the same</v>
      </c>
      <c r="T49" s="124" t="str">
        <f t="shared" si="31"/>
        <v>about the same</v>
      </c>
      <c r="U49" s="124">
        <f t="shared" si="18"/>
        <v>3.31737779840745</v>
      </c>
      <c r="V49" s="124">
        <f t="shared" si="32"/>
        <v>2.23330978419647</v>
      </c>
      <c r="W49" s="117">
        <f t="shared" si="19"/>
        <v>60.9245164864114</v>
      </c>
      <c r="X49" s="117">
        <f>W49-[1]Reference!E56</f>
        <v>-2.63679181740387</v>
      </c>
      <c r="Y49" s="117">
        <f t="shared" si="20"/>
        <v>1.7599072465639</v>
      </c>
      <c r="Z49" s="117">
        <f t="shared" si="21"/>
        <v>0.977267032356309</v>
      </c>
      <c r="AA49" s="117">
        <f>X49/(1+0.045*ABS([1]Reference!E56))</f>
        <v>-0.68306087847831</v>
      </c>
      <c r="AB49" s="117">
        <f>Y49/(1+0.015*ABS([1]Reference!E56))</f>
        <v>0.900936605959823</v>
      </c>
      <c r="AC49" s="117">
        <f t="shared" si="33"/>
        <v>1.49442623912874</v>
      </c>
      <c r="AD49" s="123" t="str">
        <f t="shared" si="22"/>
        <v>22-Yellow2 (192, 192, 64)</v>
      </c>
    </row>
    <row r="50" s="31" customFormat="1" spans="1:30">
      <c r="A50" s="3" t="s">
        <v>72</v>
      </c>
      <c r="B50" s="31">
        <f>Test_Data!P26</f>
        <v>285.49747</v>
      </c>
      <c r="C50" s="31">
        <f>Test_Data!Q26</f>
        <v>335.03235</v>
      </c>
      <c r="D50" s="31">
        <f>Test_Data!R26</f>
        <v>46.897232</v>
      </c>
      <c r="E50" s="117">
        <f t="shared" si="23"/>
        <v>0.800194419537608</v>
      </c>
      <c r="F50" s="117">
        <f t="shared" si="23"/>
        <v>0.93903114740236</v>
      </c>
      <c r="G50" s="117">
        <f t="shared" si="23"/>
        <v>0.131443908550785</v>
      </c>
      <c r="H50" s="117">
        <f t="shared" si="24"/>
        <v>0.942819475427601</v>
      </c>
      <c r="I50" s="117">
        <f t="shared" si="24"/>
        <v>0.979249441764696</v>
      </c>
      <c r="J50" s="117">
        <f t="shared" si="24"/>
        <v>0.522327154650456</v>
      </c>
      <c r="K50" s="117">
        <f t="shared" si="25"/>
        <v>97.5929352447048</v>
      </c>
      <c r="L50" s="117">
        <f t="shared" si="26"/>
        <v>-18.2149831685476</v>
      </c>
      <c r="M50" s="117">
        <f t="shared" si="27"/>
        <v>91.3844574228481</v>
      </c>
      <c r="N50" s="123" t="str">
        <f t="shared" si="28"/>
        <v>23-Yellow3 (255, 255, 0)</v>
      </c>
      <c r="O50" s="124">
        <f>K50-[1]Reference!B57</f>
        <v>0.45468826340749</v>
      </c>
      <c r="P50" s="124">
        <f>L50-[1]Reference!C57</f>
        <v>3.34582904690816</v>
      </c>
      <c r="Q50" s="124">
        <f>M50-[1]Reference!D57</f>
        <v>-3.10326220714057</v>
      </c>
      <c r="R50" s="124" t="str">
        <f t="shared" si="29"/>
        <v>about the same</v>
      </c>
      <c r="S50" s="124" t="str">
        <f t="shared" si="30"/>
        <v>redder</v>
      </c>
      <c r="T50" s="124" t="str">
        <f t="shared" si="31"/>
        <v>bluer</v>
      </c>
      <c r="U50" s="124">
        <f t="shared" si="18"/>
        <v>4.58601676341048</v>
      </c>
      <c r="V50" s="124">
        <f t="shared" si="32"/>
        <v>1.83452312422885</v>
      </c>
      <c r="W50" s="117">
        <f t="shared" si="19"/>
        <v>93.1821048823153</v>
      </c>
      <c r="X50" s="117">
        <f>W50-[1]Reference!E57</f>
        <v>-3.7343425570409</v>
      </c>
      <c r="Y50" s="117">
        <f t="shared" si="20"/>
        <v>2.62287895337825</v>
      </c>
      <c r="Z50" s="117">
        <f t="shared" si="21"/>
        <v>0.45468826340749</v>
      </c>
      <c r="AA50" s="117">
        <f>X50/(1+0.045*ABS([1]Reference!E57))</f>
        <v>-0.696544542525028</v>
      </c>
      <c r="AB50" s="117">
        <f>Y50/(1+0.015*ABS([1]Reference!E57))</f>
        <v>1.0689281583095</v>
      </c>
      <c r="AC50" s="117">
        <f t="shared" si="33"/>
        <v>1.35444568891811</v>
      </c>
      <c r="AD50" s="123" t="str">
        <f t="shared" si="22"/>
        <v>23-Yellow3 (255, 255, 0)</v>
      </c>
    </row>
    <row r="51" s="31" customFormat="1" spans="1:30">
      <c r="A51" s="3" t="s">
        <v>73</v>
      </c>
      <c r="B51" s="31">
        <f>Test_Data!P27</f>
        <v>297.51108</v>
      </c>
      <c r="C51" s="31">
        <f>Test_Data!Q27</f>
        <v>339.71051</v>
      </c>
      <c r="D51" s="31">
        <f>Test_Data!R27</f>
        <v>109.3115</v>
      </c>
      <c r="E51" s="117">
        <f t="shared" si="23"/>
        <v>0.833866254459652</v>
      </c>
      <c r="F51" s="117">
        <f t="shared" si="23"/>
        <v>0.952143128834994</v>
      </c>
      <c r="G51" s="117">
        <f t="shared" si="23"/>
        <v>0.306379080316492</v>
      </c>
      <c r="H51" s="117">
        <f t="shared" si="24"/>
        <v>0.955862678868895</v>
      </c>
      <c r="I51" s="117">
        <f t="shared" si="24"/>
        <v>0.983786244534417</v>
      </c>
      <c r="J51" s="117">
        <f t="shared" si="24"/>
        <v>0.692546308974886</v>
      </c>
      <c r="K51" s="117">
        <f t="shared" si="25"/>
        <v>98.1192043659924</v>
      </c>
      <c r="L51" s="117">
        <f t="shared" si="26"/>
        <v>-13.9617828327614</v>
      </c>
      <c r="M51" s="117">
        <f t="shared" si="27"/>
        <v>58.2479871119063</v>
      </c>
      <c r="N51" s="123" t="str">
        <f t="shared" si="28"/>
        <v>24-Yellow4 (255, 255, 128)</v>
      </c>
      <c r="O51" s="124">
        <f>K51-[1]Reference!B58</f>
        <v>0.350975323873598</v>
      </c>
      <c r="P51" s="124">
        <f>L51-[1]Reference!C58</f>
        <v>2.58168066720987</v>
      </c>
      <c r="Q51" s="124">
        <f>M51-[1]Reference!D58</f>
        <v>-1.73765940343105</v>
      </c>
      <c r="R51" s="124" t="str">
        <f t="shared" si="29"/>
        <v>about the same</v>
      </c>
      <c r="S51" s="124" t="str">
        <f t="shared" si="30"/>
        <v>about the same</v>
      </c>
      <c r="T51" s="124" t="str">
        <f t="shared" si="31"/>
        <v>about the same</v>
      </c>
      <c r="U51" s="124">
        <f t="shared" si="18"/>
        <v>3.13172778953499</v>
      </c>
      <c r="V51" s="124">
        <f t="shared" si="32"/>
        <v>1.64020279937476</v>
      </c>
      <c r="W51" s="117">
        <f t="shared" si="19"/>
        <v>59.8979079973415</v>
      </c>
      <c r="X51" s="117">
        <f>W51-[1]Reference!E58</f>
        <v>-2.3271992539753</v>
      </c>
      <c r="Y51" s="117">
        <f t="shared" si="20"/>
        <v>2.06607814520031</v>
      </c>
      <c r="Z51" s="117">
        <f t="shared" si="21"/>
        <v>0.350975323873598</v>
      </c>
      <c r="AA51" s="117">
        <f>X51/(1+0.045*ABS([1]Reference!E58))</f>
        <v>-0.612399933776871</v>
      </c>
      <c r="AB51" s="117">
        <f>Y51/(1+0.015*ABS([1]Reference!E58))</f>
        <v>1.06863718937564</v>
      </c>
      <c r="AC51" s="117">
        <f t="shared" si="33"/>
        <v>1.28070402489207</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1.57644558445469</v>
      </c>
      <c r="C62" s="108" t="str">
        <f>IF(B62&lt;=20,"PASS","FAIL")</f>
        <v>PASS</v>
      </c>
    </row>
    <row r="63" spans="1:3">
      <c r="A63" s="31" t="s">
        <v>49</v>
      </c>
      <c r="B63" s="32">
        <f>MAX(AC28:AC51)</f>
        <v>2.82628496229899</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0.153812900185585</v>
      </c>
      <c r="F434" s="155">
        <f>Test_Data!T22</f>
        <v>0.0620637238025665</v>
      </c>
      <c r="G434" s="155">
        <v>0.18</v>
      </c>
      <c r="H434" s="155">
        <v>0.15</v>
      </c>
    </row>
    <row r="435" ht="14" spans="1:8">
      <c r="A435" s="153" t="s">
        <v>101</v>
      </c>
      <c r="B435" s="154">
        <v>0</v>
      </c>
      <c r="C435" s="154">
        <v>255</v>
      </c>
      <c r="D435" s="154">
        <v>0</v>
      </c>
      <c r="E435" s="155">
        <f>Test_Data!S18</f>
        <v>0.307248890399933</v>
      </c>
      <c r="F435" s="155">
        <f>Test_Data!T18</f>
        <v>0.598483264446259</v>
      </c>
      <c r="G435" s="155">
        <v>0.13</v>
      </c>
      <c r="H435" s="155">
        <v>0.57</v>
      </c>
    </row>
    <row r="436" ht="14" spans="1:8">
      <c r="A436" s="153" t="s">
        <v>100</v>
      </c>
      <c r="B436" s="154">
        <v>255</v>
      </c>
      <c r="C436" s="154">
        <v>0</v>
      </c>
      <c r="D436" s="154">
        <v>0</v>
      </c>
      <c r="E436" s="155">
        <f>Test_Data!S14</f>
        <v>0.633916139602661</v>
      </c>
      <c r="F436" s="155">
        <f>Test_Data!T14</f>
        <v>0.332241207361221</v>
      </c>
      <c r="G436" s="155">
        <v>0.47</v>
      </c>
      <c r="H436" s="155">
        <v>0.52</v>
      </c>
    </row>
    <row r="437" ht="14" spans="1:8">
      <c r="A437" s="153" t="s">
        <v>102</v>
      </c>
      <c r="B437" s="154">
        <v>0</v>
      </c>
      <c r="C437" s="154">
        <v>0</v>
      </c>
      <c r="D437" s="154">
        <v>255</v>
      </c>
      <c r="E437" s="155">
        <f>Test_Data!S22</f>
        <v>0.153812900185585</v>
      </c>
      <c r="F437" s="155">
        <f>Test_Data!T22</f>
        <v>0.0620637238025665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2.54687855607843</v>
      </c>
    </row>
    <row r="446" spans="1:2">
      <c r="A446" s="3" t="s">
        <v>115</v>
      </c>
      <c r="B446" s="32">
        <f t="shared" ref="B446:B476" si="71">AC29</f>
        <v>2.1881163305152</v>
      </c>
    </row>
    <row r="447" spans="1:2">
      <c r="A447" s="3" t="s">
        <v>116</v>
      </c>
      <c r="B447" s="32">
        <f t="shared" si="71"/>
        <v>1.83083578283145</v>
      </c>
    </row>
    <row r="448" spans="1:2">
      <c r="A448" s="3" t="s">
        <v>117</v>
      </c>
      <c r="B448" s="32">
        <f t="shared" si="71"/>
        <v>1.51613785810372</v>
      </c>
    </row>
    <row r="449" spans="1:2">
      <c r="A449" s="3" t="s">
        <v>118</v>
      </c>
      <c r="B449" s="32">
        <f t="shared" si="71"/>
        <v>1.21482154210256</v>
      </c>
    </row>
    <row r="450" spans="1:2">
      <c r="A450" s="3" t="s">
        <v>119</v>
      </c>
      <c r="B450" s="32">
        <f t="shared" si="71"/>
        <v>0.778591251917556</v>
      </c>
    </row>
    <row r="451" spans="1:2">
      <c r="A451" s="3" t="s">
        <v>120</v>
      </c>
      <c r="B451" s="32">
        <f t="shared" si="71"/>
        <v>0.414573592171476</v>
      </c>
    </row>
    <row r="452" spans="1:2">
      <c r="A452" s="3" t="s">
        <v>121</v>
      </c>
      <c r="B452" s="32">
        <f t="shared" si="71"/>
        <v>0</v>
      </c>
    </row>
    <row r="453" spans="1:2">
      <c r="A453" s="3" t="s">
        <v>122</v>
      </c>
      <c r="B453" s="32">
        <f t="shared" si="71"/>
        <v>2.33803140847802</v>
      </c>
    </row>
    <row r="454" spans="1:2">
      <c r="A454" s="3" t="s">
        <v>123</v>
      </c>
      <c r="B454" s="32">
        <f t="shared" si="71"/>
        <v>2.11877181068228</v>
      </c>
    </row>
    <row r="455" spans="1:2">
      <c r="A455" s="3" t="s">
        <v>124</v>
      </c>
      <c r="B455" s="32">
        <f t="shared" si="71"/>
        <v>2.36919691822162</v>
      </c>
    </row>
    <row r="456" spans="1:2">
      <c r="A456" s="3" t="s">
        <v>125</v>
      </c>
      <c r="B456" s="32">
        <f t="shared" si="71"/>
        <v>1.54618185302183</v>
      </c>
    </row>
    <row r="457" spans="1:2">
      <c r="A457" s="3" t="s">
        <v>126</v>
      </c>
      <c r="B457" s="32">
        <f t="shared" si="71"/>
        <v>1.58816962801299</v>
      </c>
    </row>
    <row r="458" spans="1:2">
      <c r="A458" s="3" t="s">
        <v>127</v>
      </c>
      <c r="B458" s="32">
        <f t="shared" si="71"/>
        <v>1.07716162412715</v>
      </c>
    </row>
    <row r="459" spans="1:2">
      <c r="A459" s="3" t="s">
        <v>128</v>
      </c>
      <c r="B459" s="32">
        <f t="shared" si="71"/>
        <v>0.727877921228107</v>
      </c>
    </row>
    <row r="460" spans="1:2">
      <c r="A460" s="3" t="s">
        <v>129</v>
      </c>
      <c r="B460" s="32">
        <f t="shared" si="71"/>
        <v>0.694525158419933</v>
      </c>
    </row>
    <row r="461" spans="1:2">
      <c r="A461" s="3" t="s">
        <v>130</v>
      </c>
      <c r="B461" s="32">
        <f t="shared" si="71"/>
        <v>1.83362202042114</v>
      </c>
    </row>
    <row r="462" spans="1:2">
      <c r="A462" s="3" t="s">
        <v>131</v>
      </c>
      <c r="B462" s="32">
        <f t="shared" si="71"/>
        <v>2.21260554049704</v>
      </c>
    </row>
    <row r="463" spans="1:2">
      <c r="A463" s="3" t="s">
        <v>132</v>
      </c>
      <c r="B463" s="32">
        <f t="shared" si="71"/>
        <v>2.82628496229899</v>
      </c>
    </row>
    <row r="464" spans="1:2">
      <c r="A464" s="3" t="s">
        <v>133</v>
      </c>
      <c r="B464" s="32">
        <f t="shared" si="71"/>
        <v>2.05532719339003</v>
      </c>
    </row>
    <row r="465" spans="1:2">
      <c r="A465" s="3" t="s">
        <v>134</v>
      </c>
      <c r="B465" s="32">
        <f t="shared" si="71"/>
        <v>1.82740712145402</v>
      </c>
    </row>
    <row r="466" spans="1:2">
      <c r="A466" s="3" t="s">
        <v>135</v>
      </c>
      <c r="B466" s="32">
        <f t="shared" si="71"/>
        <v>1.49442623912874</v>
      </c>
    </row>
    <row r="467" spans="1:2">
      <c r="A467" s="3" t="s">
        <v>136</v>
      </c>
      <c r="B467" s="32">
        <f t="shared" si="71"/>
        <v>1.35444568891811</v>
      </c>
    </row>
    <row r="468" spans="1:2">
      <c r="A468" s="3" t="s">
        <v>137</v>
      </c>
      <c r="B468" s="32">
        <f t="shared" si="71"/>
        <v>1.28070402489207</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0.139949202537537</v>
      </c>
    </row>
    <row r="480" spans="1:2">
      <c r="A480" s="3">
        <v>16</v>
      </c>
      <c r="B480" s="158">
        <f>Test_Data!U29</f>
        <v>2.70517659187317</v>
      </c>
    </row>
    <row r="481" spans="1:2">
      <c r="A481" s="3">
        <v>32</v>
      </c>
      <c r="B481" s="158">
        <f>Test_Data!U30</f>
        <v>6.52256441116333</v>
      </c>
    </row>
    <row r="482" spans="1:2">
      <c r="A482" s="3">
        <v>48</v>
      </c>
      <c r="B482" s="158">
        <f>Test_Data!U31</f>
        <v>12.4304876327515</v>
      </c>
    </row>
    <row r="483" spans="1:2">
      <c r="A483" s="3">
        <v>64</v>
      </c>
      <c r="B483" s="158">
        <f>Test_Data!U32</f>
        <v>20.7154102325439</v>
      </c>
    </row>
    <row r="484" spans="1:2">
      <c r="A484" s="3">
        <v>80</v>
      </c>
      <c r="B484" s="158">
        <f>Test_Data!U33</f>
        <v>31.7080001831055</v>
      </c>
    </row>
    <row r="485" spans="1:2">
      <c r="A485" s="3">
        <v>96</v>
      </c>
      <c r="B485" s="158">
        <f>Test_Data!U34</f>
        <v>45.2077827453613</v>
      </c>
    </row>
    <row r="486" spans="1:2">
      <c r="A486" s="3">
        <v>112</v>
      </c>
      <c r="B486" s="158">
        <f>Test_Data!U35</f>
        <v>61.732967376709</v>
      </c>
    </row>
    <row r="487" spans="1:2">
      <c r="A487" s="3">
        <v>128</v>
      </c>
      <c r="B487" s="158">
        <f>Test_Data!U36</f>
        <v>81.0803756713867</v>
      </c>
    </row>
    <row r="488" spans="1:2">
      <c r="A488" s="3">
        <v>144</v>
      </c>
      <c r="B488" s="158">
        <f>Test_Data!U37</f>
        <v>103.988166809082</v>
      </c>
    </row>
    <row r="489" spans="1:2">
      <c r="A489" s="3">
        <v>160</v>
      </c>
      <c r="B489" s="158">
        <f>Test_Data!U38</f>
        <v>129.856491088867</v>
      </c>
    </row>
    <row r="490" spans="1:2">
      <c r="A490" s="3">
        <v>176</v>
      </c>
      <c r="B490" s="158">
        <f>Test_Data!U39</f>
        <v>158.894912719727</v>
      </c>
    </row>
    <row r="491" spans="1:2">
      <c r="A491" s="3">
        <v>192</v>
      </c>
      <c r="B491" s="158">
        <f>Test_Data!U40</f>
        <v>191.543991088867</v>
      </c>
    </row>
    <row r="492" spans="1:2">
      <c r="A492" s="3">
        <v>208</v>
      </c>
      <c r="B492" s="158">
        <f>Test_Data!U41</f>
        <v>227.264434814453</v>
      </c>
    </row>
    <row r="493" spans="1:2">
      <c r="A493" s="3">
        <v>224</v>
      </c>
      <c r="B493" s="158">
        <f>Test_Data!U42</f>
        <v>267.379608154297</v>
      </c>
    </row>
    <row r="494" spans="1:2">
      <c r="A494" s="3">
        <v>240</v>
      </c>
      <c r="B494" s="158">
        <f>Test_Data!U43</f>
        <v>311.164703369141</v>
      </c>
    </row>
    <row r="495" spans="1:2">
      <c r="A495" s="3">
        <v>255</v>
      </c>
      <c r="B495" s="158">
        <f>Test_Data!U44</f>
        <v>355.597839355469</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6987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1.57644558445469</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6987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6.1094365</v>
      </c>
      <c r="Q4" s="20">
        <v>6.4112277</v>
      </c>
      <c r="R4" s="21">
        <v>6.3964539</v>
      </c>
      <c r="S4" s="20">
        <v>0.322958111763</v>
      </c>
      <c r="T4" s="20">
        <v>0.338911443948746</v>
      </c>
      <c r="U4" s="20">
        <v>6.41122770309448</v>
      </c>
      <c r="V4" s="19">
        <v>0</v>
      </c>
      <c r="W4" s="21">
        <v>0</v>
      </c>
      <c r="X4" s="22">
        <v>5936.30517578125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19.842434</v>
      </c>
      <c r="Q5" s="20">
        <v>20.799614</v>
      </c>
      <c r="R5" s="21">
        <v>20.020313</v>
      </c>
      <c r="S5" s="20">
        <v>0.327096313238144</v>
      </c>
      <c r="T5" s="20">
        <v>0.342875123023987</v>
      </c>
      <c r="U5" s="20">
        <v>20.7996139526367</v>
      </c>
      <c r="V5" s="19">
        <v>0</v>
      </c>
      <c r="W5" s="21">
        <v>0</v>
      </c>
      <c r="X5" s="24">
        <v>5737.478515625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43.382694</v>
      </c>
      <c r="Q6" s="20">
        <v>45.435852</v>
      </c>
      <c r="R6" s="21">
        <v>42.958889</v>
      </c>
      <c r="S6" s="20">
        <v>0.329211860895157</v>
      </c>
      <c r="T6" s="20">
        <v>0.344792366027832</v>
      </c>
      <c r="U6" s="20">
        <v>45.4358520507813</v>
      </c>
      <c r="V6" s="19">
        <v>0</v>
      </c>
      <c r="W6" s="21">
        <v>0</v>
      </c>
      <c r="X6" s="24">
        <v>5641.85888671875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77.916649</v>
      </c>
      <c r="Q7" s="20">
        <v>81.589722</v>
      </c>
      <c r="R7" s="21">
        <v>76.533577</v>
      </c>
      <c r="S7" s="20">
        <v>0.330099403858185</v>
      </c>
      <c r="T7" s="20">
        <v>0.345660656690598</v>
      </c>
      <c r="U7" s="20">
        <v>81.5897216796875</v>
      </c>
      <c r="V7" s="19">
        <v>0</v>
      </c>
      <c r="W7" s="21">
        <v>0</v>
      </c>
      <c r="X7" s="24">
        <v>5602.82568359375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124.47024</v>
      </c>
      <c r="Q8" s="20">
        <v>130.34622</v>
      </c>
      <c r="R8" s="21">
        <v>121.74242</v>
      </c>
      <c r="S8" s="20">
        <v>0.33054655790329</v>
      </c>
      <c r="T8" s="20">
        <v>0.34615096449852</v>
      </c>
      <c r="U8" s="20">
        <v>130.346221923828</v>
      </c>
      <c r="V8" s="19">
        <v>0</v>
      </c>
      <c r="W8" s="21">
        <v>0</v>
      </c>
      <c r="X8" s="24">
        <v>5583.40283203125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183.56587</v>
      </c>
      <c r="Q9" s="20">
        <v>192.33058</v>
      </c>
      <c r="R9" s="21">
        <v>178.48721</v>
      </c>
      <c r="S9" s="20">
        <v>0.331117033958435</v>
      </c>
      <c r="T9" s="20">
        <v>0.346926867961884</v>
      </c>
      <c r="U9" s="20">
        <v>192.330581665039</v>
      </c>
      <c r="V9" s="19">
        <v>0</v>
      </c>
      <c r="W9" s="21">
        <v>0</v>
      </c>
      <c r="X9" s="24">
        <v>5558.875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256.34338</v>
      </c>
      <c r="Q10" s="20">
        <v>268.38486</v>
      </c>
      <c r="R10" s="21">
        <v>248.6088</v>
      </c>
      <c r="S10" s="20">
        <v>0.331476926803589</v>
      </c>
      <c r="T10" s="20">
        <v>0.347047716379166</v>
      </c>
      <c r="U10" s="20">
        <v>268.384857177734</v>
      </c>
      <c r="V10" s="19">
        <v>0</v>
      </c>
      <c r="W10" s="21">
        <v>0</v>
      </c>
      <c r="X10" s="24">
        <v>5543.48681640625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340.65646</v>
      </c>
      <c r="Q11" s="20">
        <v>356.78513</v>
      </c>
      <c r="R11" s="21">
        <v>329.09357</v>
      </c>
      <c r="S11" s="20">
        <v>0.331850737333298</v>
      </c>
      <c r="T11" s="20">
        <v>0.347562491893768</v>
      </c>
      <c r="U11" s="20">
        <v>356.785125732422</v>
      </c>
      <c r="V11" s="19">
        <v>0</v>
      </c>
      <c r="W11" s="21">
        <v>0</v>
      </c>
      <c r="X11" s="24">
        <v>5527.611328125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36.177078</v>
      </c>
      <c r="Q12" s="20">
        <v>19.244465</v>
      </c>
      <c r="R12" s="21">
        <v>1.910881</v>
      </c>
      <c r="S12" s="20">
        <v>0.631005525588989</v>
      </c>
      <c r="T12" s="20">
        <v>0.335664600133896</v>
      </c>
      <c r="U12" s="20">
        <v>19.2444648742676</v>
      </c>
      <c r="V12" s="19">
        <v>0</v>
      </c>
      <c r="W12" s="21">
        <v>0</v>
      </c>
      <c r="X12" s="24">
        <v>5527.611328125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95.40683</v>
      </c>
      <c r="Q13" s="20">
        <v>60.029915</v>
      </c>
      <c r="R13" s="21">
        <v>23.218937</v>
      </c>
      <c r="S13" s="20">
        <v>0.534026265144348</v>
      </c>
      <c r="T13" s="20">
        <v>0.336008995771408</v>
      </c>
      <c r="U13" s="20">
        <v>60.029914855957</v>
      </c>
      <c r="V13" s="19">
        <v>0</v>
      </c>
      <c r="W13" s="21">
        <v>0</v>
      </c>
      <c r="X13" s="24">
        <v>5527.611328125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158.67343</v>
      </c>
      <c r="Q14" s="20">
        <v>83.162186</v>
      </c>
      <c r="R14" s="21">
        <v>8.4710407</v>
      </c>
      <c r="S14" s="20">
        <v>0.633916139602661</v>
      </c>
      <c r="T14" s="20">
        <v>0.332241207361221</v>
      </c>
      <c r="U14" s="20">
        <v>83.1621856689453</v>
      </c>
      <c r="V14" s="19">
        <v>0</v>
      </c>
      <c r="W14" s="21">
        <v>0</v>
      </c>
      <c r="X14" s="24">
        <v>5527.611328125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199.12648</v>
      </c>
      <c r="Q15" s="20">
        <v>144.07375</v>
      </c>
      <c r="R15" s="21">
        <v>81.157722</v>
      </c>
      <c r="S15" s="20">
        <v>0.469241768121719</v>
      </c>
      <c r="T15" s="20">
        <v>0.339509963989258</v>
      </c>
      <c r="U15" s="20">
        <v>144.073745727539</v>
      </c>
      <c r="V15" s="19">
        <v>0</v>
      </c>
      <c r="W15" s="21">
        <v>0</v>
      </c>
      <c r="X15" s="24">
        <v>2020.51379394531</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30.457424</v>
      </c>
      <c r="Q16" s="20">
        <v>58.795887</v>
      </c>
      <c r="R16" s="21">
        <v>9.9619646</v>
      </c>
      <c r="S16" s="20">
        <v>0.306983202695847</v>
      </c>
      <c r="T16" s="20">
        <v>0.592609226703644</v>
      </c>
      <c r="U16" s="20">
        <v>58.7958869934082</v>
      </c>
      <c r="V16" s="19">
        <v>0</v>
      </c>
      <c r="W16" s="21">
        <v>0</v>
      </c>
      <c r="X16" s="24">
        <v>5956.0283203125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82.543182</v>
      </c>
      <c r="Q17" s="20">
        <v>143.61157</v>
      </c>
      <c r="R17" s="21">
        <v>38.411144</v>
      </c>
      <c r="S17" s="20">
        <v>0.311994791030884</v>
      </c>
      <c r="T17" s="20">
        <v>0.542819678783417</v>
      </c>
      <c r="U17" s="20">
        <v>143.611572265625</v>
      </c>
      <c r="V17" s="19">
        <v>0</v>
      </c>
      <c r="W17" s="21">
        <v>0</v>
      </c>
      <c r="X17" s="24">
        <v>5917.87109375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131.72772</v>
      </c>
      <c r="Q18" s="20">
        <v>256.58948</v>
      </c>
      <c r="R18" s="21">
        <v>40.41573</v>
      </c>
      <c r="S18" s="20">
        <v>0.307248890399933</v>
      </c>
      <c r="T18" s="20">
        <v>0.598483264446259</v>
      </c>
      <c r="U18" s="20">
        <v>256.589477539063</v>
      </c>
      <c r="V18" s="19">
        <v>0</v>
      </c>
      <c r="W18" s="21">
        <v>0</v>
      </c>
      <c r="X18" s="24">
        <v>5945.49853515625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177.68846</v>
      </c>
      <c r="Q19" s="20">
        <v>278.56161</v>
      </c>
      <c r="R19" s="21">
        <v>104.87885</v>
      </c>
      <c r="S19" s="20">
        <v>0.316662460565567</v>
      </c>
      <c r="T19" s="20">
        <v>0.496430665254593</v>
      </c>
      <c r="U19" s="20">
        <v>278.561614990234</v>
      </c>
      <c r="V19" s="19">
        <v>0</v>
      </c>
      <c r="W19" s="21">
        <v>0</v>
      </c>
      <c r="X19" s="24">
        <v>5871.23095703125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12.818257</v>
      </c>
      <c r="Q20" s="20">
        <v>5.0882134</v>
      </c>
      <c r="R20" s="21">
        <v>66.408287</v>
      </c>
      <c r="S20" s="20">
        <v>0.152028635144234</v>
      </c>
      <c r="T20" s="20">
        <v>0.0603478401899338</v>
      </c>
      <c r="U20" s="20">
        <v>5.0882134437561</v>
      </c>
      <c r="V20" s="19">
        <v>0</v>
      </c>
      <c r="W20" s="21">
        <v>0</v>
      </c>
      <c r="X20" s="24">
        <v>5871.23095703125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46.101425</v>
      </c>
      <c r="Q21" s="20">
        <v>31.046288</v>
      </c>
      <c r="R21" s="21">
        <v>156.17657</v>
      </c>
      <c r="S21" s="20">
        <v>0.197585195302963</v>
      </c>
      <c r="T21" s="20">
        <v>0.133060678839684</v>
      </c>
      <c r="U21" s="20">
        <v>31.0462875366211</v>
      </c>
      <c r="V21" s="19">
        <v>0</v>
      </c>
      <c r="W21" s="21">
        <v>0</v>
      </c>
      <c r="X21" s="24">
        <v>5871.23095703125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55.753925</v>
      </c>
      <c r="Q22" s="20">
        <v>22.496788</v>
      </c>
      <c r="R22" s="21">
        <v>284.22815</v>
      </c>
      <c r="S22" s="20">
        <v>0.153812900185585</v>
      </c>
      <c r="T22" s="20">
        <v>0.0620637238025665</v>
      </c>
      <c r="U22" s="20">
        <v>22.4967880249023</v>
      </c>
      <c r="V22" s="19">
        <v>0</v>
      </c>
      <c r="W22" s="21">
        <v>0</v>
      </c>
      <c r="X22" s="24">
        <v>5871.23095703125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119.31912</v>
      </c>
      <c r="Q23" s="20">
        <v>97.151871</v>
      </c>
      <c r="R23" s="21">
        <v>294.48175</v>
      </c>
      <c r="S23" s="20">
        <v>0.233522817492485</v>
      </c>
      <c r="T23" s="20">
        <v>0.190138667821884</v>
      </c>
      <c r="U23" s="20">
        <v>97.1518707275391</v>
      </c>
      <c r="V23" s="19">
        <v>0</v>
      </c>
      <c r="W23" s="21">
        <v>0</v>
      </c>
      <c r="X23" s="24">
        <v>5871.23095703125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65.043243</v>
      </c>
      <c r="Q24" s="20">
        <v>76.278519</v>
      </c>
      <c r="R24" s="21">
        <v>11.524674</v>
      </c>
      <c r="S24" s="20">
        <v>0.42554634809494</v>
      </c>
      <c r="T24" s="20">
        <v>0.499053299427032</v>
      </c>
      <c r="U24" s="20">
        <v>76.2785186767578</v>
      </c>
      <c r="V24" s="19">
        <v>0</v>
      </c>
      <c r="W24" s="21">
        <v>0</v>
      </c>
      <c r="X24" s="24">
        <v>3807.10473632813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156.60403</v>
      </c>
      <c r="Q25" s="20">
        <v>181.49498</v>
      </c>
      <c r="R25" s="21">
        <v>41.368988</v>
      </c>
      <c r="S25" s="20">
        <v>0.412693649530411</v>
      </c>
      <c r="T25" s="20">
        <v>0.47828796505928</v>
      </c>
      <c r="U25" s="20">
        <v>181.494979858398</v>
      </c>
      <c r="V25" s="19">
        <v>0</v>
      </c>
      <c r="W25" s="21">
        <v>0</v>
      </c>
      <c r="X25" s="24">
        <v>3917.37646484375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285.49747</v>
      </c>
      <c r="Q26" s="20">
        <v>335.03235</v>
      </c>
      <c r="R26" s="21">
        <v>46.897232</v>
      </c>
      <c r="S26" s="20">
        <v>0.427758306264877</v>
      </c>
      <c r="T26" s="20">
        <v>0.501975953578949</v>
      </c>
      <c r="U26" s="20">
        <v>335.032348632813</v>
      </c>
      <c r="V26" s="19">
        <v>0</v>
      </c>
      <c r="W26" s="21">
        <v>0</v>
      </c>
      <c r="X26" s="24">
        <v>3786.62670898438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297.51108</v>
      </c>
      <c r="Q27" s="20">
        <v>339.71051</v>
      </c>
      <c r="R27" s="21">
        <v>109.3115</v>
      </c>
      <c r="S27" s="20">
        <v>0.3985236287117</v>
      </c>
      <c r="T27" s="20">
        <v>0.455050826072693</v>
      </c>
      <c r="U27" s="20">
        <v>339.710510253906</v>
      </c>
      <c r="V27" s="19">
        <v>0</v>
      </c>
      <c r="W27" s="21">
        <v>0</v>
      </c>
      <c r="X27" s="24">
        <v>4061.29370117188</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0.1358572</v>
      </c>
      <c r="Q28" s="20">
        <v>0.1399492</v>
      </c>
      <c r="R28" s="21">
        <v>0.2075482</v>
      </c>
      <c r="S28" s="20">
        <v>0.281071484088898</v>
      </c>
      <c r="T28" s="20">
        <v>0.289537340402603</v>
      </c>
      <c r="U28" s="20">
        <v>0.139949202537537</v>
      </c>
      <c r="V28" s="19">
        <v>0</v>
      </c>
      <c r="W28" s="21">
        <v>0</v>
      </c>
      <c r="X28" s="24">
        <v>9887.0244140625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2.5695343</v>
      </c>
      <c r="Q29" s="20">
        <v>2.7051766</v>
      </c>
      <c r="R29" s="21">
        <v>2.8169026</v>
      </c>
      <c r="S29" s="20">
        <v>0.317555248737335</v>
      </c>
      <c r="T29" s="20">
        <v>0.334318548440933</v>
      </c>
      <c r="U29" s="20">
        <v>2.70517659187317</v>
      </c>
      <c r="V29" s="19">
        <v>0</v>
      </c>
      <c r="W29" s="21">
        <v>0</v>
      </c>
      <c r="X29" s="24">
        <v>6218.16455078125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6.2075133</v>
      </c>
      <c r="Q30" s="20">
        <v>6.5225644</v>
      </c>
      <c r="R30" s="21">
        <v>6.5126934</v>
      </c>
      <c r="S30" s="20">
        <v>0.322589367628098</v>
      </c>
      <c r="T30" s="20">
        <v>0.338961809873581</v>
      </c>
      <c r="U30" s="20">
        <v>6.52256441116333</v>
      </c>
      <c r="V30" s="19">
        <v>0</v>
      </c>
      <c r="W30" s="21">
        <v>0</v>
      </c>
      <c r="X30" s="24">
        <v>5953.59619140625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11.881636</v>
      </c>
      <c r="Q31" s="20">
        <v>12.430488</v>
      </c>
      <c r="R31" s="21">
        <v>12.21005</v>
      </c>
      <c r="S31" s="20">
        <v>0.32532662153244</v>
      </c>
      <c r="T31" s="20">
        <v>0.340354561805725</v>
      </c>
      <c r="U31" s="20">
        <v>12.4304876327515</v>
      </c>
      <c r="V31" s="19">
        <v>0</v>
      </c>
      <c r="W31" s="21">
        <v>0</v>
      </c>
      <c r="X31" s="24">
        <v>5822.1875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19.754063</v>
      </c>
      <c r="Q32" s="20">
        <v>20.71541</v>
      </c>
      <c r="R32" s="21">
        <v>19.900049</v>
      </c>
      <c r="S32" s="20">
        <v>0.327219128608704</v>
      </c>
      <c r="T32" s="20">
        <v>0.34314352273941</v>
      </c>
      <c r="U32" s="20">
        <v>20.7154102325439</v>
      </c>
      <c r="V32" s="19">
        <v>0</v>
      </c>
      <c r="W32" s="21">
        <v>0</v>
      </c>
      <c r="X32" s="24">
        <v>5731.62744140625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30.26071</v>
      </c>
      <c r="Q33" s="20">
        <v>31.708</v>
      </c>
      <c r="R33" s="21">
        <v>30.133947</v>
      </c>
      <c r="S33" s="20">
        <v>0.328554153442383</v>
      </c>
      <c r="T33" s="20">
        <v>0.344268023967743</v>
      </c>
      <c r="U33" s="20">
        <v>31.7080001831055</v>
      </c>
      <c r="V33" s="19">
        <v>0</v>
      </c>
      <c r="W33" s="21">
        <v>0</v>
      </c>
      <c r="X33" s="24">
        <v>5671.125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43.149311</v>
      </c>
      <c r="Q34" s="20">
        <v>45.207783</v>
      </c>
      <c r="R34" s="21">
        <v>42.736404</v>
      </c>
      <c r="S34" s="20">
        <v>0.329149127006531</v>
      </c>
      <c r="T34" s="20">
        <v>0.344851464033127</v>
      </c>
      <c r="U34" s="20">
        <v>45.2077827453613</v>
      </c>
      <c r="V34" s="19">
        <v>0</v>
      </c>
      <c r="W34" s="21">
        <v>0</v>
      </c>
      <c r="X34" s="24">
        <v>5644.5673828125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58.931892</v>
      </c>
      <c r="Q35" s="20">
        <v>61.732967</v>
      </c>
      <c r="R35" s="21">
        <v>58.20266</v>
      </c>
      <c r="S35" s="20">
        <v>0.329472303390503</v>
      </c>
      <c r="T35" s="20">
        <v>0.345132350921631</v>
      </c>
      <c r="U35" s="20">
        <v>61.732967376709</v>
      </c>
      <c r="V35" s="19">
        <v>0</v>
      </c>
      <c r="W35" s="21">
        <v>0</v>
      </c>
      <c r="X35" s="24">
        <v>5630.29052734375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77.448448</v>
      </c>
      <c r="Q36" s="20">
        <v>81.080376</v>
      </c>
      <c r="R36" s="21">
        <v>76.004684</v>
      </c>
      <c r="S36" s="20">
        <v>0.330223381519318</v>
      </c>
      <c r="T36" s="20">
        <v>0.345709145069122</v>
      </c>
      <c r="U36" s="20">
        <v>81.0803756713867</v>
      </c>
      <c r="V36" s="19">
        <v>0</v>
      </c>
      <c r="W36" s="21">
        <v>0</v>
      </c>
      <c r="X36" s="24">
        <v>5597.44921875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99.269028</v>
      </c>
      <c r="Q37" s="20">
        <v>103.98817</v>
      </c>
      <c r="R37" s="21">
        <v>96.984375</v>
      </c>
      <c r="S37" s="20">
        <v>0.330630511045456</v>
      </c>
      <c r="T37" s="20">
        <v>0.346348345279694</v>
      </c>
      <c r="U37" s="20">
        <v>103.988166809082</v>
      </c>
      <c r="V37" s="19">
        <v>0</v>
      </c>
      <c r="W37" s="21">
        <v>0</v>
      </c>
      <c r="X37" s="24">
        <v>5579.75537109375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123.96595</v>
      </c>
      <c r="Q38" s="20">
        <v>129.85649</v>
      </c>
      <c r="R38" s="21">
        <v>121.15827</v>
      </c>
      <c r="S38" s="20">
        <v>0.33059287071228</v>
      </c>
      <c r="T38" s="20">
        <v>0.346301794052124</v>
      </c>
      <c r="U38" s="20">
        <v>129.856491088867</v>
      </c>
      <c r="V38" s="19">
        <v>0</v>
      </c>
      <c r="W38" s="21">
        <v>0</v>
      </c>
      <c r="X38" s="24">
        <v>5581.380859375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151.67389</v>
      </c>
      <c r="Q39" s="20">
        <v>158.89491</v>
      </c>
      <c r="R39" s="21">
        <v>147.65341</v>
      </c>
      <c r="S39" s="20">
        <v>0.331005096435547</v>
      </c>
      <c r="T39" s="20">
        <v>0.346763879060745</v>
      </c>
      <c r="U39" s="20">
        <v>158.894912719727</v>
      </c>
      <c r="V39" s="19">
        <v>0</v>
      </c>
      <c r="W39" s="21">
        <v>0</v>
      </c>
      <c r="X39" s="24">
        <v>5563.66162109375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182.80873</v>
      </c>
      <c r="Q40" s="20">
        <v>191.54399</v>
      </c>
      <c r="R40" s="21">
        <v>177.81888</v>
      </c>
      <c r="S40" s="20">
        <v>0.331072300672531</v>
      </c>
      <c r="T40" s="20">
        <v>0.346892148256302</v>
      </c>
      <c r="U40" s="20">
        <v>191.543991088867</v>
      </c>
      <c r="V40" s="19">
        <v>0</v>
      </c>
      <c r="W40" s="21">
        <v>0</v>
      </c>
      <c r="X40" s="24">
        <v>5560.78369140625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217.16505</v>
      </c>
      <c r="Q41" s="20">
        <v>227.26443</v>
      </c>
      <c r="R41" s="21">
        <v>211.18298</v>
      </c>
      <c r="S41" s="20">
        <v>0.331239968538284</v>
      </c>
      <c r="T41" s="20">
        <v>0.346644461154938</v>
      </c>
      <c r="U41" s="20">
        <v>227.264434814453</v>
      </c>
      <c r="V41" s="19">
        <v>0</v>
      </c>
      <c r="W41" s="21">
        <v>0</v>
      </c>
      <c r="X41" s="24">
        <v>5553.626953125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255.31615</v>
      </c>
      <c r="Q42" s="20">
        <v>267.37961</v>
      </c>
      <c r="R42" s="21">
        <v>247.49268</v>
      </c>
      <c r="S42" s="20">
        <v>0.331498295068741</v>
      </c>
      <c r="T42" s="20">
        <v>0.347161293029785</v>
      </c>
      <c r="U42" s="20">
        <v>267.379608154297</v>
      </c>
      <c r="V42" s="19">
        <v>0</v>
      </c>
      <c r="W42" s="21">
        <v>0</v>
      </c>
      <c r="X42" s="24">
        <v>5542.5810546875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297.05347</v>
      </c>
      <c r="Q43" s="20">
        <v>311.1647</v>
      </c>
      <c r="R43" s="21">
        <v>287.64682</v>
      </c>
      <c r="S43" s="20">
        <v>0.331582844257355</v>
      </c>
      <c r="T43" s="20">
        <v>0.347334355115891</v>
      </c>
      <c r="U43" s="20">
        <v>311.164703369141</v>
      </c>
      <c r="V43" s="19">
        <v>0</v>
      </c>
      <c r="W43" s="21">
        <v>0</v>
      </c>
      <c r="X43" s="24">
        <v>5538.98583984375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339.47385</v>
      </c>
      <c r="Q44" s="20">
        <v>355.59784</v>
      </c>
      <c r="R44" s="21">
        <v>327.98529</v>
      </c>
      <c r="S44" s="20">
        <v>0.331823021173477</v>
      </c>
      <c r="T44" s="20">
        <v>0.347583621740341</v>
      </c>
      <c r="U44" s="20">
        <v>355.597839355469</v>
      </c>
      <c r="V44" s="19">
        <v>0</v>
      </c>
      <c r="W44" s="21">
        <v>0</v>
      </c>
      <c r="X44" s="24">
        <v>5528.79345703125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