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<sst xmlns="http://schemas.openxmlformats.org/spreadsheetml/2006/main" count="759" uniqueCount="385">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</sst>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b/>
      <sz val="9"/>
      <color theme="1"/>
      <name val="Microsoft YaHei Light"/>
      <charset val="134"/>
    </font>
    <font>
      <b/>
      <sz val="9"/>
      <color rgb="FF000000"/>
      <name val="Cambria"/>
      <charset val="134"/>
    </font>
    <font>
      <sz val="9"/>
      <name val="ＭＳ Ｐゴシック"/>
      <charset val="128"/>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0.196814894676208</c:v>
                </c:pt>
                <c:pt idx="1">
                  <c:v>2.72559714317322</c:v>
                </c:pt>
                <c:pt idx="2">
                  <c:v>6.51589155197144</c:v>
                </c:pt>
                <c:pt idx="3">
                  <c:v>12.3777732849121</c:v>
                </c:pt>
                <c:pt idx="4">
                  <c:v>20.6311950683594</c:v>
                </c:pt>
                <c:pt idx="5">
                  <c:v>31.5219974517822</c:v>
                </c:pt>
                <c:pt idx="6">
                  <c:v>45.0181655883789</c:v>
                </c:pt>
                <c:pt idx="7">
                  <c:v>61.4398956298828</c:v>
                </c:pt>
                <c:pt idx="8">
                  <c:v>80.8214721679687</c:v>
                </c:pt>
                <c:pt idx="9">
                  <c:v>103.508781433105</c:v>
                </c:pt>
                <c:pt idx="10">
                  <c:v>129.166076660156</c:v>
                </c:pt>
                <c:pt idx="11">
                  <c:v>158.256851196289</c:v>
                </c:pt>
                <c:pt idx="12">
                  <c:v>190.787673950195</c:v>
                </c:pt>
                <c:pt idx="13">
                  <c:v>226.397171020508</c:v>
                </c:pt>
                <c:pt idx="14">
                  <c:v>265.864105224609</c:v>
                </c:pt>
                <c:pt idx="15">
                  <c:v>309.405334472656</c:v>
                </c:pt>
                <c:pt idx="16">
                  <c:v>353.554962158203</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0.153869047760963</c:v>
                </c:pt>
                <c:pt idx="1">
                  <c:v>0.307336866855621</c:v>
                </c:pt>
                <c:pt idx="2">
                  <c:v>0.634039342403412</c:v>
                </c:pt>
                <c:pt idx="3">
                  <c:v>0.153869047760963</c:v>
                </c:pt>
              </c:numCache>
            </c:numRef>
          </c:xVal>
          <c:yVal>
            <c:numRef>
              <c:f>sRGB_DeltaE!$F$434:$F$437</c:f>
              <c:numCache>
                <c:formatCode>0.00</c:formatCode>
                <c:ptCount val="4"/>
                <c:pt idx="0">
                  <c:v>0.0620919689536095</c:v>
                </c:pt>
                <c:pt idx="1">
                  <c:v>0.598735392093658</c:v>
                </c:pt>
                <c:pt idx="2">
                  <c:v>0.332162022590637</c:v>
                </c:pt>
                <c:pt idx="3">
                  <c:v>0.0620919689536095</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2.4886127902272</c:v>
                </c:pt>
                <c:pt idx="1">
                  <c:v>2.15722776109411</c:v>
                </c:pt>
                <c:pt idx="2">
                  <c:v>1.78085115809505</c:v>
                </c:pt>
                <c:pt idx="3">
                  <c:v>1.47075394801349</c:v>
                </c:pt>
                <c:pt idx="4">
                  <c:v>1.15632453595634</c:v>
                </c:pt>
                <c:pt idx="5">
                  <c:v>0.773848831297657</c:v>
                </c:pt>
                <c:pt idx="6">
                  <c:v>0.396507152930253</c:v>
                </c:pt>
                <c:pt idx="7">
                  <c:v>0</c:v>
                </c:pt>
                <c:pt idx="8">
                  <c:v>2.34089211012033</c:v>
                </c:pt>
                <c:pt idx="9">
                  <c:v>1.98587375014623</c:v>
                </c:pt>
                <c:pt idx="10">
                  <c:v>2.38525985579478</c:v>
                </c:pt>
                <c:pt idx="11">
                  <c:v>1.55080299308881</c:v>
                </c:pt>
                <c:pt idx="12">
                  <c:v>1.58329639876481</c:v>
                </c:pt>
                <c:pt idx="13">
                  <c:v>1.05567793376962</c:v>
                </c:pt>
                <c:pt idx="14">
                  <c:v>0.728931372433417</c:v>
                </c:pt>
                <c:pt idx="15">
                  <c:v>0.684772295304907</c:v>
                </c:pt>
                <c:pt idx="16">
                  <c:v>1.85562334351573</c:v>
                </c:pt>
                <c:pt idx="17">
                  <c:v>2.24289742809593</c:v>
                </c:pt>
                <c:pt idx="18">
                  <c:v>2.92813271270379</c:v>
                </c:pt>
                <c:pt idx="19">
                  <c:v>2.09851549994462</c:v>
                </c:pt>
                <c:pt idx="20">
                  <c:v>1.87420789944533</c:v>
                </c:pt>
                <c:pt idx="21">
                  <c:v>1.54647228761034</c:v>
                </c:pt>
                <c:pt idx="22">
                  <c:v>1.3927585526975</c:v>
                </c:pt>
                <c:pt idx="23">
                  <c:v>1.28963848951204</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0.246140751937457</v>
      </c>
      <c r="F10" s="102">
        <f>C10/$C$16</f>
        <v>0.163643027386991</v>
      </c>
      <c r="G10" s="102">
        <f>D10/$C$16</f>
        <v>0.0971771352372125</v>
      </c>
      <c r="H10" s="102">
        <f>IF((E10/Reference!L$18)&lt;=0.008856,(7.787*(E10/Reference!L$18))+16/116,(E10/Reference!L$18)^(1/3))</f>
        <v>0.637397663662493</v>
      </c>
      <c r="I10" s="102">
        <f>IF((F10/Reference!M$18)&lt;=0.008856,(7.787*(F10/Reference!M$18))+16/116,(F10/Reference!M$18)^(1/3))</f>
        <v>0.546972932169713</v>
      </c>
      <c r="J10" s="102">
        <f>IF((G10/Reference!N$18)&lt;=0.008856,(7.787*(G10/Reference!N$18))+16/116,(G10/Reference!N$18)^(1/3))</f>
        <v>0.446867466239302</v>
      </c>
      <c r="K10" s="102">
        <f t="shared" ref="K10:K16" si="0">100*IF(F10&lt;=0.008856,9.033*F10,(1.16*(F10^(1/3)))-0.16)</f>
        <v>47.4488601316867</v>
      </c>
      <c r="L10" s="102">
        <f t="shared" ref="L10:L16" si="1">500*(H10-I10)</f>
        <v>45.2123657463901</v>
      </c>
      <c r="M10" s="102">
        <f t="shared" ref="M10:M16" si="2">200*(I10-J10)</f>
        <v>20.0210931860823</v>
      </c>
      <c r="N10" s="103" t="str">
        <f>A10</f>
        <v>1-(192,80,80)</v>
      </c>
      <c r="O10" s="120">
        <f>K10-Reference!B12</f>
        <v>-1.46348205980374</v>
      </c>
      <c r="P10" s="120">
        <f>L10-Reference!C12</f>
        <v>0.207314955533661</v>
      </c>
      <c r="Q10" s="120">
        <f>M10-Reference!D12</f>
        <v>-2.89038306689235</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about the same</v>
      </c>
      <c r="U10" s="120">
        <f t="shared" ref="U10:U16" si="6">(O10^2+P10^2+Q10^2)^(1/2)</f>
        <v>3.24639392303728</v>
      </c>
      <c r="V10" s="120">
        <f t="shared" ref="V10:V16" si="7">(AC10)^2</f>
        <v>4.60420943726619</v>
      </c>
      <c r="W10" s="102">
        <f t="shared" ref="W10:W16" si="8">SQRT((L10*L10)+(M10*M10))</f>
        <v>49.4469633926204</v>
      </c>
      <c r="X10" s="102">
        <f>W10-Reference!E12</f>
        <v>-1.05442610091919</v>
      </c>
      <c r="Y10" s="102">
        <f t="shared" ref="Y10:Y16" si="9">IF(((U10*U10)-(O10*O10)-(X10*X10))&lt;0,0,SQRT((U10*U10)-(O10*O10)-(X10*X10)))</f>
        <v>2.69916271496668</v>
      </c>
      <c r="Z10" s="102">
        <f t="shared" ref="Z10:Z16" si="10">O10</f>
        <v>-1.46348205980374</v>
      </c>
      <c r="AA10" s="102">
        <f>X10/(1+0.045*ABS(Reference!E12))</f>
        <v>-0.322201972354175</v>
      </c>
      <c r="AB10" s="102">
        <f>Y10/(1+0.015*ABS(Reference!E12))</f>
        <v>1.53577849539244</v>
      </c>
      <c r="AC10" s="102">
        <f t="shared" ref="AC10:AC16" si="11">SQRT(Z10*Z10+AA10*AA10+AB10*AB10)</f>
        <v>2.14574216467548</v>
      </c>
      <c r="AD10" s="103" t="str">
        <f>A10</f>
        <v>1-(192,80,80)</v>
      </c>
    </row>
    <row r="11" spans="1:107">
      <c r="A11" s="103" t="s">
        <v>41</v>
      </c>
      <c r="B11" s="31">
        <f>sRGB_Data!B1032</f>
        <v>148</v>
      </c>
      <c r="C11" s="31">
        <f>sRGB_Data!C1032</f>
        <v>177.13</v>
      </c>
      <c r="D11" s="31">
        <f>sRGB_Data!D1032</f>
        <v>52.76</v>
      </c>
      <c r="E11" s="102">
        <f t="shared" ref="E11:E16" si="12">B11/$C$16</f>
        <v>0.416996695132138</v>
      </c>
      <c r="F11" s="102">
        <f t="shared" ref="F11:F16" si="13">C11/$C$16</f>
        <v>0.499071787896998</v>
      </c>
      <c r="G11" s="102">
        <f t="shared" ref="G11:G16" si="14">D11/$C$16</f>
        <v>0.148653686724133</v>
      </c>
      <c r="H11" s="102">
        <f>IF((E11/Reference!L$18)&lt;=0.008856,(7.787*(E11/Reference!L$18))+16/116,(E11/Reference!L$18)^(1/3))</f>
        <v>0.759848185304053</v>
      </c>
      <c r="I11" s="102">
        <f>IF((F11/Reference!M$18)&lt;=0.008856,(7.787*(F11/Reference!M$18))+16/116,(F11/Reference!M$18)^(1/3))</f>
        <v>0.793209073454148</v>
      </c>
      <c r="J11" s="102">
        <f>IF((G11/Reference!N$18)&lt;=0.008856,(7.787*(G11/Reference!N$18))+16/116,(G11/Reference!N$18)^(1/3))</f>
        <v>0.514891751945946</v>
      </c>
      <c r="K11" s="102">
        <f t="shared" si="0"/>
        <v>76.0122525206812</v>
      </c>
      <c r="L11" s="102">
        <f t="shared" si="1"/>
        <v>-16.6804440750475</v>
      </c>
      <c r="M11" s="102">
        <f t="shared" si="2"/>
        <v>55.6634643016404</v>
      </c>
      <c r="N11" s="103" t="str">
        <f t="shared" ref="N11:N16" si="15">A11</f>
        <v>2-(192,192,80)</v>
      </c>
      <c r="O11" s="120">
        <f>K11-Reference!B13</f>
        <v>0.260231726139267</v>
      </c>
      <c r="P11" s="120">
        <f>L11-Reference!C13</f>
        <v>-2.13987980543035</v>
      </c>
      <c r="Q11" s="120">
        <f>M11-Reference!D13</f>
        <v>0.587198002602456</v>
      </c>
      <c r="R11" s="120" t="str">
        <f t="shared" si="3"/>
        <v>about the same</v>
      </c>
      <c r="S11" s="120" t="str">
        <f t="shared" si="4"/>
        <v>about the same</v>
      </c>
      <c r="T11" s="120" t="str">
        <f t="shared" si="5"/>
        <v>about the same</v>
      </c>
      <c r="U11" s="120">
        <f t="shared" si="6"/>
        <v>2.23419059778667</v>
      </c>
      <c r="V11" s="120">
        <f t="shared" si="7"/>
        <v>1.22120476806924</v>
      </c>
      <c r="W11" s="102">
        <f t="shared" si="8"/>
        <v>58.1090222994742</v>
      </c>
      <c r="X11" s="102">
        <f>W11-Reference!E13</f>
        <v>1.14567339229163</v>
      </c>
      <c r="Y11" s="102">
        <f t="shared" si="9"/>
        <v>1.90034721936385</v>
      </c>
      <c r="Z11" s="102">
        <f t="shared" si="10"/>
        <v>0.260231726139267</v>
      </c>
      <c r="AA11" s="102">
        <f>X11/(1+0.045*ABS(Reference!E13))</f>
        <v>0.32151575538915</v>
      </c>
      <c r="AB11" s="102">
        <f>Y11/(1+0.015*ABS(Reference!E13))</f>
        <v>1.02474964543363</v>
      </c>
      <c r="AC11" s="102">
        <f t="shared" si="11"/>
        <v>1.105081340024</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0.264595673242291</v>
      </c>
      <c r="F12" s="102">
        <f t="shared" si="13"/>
        <v>0.422829013773514</v>
      </c>
      <c r="G12" s="102">
        <f t="shared" si="14"/>
        <v>0.178773245311717</v>
      </c>
      <c r="H12" s="102">
        <f>IF((E12/Reference!L$18)&lt;=0.008856,(7.787*(E12/Reference!L$18))+16/116,(E12/Reference!L$18)^(1/3))</f>
        <v>0.652945408579673</v>
      </c>
      <c r="I12" s="102">
        <f>IF((F12/Reference!M$18)&lt;=0.008856,(7.787*(F12/Reference!M$18))+16/116,(F12/Reference!M$18)^(1/3))</f>
        <v>0.750564915881977</v>
      </c>
      <c r="J12" s="102">
        <f>IF((G12/Reference!N$18)&lt;=0.008856,(7.787*(G12/Reference!N$18))+16/116,(G12/Reference!N$18)^(1/3))</f>
        <v>0.547551384512813</v>
      </c>
      <c r="K12" s="102">
        <f t="shared" si="0"/>
        <v>71.0655302423093</v>
      </c>
      <c r="L12" s="102">
        <f t="shared" si="1"/>
        <v>-48.809753651152</v>
      </c>
      <c r="M12" s="102">
        <f t="shared" si="2"/>
        <v>40.6027062738328</v>
      </c>
      <c r="N12" s="103" t="str">
        <f t="shared" si="15"/>
        <v>3-(96,192,96)</v>
      </c>
      <c r="O12" s="120">
        <f>K12-Reference!B14</f>
        <v>0.868175239502619</v>
      </c>
      <c r="P12" s="120">
        <f>L12-Reference!C14</f>
        <v>-0.943102991918408</v>
      </c>
      <c r="Q12" s="120">
        <f>M12-Reference!D14</f>
        <v>0.983372751048563</v>
      </c>
      <c r="R12" s="120" t="str">
        <f t="shared" si="3"/>
        <v>about the same</v>
      </c>
      <c r="S12" s="120" t="str">
        <f t="shared" si="4"/>
        <v>about the same</v>
      </c>
      <c r="T12" s="120" t="str">
        <f t="shared" si="5"/>
        <v>about the same</v>
      </c>
      <c r="U12" s="120">
        <f t="shared" si="6"/>
        <v>1.6156093176742</v>
      </c>
      <c r="V12" s="120">
        <f t="shared" si="7"/>
        <v>0.887294513103896</v>
      </c>
      <c r="W12" s="102">
        <f t="shared" si="8"/>
        <v>63.4899347002758</v>
      </c>
      <c r="X12" s="102">
        <f>W12-Reference!E14</f>
        <v>1.35373080815893</v>
      </c>
      <c r="Y12" s="102">
        <f t="shared" si="9"/>
        <v>0.154525466870825</v>
      </c>
      <c r="Z12" s="102">
        <f t="shared" si="10"/>
        <v>0.868175239502619</v>
      </c>
      <c r="AA12" s="102">
        <f>X12/(1+0.045*ABS(Reference!E14))</f>
        <v>0.356608204226119</v>
      </c>
      <c r="AB12" s="102">
        <f>Y12/(1+0.015*ABS(Reference!E14))</f>
        <v>0.0799803431918608</v>
      </c>
      <c r="AC12" s="102">
        <f t="shared" si="11"/>
        <v>0.941963116636684</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0.342444448151082</v>
      </c>
      <c r="F13" s="102">
        <f t="shared" si="13"/>
        <v>0.45080723798069</v>
      </c>
      <c r="G13" s="102">
        <f t="shared" si="14"/>
        <v>0.57641340466306</v>
      </c>
      <c r="H13" s="102">
        <f>IF((E13/Reference!L$18)&lt;=0.008856,(7.787*(E13/Reference!L$18))+16/116,(E13/Reference!L$18)^(1/3))</f>
        <v>0.711561872784414</v>
      </c>
      <c r="I13" s="102">
        <f>IF((F13/Reference!M$18)&lt;=0.008856,(7.787*(F13/Reference!M$18))+16/116,(F13/Reference!M$18)^(1/3))</f>
        <v>0.766767376509211</v>
      </c>
      <c r="J13" s="102">
        <f>IF((G13/Reference!N$18)&lt;=0.008856,(7.787*(G13/Reference!N$18))+16/116,(G13/Reference!N$18)^(1/3))</f>
        <v>0.808913463883497</v>
      </c>
      <c r="K13" s="102">
        <f t="shared" si="0"/>
        <v>72.9450156750684</v>
      </c>
      <c r="L13" s="102">
        <f t="shared" si="1"/>
        <v>-27.6027518623983</v>
      </c>
      <c r="M13" s="102">
        <f t="shared" si="2"/>
        <v>-8.42921747485721</v>
      </c>
      <c r="N13" s="103" t="str">
        <f t="shared" si="15"/>
        <v>4-(96,192,192)</v>
      </c>
      <c r="O13" s="120">
        <f>K13-Reference!B15</f>
        <v>0.721972115600451</v>
      </c>
      <c r="P13" s="120">
        <f>L13-Reference!C15</f>
        <v>0.585188338031394</v>
      </c>
      <c r="Q13" s="120">
        <f>M13-Reference!D15</f>
        <v>0.275266242959438</v>
      </c>
      <c r="R13" s="120" t="str">
        <f t="shared" si="3"/>
        <v>about the same</v>
      </c>
      <c r="S13" s="120" t="str">
        <f t="shared" si="4"/>
        <v>about the same</v>
      </c>
      <c r="T13" s="120" t="str">
        <f t="shared" si="5"/>
        <v>about the same</v>
      </c>
      <c r="U13" s="120">
        <f t="shared" si="6"/>
        <v>0.96925777334285</v>
      </c>
      <c r="V13" s="120">
        <f t="shared" si="7"/>
        <v>0.600910379903258</v>
      </c>
      <c r="W13" s="102">
        <f t="shared" si="8"/>
        <v>28.8611090849879</v>
      </c>
      <c r="X13" s="102">
        <f>W13-Reference!E15</f>
        <v>-0.640213080920791</v>
      </c>
      <c r="Y13" s="102">
        <f t="shared" si="9"/>
        <v>0.0913460809167934</v>
      </c>
      <c r="Z13" s="102">
        <f t="shared" si="10"/>
        <v>0.721972115600451</v>
      </c>
      <c r="AA13" s="102">
        <f>X13/(1+0.045*ABS(Reference!E15))</f>
        <v>-0.275057665171531</v>
      </c>
      <c r="AB13" s="102">
        <f>Y13/(1+0.015*ABS(Reference!E15))</f>
        <v>0.0633239688352869</v>
      </c>
      <c r="AC13" s="102">
        <f t="shared" si="11"/>
        <v>0.775184094201666</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0.26510283138502</v>
      </c>
      <c r="F14" s="102">
        <f t="shared" si="13"/>
        <v>0.239237766105877</v>
      </c>
      <c r="G14" s="102">
        <f t="shared" si="14"/>
        <v>0.541616720981425</v>
      </c>
      <c r="H14" s="102">
        <f>IF((E14/Reference!L$18)&lt;=0.008856,(7.787*(E14/Reference!L$18))+16/116,(E14/Reference!L$18)^(1/3))</f>
        <v>0.653362315413335</v>
      </c>
      <c r="I14" s="102">
        <f>IF((F14/Reference!M$18)&lt;=0.008856,(7.787*(F14/Reference!M$18))+16/116,(F14/Reference!M$18)^(1/3))</f>
        <v>0.62078790404282</v>
      </c>
      <c r="J14" s="102">
        <f>IF((G14/Reference!N$18)&lt;=0.008856,(7.787*(G14/Reference!N$18))+16/116,(G14/Reference!N$18)^(1/3))</f>
        <v>0.792297090818477</v>
      </c>
      <c r="K14" s="102">
        <f t="shared" si="0"/>
        <v>56.0113968689671</v>
      </c>
      <c r="L14" s="102">
        <f t="shared" si="1"/>
        <v>16.2872056852574</v>
      </c>
      <c r="M14" s="102">
        <f t="shared" si="2"/>
        <v>-34.3018373551314</v>
      </c>
      <c r="N14" s="103" t="str">
        <f t="shared" si="15"/>
        <v>5-(128,128,192)</v>
      </c>
      <c r="O14" s="120">
        <f>K14-Reference!B16</f>
        <v>0.0908854665424599</v>
      </c>
      <c r="P14" s="120">
        <f>L14-Reference!C16</f>
        <v>1.15425127714758</v>
      </c>
      <c r="Q14" s="120">
        <f>M14-Reference!D16</f>
        <v>-0.893454358013337</v>
      </c>
      <c r="R14" s="120" t="str">
        <f t="shared" si="3"/>
        <v>about the same</v>
      </c>
      <c r="S14" s="120" t="str">
        <f t="shared" si="4"/>
        <v>about the same</v>
      </c>
      <c r="T14" s="120" t="str">
        <f t="shared" si="5"/>
        <v>about the same</v>
      </c>
      <c r="U14" s="120">
        <f t="shared" si="6"/>
        <v>1.46246944196399</v>
      </c>
      <c r="V14" s="120">
        <f t="shared" si="7"/>
        <v>0.434845785572923</v>
      </c>
      <c r="W14" s="102">
        <f t="shared" si="8"/>
        <v>37.9722150390489</v>
      </c>
      <c r="X14" s="102">
        <f>W14-Reference!E16</f>
        <v>1.29625065363621</v>
      </c>
      <c r="Y14" s="102">
        <f t="shared" si="9"/>
        <v>0.671037214763488</v>
      </c>
      <c r="Z14" s="102">
        <f t="shared" si="10"/>
        <v>0.0908854665424599</v>
      </c>
      <c r="AA14" s="102">
        <f>X14/(1+0.045*ABS(Reference!E16))</f>
        <v>0.489073972220913</v>
      </c>
      <c r="AB14" s="102">
        <f>Y14/(1+0.015*ABS(Reference!E16))</f>
        <v>0.432888284942362</v>
      </c>
      <c r="AC14" s="102">
        <f t="shared" si="11"/>
        <v>0.659428377894766</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0.383327029545456</v>
      </c>
      <c r="F15" s="102">
        <f t="shared" si="13"/>
        <v>0.298997900590693</v>
      </c>
      <c r="G15" s="102">
        <f t="shared" si="14"/>
        <v>0.548491531360631</v>
      </c>
      <c r="H15" s="102">
        <f>IF((E15/Reference!L$18)&lt;=0.008856,(7.787*(E15/Reference!L$18))+16/116,(E15/Reference!L$18)^(1/3))</f>
        <v>0.738820789615373</v>
      </c>
      <c r="I15" s="102">
        <f>IF((F15/Reference!M$18)&lt;=0.008856,(7.787*(F15/Reference!M$18))+16/116,(F15/Reference!M$18)^(1/3))</f>
        <v>0.668686742644526</v>
      </c>
      <c r="J15" s="102">
        <f>IF((G15/Reference!N$18)&lt;=0.008856,(7.787*(G15/Reference!N$18))+16/116,(G15/Reference!N$18)^(1/3))</f>
        <v>0.795635249317957</v>
      </c>
      <c r="K15" s="102">
        <f t="shared" si="0"/>
        <v>61.567662146765</v>
      </c>
      <c r="L15" s="102">
        <f t="shared" si="1"/>
        <v>35.0670234854237</v>
      </c>
      <c r="M15" s="102">
        <f t="shared" si="2"/>
        <v>-25.3897013346861</v>
      </c>
      <c r="N15" s="103" t="str">
        <f t="shared" si="15"/>
        <v>6-(192,128,192)</v>
      </c>
      <c r="O15" s="120">
        <f>K15-Reference!B17</f>
        <v>-0.473402822239223</v>
      </c>
      <c r="P15" s="120">
        <f>L15-Reference!C17</f>
        <v>-0.00123483017311798</v>
      </c>
      <c r="Q15" s="120">
        <f>M15-Reference!D17</f>
        <v>-1.94254071141664</v>
      </c>
      <c r="R15" s="120" t="str">
        <f t="shared" si="3"/>
        <v>about the same</v>
      </c>
      <c r="S15" s="120" t="str">
        <f t="shared" si="4"/>
        <v>about the same</v>
      </c>
      <c r="T15" s="120" t="str">
        <f t="shared" si="5"/>
        <v>about the same</v>
      </c>
      <c r="U15" s="120">
        <f t="shared" si="6"/>
        <v>1.99939395128141</v>
      </c>
      <c r="V15" s="120">
        <f t="shared" si="7"/>
        <v>1.32472070608737</v>
      </c>
      <c r="W15" s="102">
        <f t="shared" si="8"/>
        <v>43.2935684598974</v>
      </c>
      <c r="X15" s="102">
        <f>W15-Reference!E17</f>
        <v>1.10883090491399</v>
      </c>
      <c r="Y15" s="102">
        <f t="shared" si="9"/>
        <v>1.59497961260457</v>
      </c>
      <c r="Z15" s="102">
        <f t="shared" si="10"/>
        <v>-0.473402822239223</v>
      </c>
      <c r="AA15" s="102">
        <f>X15/(1+0.045*ABS(Reference!E17))</f>
        <v>0.382578014256577</v>
      </c>
      <c r="AB15" s="102">
        <f>Y15/(1+0.015*ABS(Reference!E17))</f>
        <v>0.976854409311234</v>
      </c>
      <c r="AC15" s="102">
        <f t="shared" si="11"/>
        <v>1.15096511940517</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338.89246</v>
      </c>
      <c r="C16" s="31">
        <f t="shared" ref="C16:D16" si="17">C35</f>
        <v>354.91888</v>
      </c>
      <c r="D16" s="31">
        <f t="shared" si="17"/>
        <v>326.25504</v>
      </c>
      <c r="E16" s="102">
        <f t="shared" si="12"/>
        <v>0.954844836656759</v>
      </c>
      <c r="F16" s="102">
        <f t="shared" si="13"/>
        <v>1</v>
      </c>
      <c r="G16" s="102">
        <f t="shared" si="14"/>
        <v>0.919238334122997</v>
      </c>
      <c r="H16" s="102">
        <f>IF((E16/Reference!L$18)&lt;=0.008856,(7.787*(E16/Reference!L$18))+16/116,(E16/Reference!L$18)^(1/3))</f>
        <v>1.00152138635136</v>
      </c>
      <c r="I16" s="102">
        <f>IF((F16/Reference!M$18)&lt;=0.008856,(7.787*(F16/Reference!M$18))+16/116,(F16/Reference!M$18)^(1/3))</f>
        <v>1</v>
      </c>
      <c r="J16" s="102">
        <f>IF((G16/Reference!N$18)&lt;=0.008856,(7.787*(G16/Reference!N$18))+16/116,(G16/Reference!N$18)^(1/3))</f>
        <v>0.945076031769177</v>
      </c>
      <c r="K16" s="102">
        <f t="shared" si="0"/>
        <v>100</v>
      </c>
      <c r="L16" s="102">
        <f t="shared" si="1"/>
        <v>0.760693175678395</v>
      </c>
      <c r="M16" s="102">
        <f t="shared" si="2"/>
        <v>10.9847936461646</v>
      </c>
      <c r="N16" s="103" t="str">
        <f t="shared" si="15"/>
        <v>7-(255, 255, 255)</v>
      </c>
      <c r="O16" s="120">
        <f>K16-Reference!B18</f>
        <v>0</v>
      </c>
      <c r="P16" s="120">
        <f>L16-Reference!C18</f>
        <v>0.760693175678395</v>
      </c>
      <c r="Q16" s="120">
        <f>M16-Reference!D18</f>
        <v>10.9847936461646</v>
      </c>
      <c r="R16" s="120" t="str">
        <f t="shared" si="3"/>
        <v>about the same</v>
      </c>
      <c r="S16" s="120" t="str">
        <f t="shared" si="4"/>
        <v>about the same</v>
      </c>
      <c r="T16" s="120" t="str">
        <f t="shared" si="5"/>
        <v>yellower</v>
      </c>
      <c r="U16" s="120">
        <f t="shared" si="6"/>
        <v>11.0111010147189</v>
      </c>
      <c r="V16" s="120">
        <f t="shared" si="7"/>
        <v>121.244345556343</v>
      </c>
      <c r="W16" s="102">
        <f t="shared" si="8"/>
        <v>11.0111010147189</v>
      </c>
      <c r="X16" s="102">
        <f>W16-Reference!E18</f>
        <v>11.0111010147189</v>
      </c>
      <c r="Y16" s="102">
        <f t="shared" si="9"/>
        <v>0</v>
      </c>
      <c r="Z16" s="102">
        <f t="shared" si="10"/>
        <v>0</v>
      </c>
      <c r="AA16" s="102">
        <f>X16/(1+0.045*ABS(Reference!E18))</f>
        <v>11.0111010147189</v>
      </c>
      <c r="AB16" s="102">
        <f>Y16/(1+0.015*ABS(Reference!E18))</f>
        <v>0</v>
      </c>
      <c r="AC16" s="102">
        <f t="shared" si="11"/>
        <v>11.0111010147189</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2.54135217536523</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11.0111010147189</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6.0461483</v>
      </c>
      <c r="C28" s="31">
        <f>Test_Data!Q4</f>
        <v>6.340167</v>
      </c>
      <c r="D28" s="31">
        <f>Test_Data!R4</f>
        <v>6.300087</v>
      </c>
      <c r="E28" s="117">
        <f>B28/$C$16</f>
        <v>0.017035296347154</v>
      </c>
      <c r="F28" s="117">
        <f>C28/$C$16</f>
        <v>0.0178637073350395</v>
      </c>
      <c r="G28" s="117">
        <f>D28/$C$16</f>
        <v>0.0177507801219253</v>
      </c>
      <c r="H28" s="117">
        <f>IF((E28/E$16)&lt;=0.008856,(7.787*(E28/E$16))+16/116,(E28/E$16)^(1/3))</f>
        <v>0.261299731220206</v>
      </c>
      <c r="I28" s="117">
        <f>IF((F28/F$16)&lt;=0.008856,(7.787*(F28/F$16))+16/116,(F28/F$16)^(1/3))</f>
        <v>0.261411003938741</v>
      </c>
      <c r="J28" s="117">
        <f>IF((G28/G$16)&lt;=0.008856,(7.787*(G28/G$16))+16/116,(G28/G$16)^(1/3))</f>
        <v>0.268285029338872</v>
      </c>
      <c r="K28" s="117">
        <f>100*IF(F28&lt;=0.008856,9.033*F28,(1.16*(F28^(1/3)))-0.16)</f>
        <v>14.3236764568939</v>
      </c>
      <c r="L28" s="117">
        <f>500*(H28-I28)</f>
        <v>-0.0556363592672526</v>
      </c>
      <c r="M28" s="117">
        <f>200*(I28-J28)</f>
        <v>-1.37480508002626</v>
      </c>
      <c r="N28" s="123" t="str">
        <f>A28</f>
        <v>1-Gray1 (32, 32, 32)</v>
      </c>
      <c r="O28" s="124">
        <f>K28-[1]Reference!B35</f>
        <v>2.07364635537111</v>
      </c>
      <c r="P28" s="124">
        <f>L28-[1]Reference!C35</f>
        <v>-0.0556363592672526</v>
      </c>
      <c r="Q28" s="124">
        <f>M28-[1]Reference!D35</f>
        <v>-1.37480508002626</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2.4886127902272</v>
      </c>
      <c r="V28" s="124">
        <f>(AC28)^2</f>
        <v>6.19319361968241</v>
      </c>
      <c r="W28" s="117">
        <f t="shared" ref="W28:W59" si="19">SQRT((L28*L28)+(M28*M28))</f>
        <v>1.37593038070192</v>
      </c>
      <c r="X28" s="117">
        <f>W28-[1]Reference!E35</f>
        <v>1.37593038070192</v>
      </c>
      <c r="Y28" s="117">
        <f t="shared" ref="Y28:Y59" si="20">IF(((U28*U28)-(O28*O28)-(X28*X28))&lt;0,0,SQRT((U28*U28)-(O28*O28)-(X28*X28)))</f>
        <v>0</v>
      </c>
      <c r="Z28" s="117">
        <f t="shared" ref="Z28:Z59" si="21">O28</f>
        <v>2.07364635537111</v>
      </c>
      <c r="AA28" s="117">
        <f>X28/(1+0.045*ABS([1]Reference!E35))</f>
        <v>1.37593038070192</v>
      </c>
      <c r="AB28" s="117">
        <f>Y28/(1+0.015*ABS([1]Reference!E35))</f>
        <v>0</v>
      </c>
      <c r="AC28" s="117">
        <f>SQRT(Z28*Z28+AA28*AA28+AB28*AB28)</f>
        <v>2.4886127902272</v>
      </c>
      <c r="AD28" s="123" t="str">
        <f t="shared" ref="AD28:AD59" si="22">A28</f>
        <v>1-Gray1 (32, 32, 32)</v>
      </c>
    </row>
    <row r="29" s="31" customFormat="1" spans="1:30">
      <c r="A29" s="3" t="s">
        <v>51</v>
      </c>
      <c r="B29" s="31">
        <f>Test_Data!P5</f>
        <v>19.6968</v>
      </c>
      <c r="C29" s="31">
        <f>Test_Data!Q5</f>
        <v>20.641857</v>
      </c>
      <c r="D29" s="31">
        <f>Test_Data!R5</f>
        <v>19.801201</v>
      </c>
      <c r="E29" s="117">
        <f t="shared" ref="E29:G59" si="23">B29/$C$16</f>
        <v>0.0554966250316129</v>
      </c>
      <c r="F29" s="117">
        <f t="shared" si="23"/>
        <v>0.0581593658810148</v>
      </c>
      <c r="G29" s="117">
        <f t="shared" si="23"/>
        <v>0.0557907795719405</v>
      </c>
      <c r="H29" s="117">
        <f t="shared" ref="H29:J59" si="24">IF((E29/E$16)&lt;=0.008856,(7.787*(E29/E$16))+16/116,(E29/E$16)^(1/3))</f>
        <v>0.387356864135166</v>
      </c>
      <c r="I29" s="117">
        <f t="shared" si="24"/>
        <v>0.387441871835192</v>
      </c>
      <c r="J29" s="117">
        <f t="shared" si="24"/>
        <v>0.392986924710821</v>
      </c>
      <c r="K29" s="117">
        <f t="shared" ref="K29:K59" si="25">100*IF(F29&lt;=0.008856,9.033*F29,(1.16*(F29^(1/3)))-0.16)</f>
        <v>28.9432571328823</v>
      </c>
      <c r="L29" s="117">
        <f t="shared" ref="L29:L59" si="26">500*(H29-I29)</f>
        <v>-0.0425038500131425</v>
      </c>
      <c r="M29" s="117">
        <f t="shared" ref="M29:M59" si="27">200*(I29-J29)</f>
        <v>-1.10901057512572</v>
      </c>
      <c r="N29" s="123" t="str">
        <f t="shared" ref="N29:N59" si="28">A29</f>
        <v>2-Gray2 (64, 64, 64)</v>
      </c>
      <c r="O29" s="124">
        <f>K29-[1]Reference!B36</f>
        <v>1.84984339343321</v>
      </c>
      <c r="P29" s="124">
        <f>L29-[1]Reference!C36</f>
        <v>-0.0425038500131425</v>
      </c>
      <c r="Q29" s="124">
        <f>M29-[1]Reference!D36</f>
        <v>-1.10901057512572</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2.15722776109411</v>
      </c>
      <c r="V29" s="124">
        <f t="shared" ref="V29:V59" si="32">(AC29)^2</f>
        <v>4.65363161323513</v>
      </c>
      <c r="W29" s="117">
        <f t="shared" si="19"/>
        <v>1.10982477581221</v>
      </c>
      <c r="X29" s="117">
        <f>W29-[1]Reference!E36</f>
        <v>1.10982477581221</v>
      </c>
      <c r="Y29" s="117">
        <f t="shared" si="20"/>
        <v>0</v>
      </c>
      <c r="Z29" s="117">
        <f t="shared" si="21"/>
        <v>1.84984339343321</v>
      </c>
      <c r="AA29" s="117">
        <f>X29/(1+0.045*ABS([1]Reference!E36))</f>
        <v>1.10982477581221</v>
      </c>
      <c r="AB29" s="117">
        <f>Y29/(1+0.015*ABS([1]Reference!E36))</f>
        <v>0</v>
      </c>
      <c r="AC29" s="117">
        <f t="shared" ref="AC29:AC59" si="33">SQRT(Z29*Z29+AA29*AA29+AB29*AB29)</f>
        <v>2.15722776109411</v>
      </c>
      <c r="AD29" s="123" t="str">
        <f t="shared" si="22"/>
        <v>2-Gray2 (64, 64, 64)</v>
      </c>
    </row>
    <row r="30" s="31" customFormat="1" spans="1:30">
      <c r="A30" s="3" t="s">
        <v>52</v>
      </c>
      <c r="B30" s="31">
        <f>Test_Data!P6</f>
        <v>43.081467</v>
      </c>
      <c r="C30" s="31">
        <f>Test_Data!Q6</f>
        <v>45.11158</v>
      </c>
      <c r="D30" s="31">
        <f>Test_Data!R6</f>
        <v>42.460743</v>
      </c>
      <c r="E30" s="117">
        <f t="shared" si="23"/>
        <v>0.121383982165164</v>
      </c>
      <c r="F30" s="117">
        <f t="shared" si="23"/>
        <v>0.127103917379656</v>
      </c>
      <c r="G30" s="117">
        <f t="shared" si="23"/>
        <v>0.119635064215237</v>
      </c>
      <c r="H30" s="117">
        <f t="shared" si="24"/>
        <v>0.502816505773115</v>
      </c>
      <c r="I30" s="117">
        <f t="shared" si="24"/>
        <v>0.502789630154736</v>
      </c>
      <c r="J30" s="117">
        <f t="shared" si="24"/>
        <v>0.506769092858662</v>
      </c>
      <c r="K30" s="117">
        <f t="shared" si="25"/>
        <v>42.3235970979494</v>
      </c>
      <c r="L30" s="117">
        <f t="shared" si="26"/>
        <v>0.0134378091893317</v>
      </c>
      <c r="M30" s="117">
        <f t="shared" si="27"/>
        <v>-0.79589254078507</v>
      </c>
      <c r="N30" s="123" t="str">
        <f t="shared" si="28"/>
        <v>3-Grey3 (96, 96, 96)</v>
      </c>
      <c r="O30" s="124">
        <f>K30-[1]Reference!B37</f>
        <v>1.59304906895404</v>
      </c>
      <c r="P30" s="124">
        <f>L30-[1]Reference!C37</f>
        <v>0.0134378091893317</v>
      </c>
      <c r="Q30" s="124">
        <f>M30-[1]Reference!D37</f>
        <v>-0.79589254078507</v>
      </c>
      <c r="R30" s="124" t="str">
        <f t="shared" si="29"/>
        <v>about the same</v>
      </c>
      <c r="S30" s="124" t="str">
        <f t="shared" si="30"/>
        <v>about the same</v>
      </c>
      <c r="T30" s="124" t="str">
        <f t="shared" si="31"/>
        <v>about the same</v>
      </c>
      <c r="U30" s="124">
        <f t="shared" si="18"/>
        <v>1.78085115809505</v>
      </c>
      <c r="V30" s="124">
        <f t="shared" si="32"/>
        <v>3.17143084728847</v>
      </c>
      <c r="W30" s="117">
        <f t="shared" si="19"/>
        <v>0.79600597434512</v>
      </c>
      <c r="X30" s="117">
        <f>W30-[1]Reference!E37</f>
        <v>0.79600597434512</v>
      </c>
      <c r="Y30" s="117">
        <f t="shared" si="20"/>
        <v>0</v>
      </c>
      <c r="Z30" s="117">
        <f t="shared" si="21"/>
        <v>1.59304906895404</v>
      </c>
      <c r="AA30" s="117">
        <f>X30/(1+0.045*ABS([1]Reference!E37))</f>
        <v>0.79600597434512</v>
      </c>
      <c r="AB30" s="117">
        <f>Y30/(1+0.015*ABS([1]Reference!E37))</f>
        <v>0</v>
      </c>
      <c r="AC30" s="117">
        <f t="shared" si="33"/>
        <v>1.78085115809505</v>
      </c>
      <c r="AD30" s="123" t="str">
        <f t="shared" si="22"/>
        <v>3-Grey3 (96, 96, 96)</v>
      </c>
    </row>
    <row r="31" s="31" customFormat="1" spans="1:30">
      <c r="A31" s="3" t="s">
        <v>53</v>
      </c>
      <c r="B31" s="31">
        <f>Test_Data!P7</f>
        <v>77.430031</v>
      </c>
      <c r="C31" s="31">
        <f>Test_Data!Q7</f>
        <v>81.065392</v>
      </c>
      <c r="D31" s="31">
        <f>Test_Data!R7</f>
        <v>75.699036</v>
      </c>
      <c r="E31" s="117">
        <f t="shared" si="23"/>
        <v>0.218162615074183</v>
      </c>
      <c r="F31" s="117">
        <f t="shared" si="23"/>
        <v>0.228405409145887</v>
      </c>
      <c r="G31" s="117">
        <f t="shared" si="23"/>
        <v>0.213285458356005</v>
      </c>
      <c r="H31" s="117">
        <f t="shared" si="24"/>
        <v>0.611339572500113</v>
      </c>
      <c r="I31" s="117">
        <f t="shared" si="24"/>
        <v>0.611273349355238</v>
      </c>
      <c r="J31" s="117">
        <f t="shared" si="24"/>
        <v>0.614484651829031</v>
      </c>
      <c r="K31" s="117">
        <f t="shared" si="25"/>
        <v>54.9077085252076</v>
      </c>
      <c r="L31" s="117">
        <f t="shared" si="26"/>
        <v>0.0331115724374609</v>
      </c>
      <c r="M31" s="117">
        <f t="shared" si="27"/>
        <v>-0.642260494758462</v>
      </c>
      <c r="N31" s="123" t="str">
        <f t="shared" si="28"/>
        <v>4-Gray4 (128, 128, 128)</v>
      </c>
      <c r="O31" s="124">
        <f>K31-[1]Reference!B38</f>
        <v>1.32269507303862</v>
      </c>
      <c r="P31" s="124">
        <f>L31-[1]Reference!C38</f>
        <v>0.0331115724374609</v>
      </c>
      <c r="Q31" s="124">
        <f>M31-[1]Reference!D38</f>
        <v>-0.64226049475844</v>
      </c>
      <c r="R31" s="124" t="str">
        <f t="shared" si="29"/>
        <v>about the same</v>
      </c>
      <c r="S31" s="124" t="str">
        <f t="shared" si="30"/>
        <v>about the same</v>
      </c>
      <c r="T31" s="124" t="str">
        <f t="shared" si="31"/>
        <v>about the same</v>
      </c>
      <c r="U31" s="124">
        <f t="shared" si="18"/>
        <v>1.47075394801349</v>
      </c>
      <c r="V31" s="124">
        <f t="shared" si="32"/>
        <v>2.16311717559727</v>
      </c>
      <c r="W31" s="117">
        <f t="shared" si="19"/>
        <v>0.643113457608116</v>
      </c>
      <c r="X31" s="117">
        <f>W31-[1]Reference!E38</f>
        <v>0.643113457608093</v>
      </c>
      <c r="Y31" s="117">
        <f t="shared" si="20"/>
        <v>0</v>
      </c>
      <c r="Z31" s="117">
        <f t="shared" si="21"/>
        <v>1.32269507303862</v>
      </c>
      <c r="AA31" s="117">
        <f>X31/(1+0.045*ABS([1]Reference!E38))</f>
        <v>0.643113457608093</v>
      </c>
      <c r="AB31" s="117">
        <f>Y31/(1+0.015*ABS([1]Reference!E38))</f>
        <v>0</v>
      </c>
      <c r="AC31" s="117">
        <f t="shared" si="33"/>
        <v>1.47075394801349</v>
      </c>
      <c r="AD31" s="123" t="str">
        <f t="shared" si="22"/>
        <v>4-Gray4 (128, 128, 128)</v>
      </c>
    </row>
    <row r="32" s="31" customFormat="1" spans="1:30">
      <c r="A32" s="3" t="s">
        <v>54</v>
      </c>
      <c r="B32" s="31">
        <f>Test_Data!P8</f>
        <v>123.64849</v>
      </c>
      <c r="C32" s="31">
        <f>Test_Data!Q8</f>
        <v>129.46089</v>
      </c>
      <c r="D32" s="31">
        <f>Test_Data!R8</f>
        <v>120.39533</v>
      </c>
      <c r="E32" s="117">
        <f t="shared" si="23"/>
        <v>0.348385214108644</v>
      </c>
      <c r="F32" s="117">
        <f t="shared" si="23"/>
        <v>0.364761914046387</v>
      </c>
      <c r="G32" s="117">
        <f t="shared" si="23"/>
        <v>0.339219288644211</v>
      </c>
      <c r="H32" s="117">
        <f t="shared" si="24"/>
        <v>0.714565926842667</v>
      </c>
      <c r="I32" s="117">
        <f t="shared" si="24"/>
        <v>0.714501528155005</v>
      </c>
      <c r="J32" s="117">
        <f t="shared" si="24"/>
        <v>0.71727242883363</v>
      </c>
      <c r="K32" s="117">
        <f t="shared" si="25"/>
        <v>66.8821772659806</v>
      </c>
      <c r="L32" s="117">
        <f t="shared" si="26"/>
        <v>0.0321993438305856</v>
      </c>
      <c r="M32" s="117">
        <f t="shared" si="27"/>
        <v>-0.554180135724813</v>
      </c>
      <c r="N32" s="123" t="str">
        <f t="shared" si="28"/>
        <v>5-Gray5 (160, 160, 160)</v>
      </c>
      <c r="O32" s="124">
        <f>K32-[1]Reference!B39</f>
        <v>1.01436384590518</v>
      </c>
      <c r="P32" s="124">
        <f>L32-[1]Reference!C39</f>
        <v>0.0321993438306412</v>
      </c>
      <c r="Q32" s="124">
        <f>M32-[1]Reference!D39</f>
        <v>-0.554180135724813</v>
      </c>
      <c r="R32" s="124" t="str">
        <f t="shared" si="29"/>
        <v>about the same</v>
      </c>
      <c r="S32" s="124" t="str">
        <f t="shared" si="30"/>
        <v>about the same</v>
      </c>
      <c r="T32" s="124" t="str">
        <f t="shared" si="31"/>
        <v>about the same</v>
      </c>
      <c r="U32" s="124">
        <f t="shared" si="18"/>
        <v>1.15632453595634</v>
      </c>
      <c r="V32" s="124">
        <f t="shared" si="32"/>
        <v>1.33708643245464</v>
      </c>
      <c r="W32" s="117">
        <f t="shared" si="19"/>
        <v>0.555114781441724</v>
      </c>
      <c r="X32" s="117">
        <f>W32-[1]Reference!E39</f>
        <v>0.555114781441668</v>
      </c>
      <c r="Y32" s="117">
        <f t="shared" si="20"/>
        <v>2.55718861546077e-7</v>
      </c>
      <c r="Z32" s="117">
        <f t="shared" si="21"/>
        <v>1.01436384590518</v>
      </c>
      <c r="AA32" s="117">
        <f>X32/(1+0.045*ABS([1]Reference!E39))</f>
        <v>0.555114781441667</v>
      </c>
      <c r="AB32" s="117">
        <f>Y32/(1+0.015*ABS([1]Reference!E39))</f>
        <v>2.55718861546077e-7</v>
      </c>
      <c r="AC32" s="117">
        <f t="shared" si="33"/>
        <v>1.15632453595634</v>
      </c>
      <c r="AD32" s="123" t="str">
        <f t="shared" si="22"/>
        <v>5-Gray5 (160, 160, 160)</v>
      </c>
    </row>
    <row r="33" s="31" customFormat="1" spans="1:30">
      <c r="A33" s="3" t="s">
        <v>55</v>
      </c>
      <c r="B33" s="31">
        <f>Test_Data!P9</f>
        <v>182.59749</v>
      </c>
      <c r="C33" s="31">
        <f>Test_Data!Q9</f>
        <v>191.34807</v>
      </c>
      <c r="D33" s="31">
        <f>Test_Data!R9</f>
        <v>176.88327</v>
      </c>
      <c r="E33" s="117">
        <f t="shared" si="23"/>
        <v>0.514476688306917</v>
      </c>
      <c r="F33" s="117">
        <f t="shared" si="23"/>
        <v>0.539131843310223</v>
      </c>
      <c r="G33" s="117">
        <f t="shared" si="23"/>
        <v>0.498376614960579</v>
      </c>
      <c r="H33" s="117">
        <f t="shared" si="24"/>
        <v>0.8137249500784</v>
      </c>
      <c r="I33" s="117">
        <f t="shared" si="24"/>
        <v>0.813888654643355</v>
      </c>
      <c r="J33" s="117">
        <f t="shared" si="24"/>
        <v>0.815410894492399</v>
      </c>
      <c r="K33" s="117">
        <f t="shared" si="25"/>
        <v>78.4110839386291</v>
      </c>
      <c r="L33" s="117">
        <f t="shared" si="26"/>
        <v>-0.0818522824772017</v>
      </c>
      <c r="M33" s="117">
        <f t="shared" si="27"/>
        <v>-0.304447969808819</v>
      </c>
      <c r="N33" s="123" t="str">
        <f t="shared" si="28"/>
        <v>6-Gray6 (192, 192, 192)</v>
      </c>
      <c r="O33" s="124">
        <f>K33-[1]Reference!B40</f>
        <v>0.706720348676413</v>
      </c>
      <c r="P33" s="124">
        <f>L33-[1]Reference!C40</f>
        <v>-0.0818522824772017</v>
      </c>
      <c r="Q33" s="124">
        <f>M33-[1]Reference!D40</f>
        <v>-0.304447969808819</v>
      </c>
      <c r="R33" s="124" t="str">
        <f t="shared" si="29"/>
        <v>about the same</v>
      </c>
      <c r="S33" s="124" t="str">
        <f t="shared" si="30"/>
        <v>about the same</v>
      </c>
      <c r="T33" s="124" t="str">
        <f t="shared" si="31"/>
        <v>about the same</v>
      </c>
      <c r="U33" s="124">
        <f t="shared" si="18"/>
        <v>0.773848831297657</v>
      </c>
      <c r="V33" s="124">
        <f t="shared" si="32"/>
        <v>0.59884201370075</v>
      </c>
      <c r="W33" s="117">
        <f t="shared" si="19"/>
        <v>0.315259198862522</v>
      </c>
      <c r="X33" s="117">
        <f>W33-[1]Reference!E40</f>
        <v>0.315259198862522</v>
      </c>
      <c r="Y33" s="117">
        <f t="shared" si="20"/>
        <v>0</v>
      </c>
      <c r="Z33" s="117">
        <f t="shared" si="21"/>
        <v>0.706720348676413</v>
      </c>
      <c r="AA33" s="117">
        <f>X33/(1+0.045*ABS([1]Reference!E40))</f>
        <v>0.315259198862522</v>
      </c>
      <c r="AB33" s="117">
        <f>Y33/(1+0.015*ABS([1]Reference!E40))</f>
        <v>0</v>
      </c>
      <c r="AC33" s="117">
        <f t="shared" si="33"/>
        <v>0.773848831297657</v>
      </c>
      <c r="AD33" s="123" t="str">
        <f t="shared" si="22"/>
        <v>6-Gray6 (192, 192, 192)</v>
      </c>
    </row>
    <row r="34" s="31" customFormat="1" spans="1:30">
      <c r="A34" s="3" t="s">
        <v>56</v>
      </c>
      <c r="B34" s="31">
        <f>Test_Data!P10</f>
        <v>254.9344</v>
      </c>
      <c r="C34" s="31">
        <f>Test_Data!Q10</f>
        <v>266.87112</v>
      </c>
      <c r="D34" s="31">
        <f>Test_Data!R10</f>
        <v>246.3042</v>
      </c>
      <c r="E34" s="117">
        <f t="shared" si="23"/>
        <v>0.718289204564153</v>
      </c>
      <c r="F34" s="117">
        <f t="shared" si="23"/>
        <v>0.751921453150083</v>
      </c>
      <c r="G34" s="117">
        <f t="shared" si="23"/>
        <v>0.693973225656522</v>
      </c>
      <c r="H34" s="117">
        <f t="shared" si="24"/>
        <v>0.909470978414445</v>
      </c>
      <c r="I34" s="117">
        <f t="shared" si="24"/>
        <v>0.909335526337212</v>
      </c>
      <c r="J34" s="117">
        <f t="shared" si="24"/>
        <v>0.910552230814945</v>
      </c>
      <c r="K34" s="117">
        <f t="shared" si="25"/>
        <v>89.4829210551166</v>
      </c>
      <c r="L34" s="117">
        <f t="shared" si="26"/>
        <v>0.0677260386163225</v>
      </c>
      <c r="M34" s="117">
        <f t="shared" si="27"/>
        <v>-0.24334089554654</v>
      </c>
      <c r="N34" s="123" t="str">
        <f t="shared" si="28"/>
        <v>7-Gray7 (224, 224, 224)</v>
      </c>
      <c r="O34" s="124">
        <f>K34-[1]Reference!B41</f>
        <v>0.305640826089714</v>
      </c>
      <c r="P34" s="124">
        <f>L34-[1]Reference!C41</f>
        <v>0.0677260386163225</v>
      </c>
      <c r="Q34" s="124">
        <f>M34-[1]Reference!D41</f>
        <v>-0.24334089554654</v>
      </c>
      <c r="R34" s="124" t="str">
        <f t="shared" si="29"/>
        <v>about the same</v>
      </c>
      <c r="S34" s="124" t="str">
        <f t="shared" si="30"/>
        <v>about the same</v>
      </c>
      <c r="T34" s="124" t="str">
        <f t="shared" si="31"/>
        <v>about the same</v>
      </c>
      <c r="U34" s="124">
        <f t="shared" si="18"/>
        <v>0.396507152930253</v>
      </c>
      <c r="V34" s="124">
        <f t="shared" si="32"/>
        <v>0.157217922324855</v>
      </c>
      <c r="W34" s="117">
        <f t="shared" si="19"/>
        <v>0.252589801361915</v>
      </c>
      <c r="X34" s="117">
        <f>W34-[1]Reference!E41</f>
        <v>0.252589801361915</v>
      </c>
      <c r="Y34" s="117">
        <f t="shared" si="20"/>
        <v>0</v>
      </c>
      <c r="Z34" s="117">
        <f t="shared" si="21"/>
        <v>0.305640826089714</v>
      </c>
      <c r="AA34" s="117">
        <f>X34/(1+0.045*ABS([1]Reference!E41))</f>
        <v>0.252589801361915</v>
      </c>
      <c r="AB34" s="117">
        <f>Y34/(1+0.015*ABS([1]Reference!E41))</f>
        <v>0</v>
      </c>
      <c r="AC34" s="117">
        <f t="shared" si="33"/>
        <v>0.396507152930253</v>
      </c>
      <c r="AD34" s="123" t="str">
        <f t="shared" si="22"/>
        <v>7-Gray7 (224, 224, 224)</v>
      </c>
    </row>
    <row r="35" s="31" customFormat="1" spans="1:30">
      <c r="A35" s="3" t="s">
        <v>57</v>
      </c>
      <c r="B35" s="31">
        <f>Test_Data!P11</f>
        <v>338.89246</v>
      </c>
      <c r="C35" s="31">
        <f>Test_Data!Q11</f>
        <v>354.91888</v>
      </c>
      <c r="D35" s="31">
        <f>Test_Data!R11</f>
        <v>326.25504</v>
      </c>
      <c r="E35" s="117">
        <f t="shared" si="23"/>
        <v>0.954844836656759</v>
      </c>
      <c r="F35" s="117">
        <f t="shared" si="23"/>
        <v>1</v>
      </c>
      <c r="G35" s="117">
        <f t="shared" si="23"/>
        <v>0.919238334122997</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36.019318</v>
      </c>
      <c r="C36" s="31">
        <f>Test_Data!Q12</f>
        <v>19.171194</v>
      </c>
      <c r="D36" s="31">
        <f>Test_Data!R12</f>
        <v>1.9587916</v>
      </c>
      <c r="E36" s="117">
        <f t="shared" si="23"/>
        <v>0.101486057884551</v>
      </c>
      <c r="F36" s="117">
        <f t="shared" si="23"/>
        <v>0.0540157063495749</v>
      </c>
      <c r="G36" s="117">
        <f t="shared" si="23"/>
        <v>0.00551898394359861</v>
      </c>
      <c r="H36" s="117">
        <f t="shared" si="24"/>
        <v>0.47368670230429</v>
      </c>
      <c r="I36" s="117">
        <f t="shared" si="24"/>
        <v>0.378012957268797</v>
      </c>
      <c r="J36" s="117">
        <f t="shared" si="24"/>
        <v>0.184683140409459</v>
      </c>
      <c r="K36" s="117">
        <f t="shared" si="25"/>
        <v>27.8495030431805</v>
      </c>
      <c r="L36" s="117">
        <f t="shared" si="26"/>
        <v>47.8368725177461</v>
      </c>
      <c r="M36" s="117">
        <f t="shared" si="27"/>
        <v>38.6659633718676</v>
      </c>
      <c r="N36" s="123" t="str">
        <f t="shared" si="28"/>
        <v>9-Red1 (128, 0, 0)</v>
      </c>
      <c r="O36" s="124">
        <f>K36-[1]Reference!B43</f>
        <v>2.31871847076432</v>
      </c>
      <c r="P36" s="124">
        <f>L36-[1]Reference!C43</f>
        <v>-0.215974578478821</v>
      </c>
      <c r="Q36" s="124">
        <f>M36-[1]Reference!D43</f>
        <v>0.605400555630382</v>
      </c>
      <c r="R36" s="124" t="str">
        <f t="shared" si="29"/>
        <v>about the same</v>
      </c>
      <c r="S36" s="124" t="str">
        <f t="shared" si="30"/>
        <v>about the same</v>
      </c>
      <c r="T36" s="124" t="str">
        <f t="shared" si="31"/>
        <v>about the same</v>
      </c>
      <c r="U36" s="124">
        <f t="shared" si="18"/>
        <v>2.40616088364231</v>
      </c>
      <c r="V36" s="124">
        <f t="shared" si="32"/>
        <v>5.47977587122363</v>
      </c>
      <c r="W36" s="117">
        <f t="shared" si="19"/>
        <v>61.509536624443</v>
      </c>
      <c r="X36" s="117">
        <f>W36-[1]Reference!E43</f>
        <v>0.209597342728316</v>
      </c>
      <c r="Y36" s="117">
        <f t="shared" si="20"/>
        <v>0.607637889888302</v>
      </c>
      <c r="Z36" s="117">
        <f t="shared" si="21"/>
        <v>2.31871847076432</v>
      </c>
      <c r="AA36" s="117">
        <f>X36/(1+0.045*ABS([1]Reference!E43))</f>
        <v>0.0557662618331106</v>
      </c>
      <c r="AB36" s="117">
        <f>Y36/(1+0.015*ABS([1]Reference!E43))</f>
        <v>0.316560655485077</v>
      </c>
      <c r="AC36" s="117">
        <f t="shared" si="33"/>
        <v>2.34089211012033</v>
      </c>
      <c r="AD36" s="123" t="str">
        <f t="shared" si="22"/>
        <v>9-Red1 (128, 0, 0)</v>
      </c>
    </row>
    <row r="37" s="31" customFormat="1" spans="1:30">
      <c r="A37" s="3" t="s">
        <v>59</v>
      </c>
      <c r="B37" s="31">
        <f>Test_Data!P13</f>
        <v>94.360275</v>
      </c>
      <c r="C37" s="31">
        <f>Test_Data!Q13</f>
        <v>59.329983</v>
      </c>
      <c r="D37" s="31">
        <f>Test_Data!R13</f>
        <v>22.849087</v>
      </c>
      <c r="E37" s="117">
        <f t="shared" si="23"/>
        <v>0.265864343424052</v>
      </c>
      <c r="F37" s="117">
        <f t="shared" si="23"/>
        <v>0.167164911035446</v>
      </c>
      <c r="G37" s="117">
        <f t="shared" si="23"/>
        <v>0.0643783362553156</v>
      </c>
      <c r="H37" s="117">
        <f t="shared" si="24"/>
        <v>0.652993859240427</v>
      </c>
      <c r="I37" s="117">
        <f t="shared" si="24"/>
        <v>0.550869051477485</v>
      </c>
      <c r="J37" s="117">
        <f t="shared" si="24"/>
        <v>0.412196095809788</v>
      </c>
      <c r="K37" s="117">
        <f t="shared" si="25"/>
        <v>47.9008099713883</v>
      </c>
      <c r="L37" s="117">
        <f t="shared" si="26"/>
        <v>51.0624038814709</v>
      </c>
      <c r="M37" s="117">
        <f t="shared" si="27"/>
        <v>27.7345911335393</v>
      </c>
      <c r="N37" s="123" t="str">
        <f t="shared" si="28"/>
        <v>10-Red2 (192, 64, 64)</v>
      </c>
      <c r="O37" s="124">
        <f>K37-[1]Reference!B44</f>
        <v>1.9349940259017</v>
      </c>
      <c r="P37" s="124">
        <f>L37-[1]Reference!C44</f>
        <v>-0.0364622640945953</v>
      </c>
      <c r="Q37" s="124">
        <f>M37-[1]Reference!D44</f>
        <v>-0.935196539578087</v>
      </c>
      <c r="R37" s="124" t="str">
        <f t="shared" si="29"/>
        <v>about the same</v>
      </c>
      <c r="S37" s="124" t="str">
        <f t="shared" si="30"/>
        <v>about the same</v>
      </c>
      <c r="T37" s="124" t="str">
        <f t="shared" si="31"/>
        <v>about the same</v>
      </c>
      <c r="U37" s="124">
        <f t="shared" si="18"/>
        <v>2.14944735795437</v>
      </c>
      <c r="V37" s="124">
        <f t="shared" si="32"/>
        <v>3.94369455151985</v>
      </c>
      <c r="W37" s="117">
        <f t="shared" si="19"/>
        <v>58.1083181265733</v>
      </c>
      <c r="X37" s="117">
        <f>W37-[1]Reference!E44</f>
        <v>-0.483924078210514</v>
      </c>
      <c r="Y37" s="117">
        <f t="shared" si="20"/>
        <v>0.801086481517342</v>
      </c>
      <c r="Z37" s="117">
        <f t="shared" si="21"/>
        <v>1.9349940259017</v>
      </c>
      <c r="AA37" s="117">
        <f>X37/(1+0.045*ABS([1]Reference!E44))</f>
        <v>-0.133068609449133</v>
      </c>
      <c r="AB37" s="117">
        <f>Y37/(1+0.015*ABS([1]Reference!E44))</f>
        <v>0.426363010149627</v>
      </c>
      <c r="AC37" s="117">
        <f t="shared" si="33"/>
        <v>1.98587375014623</v>
      </c>
      <c r="AD37" s="123" t="str">
        <f t="shared" si="22"/>
        <v>10-Red2 (192, 64, 64)</v>
      </c>
    </row>
    <row r="38" s="31" customFormat="1" spans="1:30">
      <c r="A38" s="3" t="s">
        <v>60</v>
      </c>
      <c r="B38" s="31">
        <f>Test_Data!P14</f>
        <v>157.95879</v>
      </c>
      <c r="C38" s="31">
        <f>Test_Data!Q14</f>
        <v>82.751823</v>
      </c>
      <c r="D38" s="31">
        <f>Test_Data!R14</f>
        <v>8.42029</v>
      </c>
      <c r="E38" s="117">
        <f t="shared" si="23"/>
        <v>0.445056036466699</v>
      </c>
      <c r="F38" s="117">
        <f t="shared" si="23"/>
        <v>0.233157004778106</v>
      </c>
      <c r="G38" s="117">
        <f t="shared" si="23"/>
        <v>0.0237245479868527</v>
      </c>
      <c r="H38" s="117">
        <f t="shared" si="24"/>
        <v>0.775343167212559</v>
      </c>
      <c r="I38" s="117">
        <f t="shared" si="24"/>
        <v>0.615483133064481</v>
      </c>
      <c r="J38" s="117">
        <f t="shared" si="24"/>
        <v>0.2955220834496</v>
      </c>
      <c r="K38" s="117">
        <f t="shared" si="25"/>
        <v>55.3960434354798</v>
      </c>
      <c r="L38" s="117">
        <f t="shared" si="26"/>
        <v>79.9300170740392</v>
      </c>
      <c r="M38" s="117">
        <f t="shared" si="27"/>
        <v>63.9922099229762</v>
      </c>
      <c r="N38" s="123" t="str">
        <f t="shared" si="28"/>
        <v>11-Red3 (255, 0, 0)</v>
      </c>
      <c r="O38" s="124">
        <f>K38-[1]Reference!B45</f>
        <v>2.16316164963732</v>
      </c>
      <c r="P38" s="124">
        <f>L38-[1]Reference!C45</f>
        <v>-0.175310016162612</v>
      </c>
      <c r="Q38" s="124">
        <f>M38-[1]Reference!D45</f>
        <v>-3.23057202246002</v>
      </c>
      <c r="R38" s="124" t="str">
        <f t="shared" si="29"/>
        <v>about the same</v>
      </c>
      <c r="S38" s="124" t="str">
        <f t="shared" si="30"/>
        <v>about the same</v>
      </c>
      <c r="T38" s="124" t="str">
        <f t="shared" si="31"/>
        <v>bluer</v>
      </c>
      <c r="U38" s="124">
        <f t="shared" si="18"/>
        <v>3.89186298789281</v>
      </c>
      <c r="V38" s="124">
        <f t="shared" si="32"/>
        <v>5.68946457966613</v>
      </c>
      <c r="W38" s="117">
        <f t="shared" si="19"/>
        <v>102.390480808923</v>
      </c>
      <c r="X38" s="117">
        <f>W38-[1]Reference!E45</f>
        <v>-2.18373131200032</v>
      </c>
      <c r="Y38" s="117">
        <f t="shared" si="20"/>
        <v>2.38718385363543</v>
      </c>
      <c r="Z38" s="117">
        <f t="shared" si="21"/>
        <v>2.16316164963732</v>
      </c>
      <c r="AA38" s="117">
        <f>X38/(1+0.045*ABS([1]Reference!E45))</f>
        <v>-0.382718668236109</v>
      </c>
      <c r="AB38" s="117">
        <f>Y38/(1+0.015*ABS([1]Reference!E45))</f>
        <v>0.929366815734278</v>
      </c>
      <c r="AC38" s="117">
        <f t="shared" si="33"/>
        <v>2.38525985579478</v>
      </c>
      <c r="AD38" s="123" t="str">
        <f t="shared" si="22"/>
        <v>11-Red3 (255, 0, 0)</v>
      </c>
    </row>
    <row r="39" s="31" customFormat="1" spans="1:30">
      <c r="A39" s="3" t="s">
        <v>61</v>
      </c>
      <c r="B39" s="31">
        <f>Test_Data!P15</f>
        <v>198.26653</v>
      </c>
      <c r="C39" s="31">
        <f>Test_Data!Q15</f>
        <v>143.34811</v>
      </c>
      <c r="D39" s="31">
        <f>Test_Data!R15</f>
        <v>80.322441</v>
      </c>
      <c r="E39" s="117">
        <f t="shared" si="23"/>
        <v>0.558624917333223</v>
      </c>
      <c r="F39" s="117">
        <f t="shared" si="23"/>
        <v>0.403889784617826</v>
      </c>
      <c r="G39" s="117">
        <f t="shared" si="23"/>
        <v>0.226312111094231</v>
      </c>
      <c r="H39" s="117">
        <f t="shared" si="24"/>
        <v>0.836364966998559</v>
      </c>
      <c r="I39" s="117">
        <f t="shared" si="24"/>
        <v>0.739186947659592</v>
      </c>
      <c r="J39" s="117">
        <f t="shared" si="24"/>
        <v>0.626748384126857</v>
      </c>
      <c r="K39" s="117">
        <f t="shared" si="25"/>
        <v>69.7456859285126</v>
      </c>
      <c r="L39" s="117">
        <f t="shared" si="26"/>
        <v>48.5890096694834</v>
      </c>
      <c r="M39" s="117">
        <f t="shared" si="27"/>
        <v>22.4877127065469</v>
      </c>
      <c r="N39" s="123" t="str">
        <f t="shared" si="28"/>
        <v>12-Red4 (255, 128, 128)</v>
      </c>
      <c r="O39" s="124">
        <f>K39-[1]Reference!B46</f>
        <v>1.5361875247695</v>
      </c>
      <c r="P39" s="124">
        <f>L39-[1]Reference!C46</f>
        <v>0.396212998116596</v>
      </c>
      <c r="Q39" s="124">
        <f>M39-[1]Reference!D46</f>
        <v>-0.205635650976198</v>
      </c>
      <c r="R39" s="124" t="str">
        <f t="shared" si="29"/>
        <v>about the same</v>
      </c>
      <c r="S39" s="124" t="str">
        <f t="shared" si="30"/>
        <v>about the same</v>
      </c>
      <c r="T39" s="124" t="str">
        <f t="shared" si="31"/>
        <v>about the same</v>
      </c>
      <c r="U39" s="124">
        <f t="shared" si="18"/>
        <v>1.59973212510295</v>
      </c>
      <c r="V39" s="124">
        <f t="shared" si="32"/>
        <v>2.40498992337321</v>
      </c>
      <c r="W39" s="117">
        <f t="shared" si="19"/>
        <v>53.5405368242918</v>
      </c>
      <c r="X39" s="117">
        <f>W39-[1]Reference!E46</f>
        <v>0.272031019420531</v>
      </c>
      <c r="Y39" s="117">
        <f t="shared" si="20"/>
        <v>0.353934860252523</v>
      </c>
      <c r="Z39" s="117">
        <f t="shared" si="21"/>
        <v>1.5361875247695</v>
      </c>
      <c r="AA39" s="117">
        <f>X39/(1+0.045*ABS([1]Reference!E46))</f>
        <v>0.0800778310513988</v>
      </c>
      <c r="AB39" s="117">
        <f>Y39/(1+0.015*ABS([1]Reference!E46))</f>
        <v>0.196736760901125</v>
      </c>
      <c r="AC39" s="117">
        <f t="shared" si="33"/>
        <v>1.55080299308881</v>
      </c>
      <c r="AD39" s="123" t="str">
        <f t="shared" si="22"/>
        <v>12-Red4 (255, 128, 128)</v>
      </c>
    </row>
    <row r="40" s="31" customFormat="1" spans="1:30">
      <c r="A40" s="3" t="s">
        <v>62</v>
      </c>
      <c r="B40" s="31">
        <f>Test_Data!P16</f>
        <v>30.263435</v>
      </c>
      <c r="C40" s="31">
        <f>Test_Data!Q16</f>
        <v>58.430344</v>
      </c>
      <c r="D40" s="31">
        <f>Test_Data!R16</f>
        <v>9.8932056</v>
      </c>
      <c r="E40" s="117">
        <f t="shared" si="23"/>
        <v>0.0852685971509884</v>
      </c>
      <c r="F40" s="117">
        <f t="shared" si="23"/>
        <v>0.164630137455635</v>
      </c>
      <c r="G40" s="117">
        <f t="shared" si="23"/>
        <v>0.0278745543206944</v>
      </c>
      <c r="H40" s="117">
        <f t="shared" si="24"/>
        <v>0.446977269331933</v>
      </c>
      <c r="I40" s="117">
        <f t="shared" si="24"/>
        <v>0.548070525510015</v>
      </c>
      <c r="J40" s="117">
        <f t="shared" si="24"/>
        <v>0.311836251848312</v>
      </c>
      <c r="K40" s="117">
        <f t="shared" si="25"/>
        <v>47.5761809591618</v>
      </c>
      <c r="L40" s="117">
        <f t="shared" si="26"/>
        <v>-50.546628089041</v>
      </c>
      <c r="M40" s="117">
        <f t="shared" si="27"/>
        <v>47.2468547323406</v>
      </c>
      <c r="N40" s="123" t="str">
        <f t="shared" si="28"/>
        <v>13-Green1 (0, 128, 0)</v>
      </c>
      <c r="O40" s="124">
        <f>K40-[1]Reference!B47</f>
        <v>1.3473631165352</v>
      </c>
      <c r="P40" s="124">
        <f>L40-[1]Reference!C47</f>
        <v>1.15529730630976</v>
      </c>
      <c r="Q40" s="124">
        <f>M40-[1]Reference!D47</f>
        <v>-2.65408421262013</v>
      </c>
      <c r="R40" s="124" t="str">
        <f t="shared" si="29"/>
        <v>about the same</v>
      </c>
      <c r="S40" s="124" t="str">
        <f t="shared" si="30"/>
        <v>about the same</v>
      </c>
      <c r="T40" s="124" t="str">
        <f t="shared" si="31"/>
        <v>about the same</v>
      </c>
      <c r="U40" s="124">
        <f t="shared" si="18"/>
        <v>3.19284547722646</v>
      </c>
      <c r="V40" s="124">
        <f t="shared" si="32"/>
        <v>2.5068274863416</v>
      </c>
      <c r="W40" s="117">
        <f t="shared" si="19"/>
        <v>69.189788937897</v>
      </c>
      <c r="X40" s="117">
        <f>W40-[1]Reference!E47</f>
        <v>-2.66557131570637</v>
      </c>
      <c r="Y40" s="117">
        <f t="shared" si="20"/>
        <v>1.12854084309316</v>
      </c>
      <c r="Z40" s="117">
        <f t="shared" si="21"/>
        <v>1.3473631165352</v>
      </c>
      <c r="AA40" s="117">
        <f>X40/(1+0.045*ABS([1]Reference!E47))</f>
        <v>-0.629639033741428</v>
      </c>
      <c r="AB40" s="117">
        <f>Y40/(1+0.015*ABS([1]Reference!E47))</f>
        <v>0.543134242827059</v>
      </c>
      <c r="AC40" s="117">
        <f t="shared" si="33"/>
        <v>1.58329639876481</v>
      </c>
      <c r="AD40" s="123" t="str">
        <f t="shared" si="22"/>
        <v>13-Green1 (0, 128, 0)</v>
      </c>
    </row>
    <row r="41" s="31" customFormat="1" spans="1:30">
      <c r="A41" s="3" t="s">
        <v>63</v>
      </c>
      <c r="B41" s="31">
        <f>Test_Data!P17</f>
        <v>81.981514</v>
      </c>
      <c r="C41" s="31">
        <f>Test_Data!Q17</f>
        <v>142.71655</v>
      </c>
      <c r="D41" s="31">
        <f>Test_Data!R17</f>
        <v>38.020817</v>
      </c>
      <c r="E41" s="117">
        <f t="shared" si="23"/>
        <v>0.230986624323846</v>
      </c>
      <c r="F41" s="117">
        <f t="shared" si="23"/>
        <v>0.402110335747707</v>
      </c>
      <c r="G41" s="117">
        <f t="shared" si="23"/>
        <v>0.10712537185962</v>
      </c>
      <c r="H41" s="117">
        <f t="shared" si="24"/>
        <v>0.623090805439307</v>
      </c>
      <c r="I41" s="117">
        <f t="shared" si="24"/>
        <v>0.738099784875911</v>
      </c>
      <c r="J41" s="117">
        <f t="shared" si="24"/>
        <v>0.488451452225176</v>
      </c>
      <c r="K41" s="117">
        <f t="shared" si="25"/>
        <v>69.6195750456057</v>
      </c>
      <c r="L41" s="117">
        <f t="shared" si="26"/>
        <v>-57.5044897183021</v>
      </c>
      <c r="M41" s="117">
        <f t="shared" si="27"/>
        <v>49.929666530147</v>
      </c>
      <c r="N41" s="123" t="str">
        <f t="shared" si="28"/>
        <v>14-Green2 (64, 192, 64)</v>
      </c>
      <c r="O41" s="124">
        <f>K41-[1]Reference!B48</f>
        <v>0.75298179182758</v>
      </c>
      <c r="P41" s="124">
        <f>L41-[1]Reference!C48</f>
        <v>1.82322744050523</v>
      </c>
      <c r="Q41" s="124">
        <f>M41-[1]Reference!D48</f>
        <v>-2.53359675709876</v>
      </c>
      <c r="R41" s="124" t="str">
        <f t="shared" si="29"/>
        <v>about the same</v>
      </c>
      <c r="S41" s="124" t="str">
        <f t="shared" si="30"/>
        <v>about the same</v>
      </c>
      <c r="T41" s="124" t="str">
        <f t="shared" si="31"/>
        <v>about the same</v>
      </c>
      <c r="U41" s="124">
        <f t="shared" si="18"/>
        <v>3.21095817571897</v>
      </c>
      <c r="V41" s="124">
        <f t="shared" si="32"/>
        <v>1.11445589984809</v>
      </c>
      <c r="W41" s="117">
        <f t="shared" si="19"/>
        <v>76.1560105150867</v>
      </c>
      <c r="X41" s="117">
        <f>W41-[1]Reference!E48</f>
        <v>-3.04103499812871</v>
      </c>
      <c r="Y41" s="117">
        <f t="shared" si="20"/>
        <v>0.703830212159824</v>
      </c>
      <c r="Z41" s="117">
        <f t="shared" si="21"/>
        <v>0.75298179182758</v>
      </c>
      <c r="AA41" s="117">
        <f>X41/(1+0.045*ABS([1]Reference!E48))</f>
        <v>-0.666328568751421</v>
      </c>
      <c r="AB41" s="117">
        <f>Y41/(1+0.015*ABS([1]Reference!E48))</f>
        <v>0.321683943475421</v>
      </c>
      <c r="AC41" s="117">
        <f t="shared" si="33"/>
        <v>1.05567793376962</v>
      </c>
      <c r="AD41" s="123" t="str">
        <f t="shared" si="22"/>
        <v>14-Green2 (64, 192, 64)</v>
      </c>
    </row>
    <row r="42" s="31" customFormat="1" spans="1:30">
      <c r="A42" s="3" t="s">
        <v>64</v>
      </c>
      <c r="B42" s="31">
        <f>Test_Data!P18</f>
        <v>131.16507</v>
      </c>
      <c r="C42" s="31">
        <f>Test_Data!Q18</f>
        <v>255.52798</v>
      </c>
      <c r="D42" s="31">
        <f>Test_Data!R18</f>
        <v>40.086452</v>
      </c>
      <c r="E42" s="117">
        <f t="shared" si="23"/>
        <v>0.369563518289024</v>
      </c>
      <c r="F42" s="117">
        <f t="shared" si="23"/>
        <v>0.719961643066156</v>
      </c>
      <c r="G42" s="117">
        <f t="shared" si="23"/>
        <v>0.112945391916034</v>
      </c>
      <c r="H42" s="117">
        <f t="shared" si="24"/>
        <v>0.728761514424721</v>
      </c>
      <c r="I42" s="117">
        <f t="shared" si="24"/>
        <v>0.896265033015329</v>
      </c>
      <c r="J42" s="117">
        <f t="shared" si="24"/>
        <v>0.497141627689924</v>
      </c>
      <c r="K42" s="117">
        <f t="shared" si="25"/>
        <v>87.9667438297781</v>
      </c>
      <c r="L42" s="117">
        <f t="shared" si="26"/>
        <v>-83.7517592953037</v>
      </c>
      <c r="M42" s="117">
        <f t="shared" si="27"/>
        <v>79.824681065081</v>
      </c>
      <c r="N42" s="123" t="str">
        <f t="shared" si="28"/>
        <v>15-Green3 (0, 255, 0)</v>
      </c>
      <c r="O42" s="124">
        <f>K42-[1]Reference!B49</f>
        <v>0.229710356233895</v>
      </c>
      <c r="P42" s="124">
        <f>L42-[1]Reference!C49</f>
        <v>2.43667479881599</v>
      </c>
      <c r="Q42" s="124">
        <f>M42-[1]Reference!D49</f>
        <v>-3.3614624799558</v>
      </c>
      <c r="R42" s="124" t="str">
        <f t="shared" si="29"/>
        <v>about the same</v>
      </c>
      <c r="S42" s="124" t="str">
        <f t="shared" si="30"/>
        <v>about the same</v>
      </c>
      <c r="T42" s="124" t="str">
        <f t="shared" si="31"/>
        <v>bluer</v>
      </c>
      <c r="U42" s="124">
        <f t="shared" si="18"/>
        <v>4.15807418489577</v>
      </c>
      <c r="V42" s="124">
        <f t="shared" si="32"/>
        <v>0.531340945717664</v>
      </c>
      <c r="W42" s="117">
        <f t="shared" si="19"/>
        <v>115.69933833951</v>
      </c>
      <c r="X42" s="117">
        <f>W42-[1]Reference!E49</f>
        <v>-4.08538793847546</v>
      </c>
      <c r="Y42" s="117">
        <f t="shared" si="20"/>
        <v>0.739201915240185</v>
      </c>
      <c r="Z42" s="117">
        <f t="shared" si="21"/>
        <v>0.229710356233895</v>
      </c>
      <c r="AA42" s="117">
        <f>X42/(1+0.045*ABS([1]Reference!E49))</f>
        <v>-0.639309552043894</v>
      </c>
      <c r="AB42" s="117">
        <f>Y42/(1+0.015*ABS([1]Reference!E49))</f>
        <v>0.264305494876661</v>
      </c>
      <c r="AC42" s="117">
        <f t="shared" si="33"/>
        <v>0.728931372433417</v>
      </c>
      <c r="AD42" s="123" t="str">
        <f t="shared" si="22"/>
        <v>15-Green3 (0, 255, 0)</v>
      </c>
    </row>
    <row r="43" s="31" customFormat="1" spans="1:30">
      <c r="A43" s="3" t="s">
        <v>65</v>
      </c>
      <c r="B43" s="31">
        <f>Test_Data!P19</f>
        <v>176.85814</v>
      </c>
      <c r="C43" s="31">
        <f>Test_Data!Q19</f>
        <v>277.3623</v>
      </c>
      <c r="D43" s="31">
        <f>Test_Data!R19</f>
        <v>103.96605</v>
      </c>
      <c r="E43" s="117">
        <f t="shared" si="23"/>
        <v>0.498305810048764</v>
      </c>
      <c r="F43" s="117">
        <f t="shared" si="23"/>
        <v>0.781480827393572</v>
      </c>
      <c r="G43" s="117">
        <f t="shared" si="23"/>
        <v>0.29292904902664</v>
      </c>
      <c r="H43" s="117">
        <f t="shared" si="24"/>
        <v>0.805108445385848</v>
      </c>
      <c r="I43" s="117">
        <f t="shared" si="24"/>
        <v>0.921098572436314</v>
      </c>
      <c r="J43" s="117">
        <f t="shared" si="24"/>
        <v>0.683037851766033</v>
      </c>
      <c r="K43" s="117">
        <f t="shared" si="25"/>
        <v>90.8474344026125</v>
      </c>
      <c r="L43" s="117">
        <f t="shared" si="26"/>
        <v>-57.995063525233</v>
      </c>
      <c r="M43" s="117">
        <f t="shared" si="27"/>
        <v>47.6121441340562</v>
      </c>
      <c r="N43" s="123" t="str">
        <f t="shared" si="28"/>
        <v>16-Green4 (128, 255, 128)</v>
      </c>
      <c r="O43" s="124">
        <f>K43-[1]Reference!B50</f>
        <v>0.219380259548828</v>
      </c>
      <c r="P43" s="124">
        <f>L43-[1]Reference!C50</f>
        <v>1.90262403072267</v>
      </c>
      <c r="Q43" s="124">
        <f>M43-[1]Reference!D50</f>
        <v>-2.09164975189671</v>
      </c>
      <c r="R43" s="124" t="str">
        <f t="shared" si="29"/>
        <v>about the same</v>
      </c>
      <c r="S43" s="124" t="str">
        <f t="shared" si="30"/>
        <v>about the same</v>
      </c>
      <c r="T43" s="124" t="str">
        <f t="shared" si="31"/>
        <v>about the same</v>
      </c>
      <c r="U43" s="124">
        <f t="shared" si="18"/>
        <v>2.83603677429836</v>
      </c>
      <c r="V43" s="124">
        <f t="shared" si="32"/>
        <v>0.46891309641715</v>
      </c>
      <c r="W43" s="117">
        <f t="shared" si="19"/>
        <v>75.0356159589428</v>
      </c>
      <c r="X43" s="117">
        <f>W43-[1]Reference!E50</f>
        <v>-2.79882436928321</v>
      </c>
      <c r="Y43" s="117">
        <f t="shared" si="20"/>
        <v>0.401944071730621</v>
      </c>
      <c r="Z43" s="117">
        <f t="shared" si="21"/>
        <v>0.219380259548828</v>
      </c>
      <c r="AA43" s="117">
        <f>X43/(1+0.045*ABS([1]Reference!E50))</f>
        <v>-0.62160875157937</v>
      </c>
      <c r="AB43" s="117">
        <f>Y43/(1+0.015*ABS([1]Reference!E50))</f>
        <v>0.18543990427461</v>
      </c>
      <c r="AC43" s="117">
        <f t="shared" si="33"/>
        <v>0.684772295304907</v>
      </c>
      <c r="AD43" s="123" t="str">
        <f t="shared" si="22"/>
        <v>16-Green4 (128, 255, 128)</v>
      </c>
    </row>
    <row r="44" s="31" customFormat="1" spans="1:30">
      <c r="A44" s="3" t="s">
        <v>66</v>
      </c>
      <c r="B44" s="31">
        <f>Test_Data!P20</f>
        <v>12.736491</v>
      </c>
      <c r="C44" s="31">
        <f>Test_Data!Q20</f>
        <v>5.0807552</v>
      </c>
      <c r="D44" s="31">
        <f>Test_Data!R20</f>
        <v>65.803032</v>
      </c>
      <c r="E44" s="117">
        <f t="shared" si="23"/>
        <v>0.0358856395579745</v>
      </c>
      <c r="F44" s="117">
        <f t="shared" si="23"/>
        <v>0.0143152576160502</v>
      </c>
      <c r="G44" s="117">
        <f t="shared" si="23"/>
        <v>0.185403019416719</v>
      </c>
      <c r="H44" s="117">
        <f t="shared" si="24"/>
        <v>0.334962324897733</v>
      </c>
      <c r="I44" s="117">
        <f t="shared" si="24"/>
        <v>0.242809899564713</v>
      </c>
      <c r="J44" s="117">
        <f t="shared" si="24"/>
        <v>0.586448066193589</v>
      </c>
      <c r="K44" s="117">
        <f t="shared" si="25"/>
        <v>12.1659483495067</v>
      </c>
      <c r="L44" s="117">
        <f t="shared" si="26"/>
        <v>46.0762126665104</v>
      </c>
      <c r="M44" s="117">
        <f t="shared" si="27"/>
        <v>-68.7276333257752</v>
      </c>
      <c r="N44" s="123" t="str">
        <f t="shared" si="28"/>
        <v>17-Blue1 (0, 0, 128)</v>
      </c>
      <c r="O44" s="124">
        <f>K44-[1]Reference!B51</f>
        <v>-0.809363228209858</v>
      </c>
      <c r="P44" s="124">
        <f>L44-[1]Reference!C51</f>
        <v>-1.42973882812466</v>
      </c>
      <c r="Q44" s="124">
        <f>M44-[1]Reference!D51</f>
        <v>-4.02932687047475</v>
      </c>
      <c r="R44" s="124" t="str">
        <f t="shared" si="29"/>
        <v>about the same</v>
      </c>
      <c r="S44" s="124" t="str">
        <f t="shared" si="30"/>
        <v>about the same</v>
      </c>
      <c r="T44" s="124" t="str">
        <f t="shared" si="31"/>
        <v>bluer</v>
      </c>
      <c r="U44" s="124">
        <f t="shared" si="18"/>
        <v>4.35140172599076</v>
      </c>
      <c r="V44" s="124">
        <f t="shared" si="32"/>
        <v>3.4433379930005</v>
      </c>
      <c r="W44" s="117">
        <f t="shared" si="19"/>
        <v>82.7436097608251</v>
      </c>
      <c r="X44" s="117">
        <f>W44-[1]Reference!E51</f>
        <v>2.47726385175433</v>
      </c>
      <c r="Y44" s="117">
        <f t="shared" si="20"/>
        <v>3.48465090856579</v>
      </c>
      <c r="Z44" s="117">
        <f t="shared" si="21"/>
        <v>-0.809363228209858</v>
      </c>
      <c r="AA44" s="117">
        <f>X44/(1+0.045*ABS([1]Reference!E51))</f>
        <v>0.537136080838213</v>
      </c>
      <c r="AB44" s="117">
        <f>Y44/(1+0.015*ABS([1]Reference!E51))</f>
        <v>1.58106103249811</v>
      </c>
      <c r="AC44" s="117">
        <f t="shared" si="33"/>
        <v>1.85562334351573</v>
      </c>
      <c r="AD44" s="123" t="str">
        <f t="shared" si="22"/>
        <v>17-Blue1 (0, 0, 128)</v>
      </c>
    </row>
    <row r="45" s="31" customFormat="1" spans="1:30">
      <c r="A45" s="3" t="s">
        <v>67</v>
      </c>
      <c r="B45" s="31">
        <f>Test_Data!P21</f>
        <v>45.755074</v>
      </c>
      <c r="C45" s="31">
        <f>Test_Data!Q21</f>
        <v>30.828175</v>
      </c>
      <c r="D45" s="31">
        <f>Test_Data!R21</f>
        <v>154.76541</v>
      </c>
      <c r="E45" s="117">
        <f t="shared" si="23"/>
        <v>0.128916990834638</v>
      </c>
      <c r="F45" s="117">
        <f t="shared" si="23"/>
        <v>0.086859777648346</v>
      </c>
      <c r="G45" s="117">
        <f t="shared" si="23"/>
        <v>0.436058543856557</v>
      </c>
      <c r="H45" s="117">
        <f t="shared" si="24"/>
        <v>0.513009946173778</v>
      </c>
      <c r="I45" s="117">
        <f t="shared" si="24"/>
        <v>0.4428665759518</v>
      </c>
      <c r="J45" s="117">
        <f t="shared" si="24"/>
        <v>0.77989994741349</v>
      </c>
      <c r="K45" s="117">
        <f t="shared" si="25"/>
        <v>35.3725228104088</v>
      </c>
      <c r="L45" s="117">
        <f t="shared" si="26"/>
        <v>35.071685110989</v>
      </c>
      <c r="M45" s="117">
        <f t="shared" si="27"/>
        <v>-67.406674292338</v>
      </c>
      <c r="N45" s="123" t="str">
        <f t="shared" si="28"/>
        <v>18-Blue2 (64, 64, 192)</v>
      </c>
      <c r="O45" s="124">
        <f>K45-[1]Reference!B52</f>
        <v>0.244493242358509</v>
      </c>
      <c r="P45" s="124">
        <f>L45-[1]Reference!C52</f>
        <v>-5.17886787962362</v>
      </c>
      <c r="Q45" s="124">
        <f>M45-[1]Reference!D52</f>
        <v>-0.4350906004953</v>
      </c>
      <c r="R45" s="124" t="str">
        <f t="shared" si="29"/>
        <v>about the same</v>
      </c>
      <c r="S45" s="124" t="str">
        <f t="shared" si="30"/>
        <v>greener</v>
      </c>
      <c r="T45" s="124" t="str">
        <f t="shared" si="31"/>
        <v>about the same</v>
      </c>
      <c r="U45" s="124">
        <f t="shared" si="18"/>
        <v>5.202860106787</v>
      </c>
      <c r="V45" s="124">
        <f t="shared" si="32"/>
        <v>5.03058887295932</v>
      </c>
      <c r="W45" s="117">
        <f t="shared" si="19"/>
        <v>75.9847539686595</v>
      </c>
      <c r="X45" s="117">
        <f>W45-[1]Reference!E52</f>
        <v>-2.15166544152088</v>
      </c>
      <c r="Y45" s="117">
        <f t="shared" si="20"/>
        <v>4.7307834629162</v>
      </c>
      <c r="Z45" s="117">
        <f t="shared" si="21"/>
        <v>0.244493242358509</v>
      </c>
      <c r="AA45" s="117">
        <f>X45/(1+0.045*ABS([1]Reference!E52))</f>
        <v>-0.47643916668871</v>
      </c>
      <c r="AB45" s="117">
        <f>Y45/(1+0.015*ABS([1]Reference!E52))</f>
        <v>2.17803068110743</v>
      </c>
      <c r="AC45" s="117">
        <f t="shared" si="33"/>
        <v>2.24289742809593</v>
      </c>
      <c r="AD45" s="123" t="str">
        <f t="shared" si="22"/>
        <v>18-Blue2 (64, 64, 192)</v>
      </c>
    </row>
    <row r="46" s="31" customFormat="1" spans="1:30">
      <c r="A46" s="3" t="s">
        <v>68</v>
      </c>
      <c r="B46" s="31">
        <f>Test_Data!P22</f>
        <v>55.087868</v>
      </c>
      <c r="C46" s="31">
        <f>Test_Data!Q22</f>
        <v>22.230034</v>
      </c>
      <c r="D46" s="31">
        <f>Test_Data!R22</f>
        <v>280.69995</v>
      </c>
      <c r="E46" s="117">
        <f t="shared" si="23"/>
        <v>0.15521256012078</v>
      </c>
      <c r="F46" s="117">
        <f t="shared" si="23"/>
        <v>0.0626341264234802</v>
      </c>
      <c r="G46" s="117">
        <f t="shared" si="23"/>
        <v>0.790884807255111</v>
      </c>
      <c r="H46" s="117">
        <f t="shared" si="24"/>
        <v>0.545755372238229</v>
      </c>
      <c r="I46" s="117">
        <f t="shared" si="24"/>
        <v>0.397133943394825</v>
      </c>
      <c r="J46" s="117">
        <f t="shared" si="24"/>
        <v>0.951104789412325</v>
      </c>
      <c r="K46" s="117">
        <f t="shared" si="25"/>
        <v>30.0675374337997</v>
      </c>
      <c r="L46" s="117">
        <f t="shared" si="26"/>
        <v>74.3107144217016</v>
      </c>
      <c r="M46" s="117">
        <f t="shared" si="27"/>
        <v>-110.7941692035</v>
      </c>
      <c r="N46" s="123" t="str">
        <f t="shared" si="28"/>
        <v>19-Blue3 (0, 0, 255)</v>
      </c>
      <c r="O46" s="124">
        <f>K46-[1]Reference!B53</f>
        <v>-2.23504923344975</v>
      </c>
      <c r="P46" s="124">
        <f>L46-[1]Reference!C53</f>
        <v>-4.88292369069984</v>
      </c>
      <c r="Q46" s="124">
        <f>M46-[1]Reference!D53</f>
        <v>-2.94043495117255</v>
      </c>
      <c r="R46" s="124" t="str">
        <f t="shared" si="29"/>
        <v>about the same</v>
      </c>
      <c r="S46" s="124" t="str">
        <f t="shared" si="30"/>
        <v>greener</v>
      </c>
      <c r="T46" s="124" t="str">
        <f t="shared" si="31"/>
        <v>about the same</v>
      </c>
      <c r="U46" s="124">
        <f t="shared" si="18"/>
        <v>6.12246245780398</v>
      </c>
      <c r="V46" s="124">
        <f t="shared" si="32"/>
        <v>8.57396118320603</v>
      </c>
      <c r="W46" s="117">
        <f t="shared" si="19"/>
        <v>133.407009588542</v>
      </c>
      <c r="X46" s="117">
        <f>W46-[1]Reference!E53</f>
        <v>-0.399045243253767</v>
      </c>
      <c r="Y46" s="117">
        <f t="shared" si="20"/>
        <v>5.68593566311749</v>
      </c>
      <c r="Z46" s="117">
        <f t="shared" si="21"/>
        <v>-2.23504923344975</v>
      </c>
      <c r="AA46" s="117">
        <f>X46/(1+0.045*ABS([1]Reference!E53))</f>
        <v>-0.0568337498800673</v>
      </c>
      <c r="AB46" s="117">
        <f>Y46/(1+0.015*ABS([1]Reference!E53))</f>
        <v>1.89084267778583</v>
      </c>
      <c r="AC46" s="117">
        <f t="shared" si="33"/>
        <v>2.92813271270379</v>
      </c>
      <c r="AD46" s="123" t="str">
        <f t="shared" si="22"/>
        <v>19-Blue3 (0, 0, 255)</v>
      </c>
    </row>
    <row r="47" s="31" customFormat="1" spans="1:30">
      <c r="A47" s="3" t="s">
        <v>69</v>
      </c>
      <c r="B47" s="31">
        <f>Test_Data!P23</f>
        <v>119.22984</v>
      </c>
      <c r="C47" s="31">
        <f>Test_Data!Q23</f>
        <v>97.13839</v>
      </c>
      <c r="D47" s="31">
        <f>Test_Data!R23</f>
        <v>293.7692</v>
      </c>
      <c r="E47" s="117">
        <f t="shared" si="23"/>
        <v>0.335935467845498</v>
      </c>
      <c r="F47" s="117">
        <f t="shared" si="23"/>
        <v>0.273691808111194</v>
      </c>
      <c r="G47" s="117">
        <f t="shared" si="23"/>
        <v>0.827708010348731</v>
      </c>
      <c r="H47" s="117">
        <f t="shared" si="24"/>
        <v>0.705950664896537</v>
      </c>
      <c r="I47" s="117">
        <f t="shared" si="24"/>
        <v>0.649262918420193</v>
      </c>
      <c r="J47" s="117">
        <f t="shared" si="24"/>
        <v>0.965642437709549</v>
      </c>
      <c r="K47" s="117">
        <f t="shared" si="25"/>
        <v>59.3144985367424</v>
      </c>
      <c r="L47" s="117">
        <f t="shared" si="26"/>
        <v>28.3438732381721</v>
      </c>
      <c r="M47" s="117">
        <f t="shared" si="27"/>
        <v>-63.2759038578712</v>
      </c>
      <c r="N47" s="123" t="str">
        <f t="shared" si="28"/>
        <v>20-Blue4 (128, 128, 255)</v>
      </c>
      <c r="O47" s="124">
        <f>K47-[1]Reference!B54</f>
        <v>0.111745325915514</v>
      </c>
      <c r="P47" s="124">
        <f>L47-[1]Reference!C54</f>
        <v>-4.75928583700941</v>
      </c>
      <c r="Q47" s="124">
        <f>M47-[1]Reference!D54</f>
        <v>0.181535541163292</v>
      </c>
      <c r="R47" s="124" t="str">
        <f t="shared" si="29"/>
        <v>about the same</v>
      </c>
      <c r="S47" s="124" t="str">
        <f t="shared" si="30"/>
        <v>greener</v>
      </c>
      <c r="T47" s="124" t="str">
        <f t="shared" si="31"/>
        <v>about the same</v>
      </c>
      <c r="U47" s="124">
        <f t="shared" si="18"/>
        <v>4.76405749849094</v>
      </c>
      <c r="V47" s="124">
        <f t="shared" si="32"/>
        <v>4.40376730350784</v>
      </c>
      <c r="W47" s="117">
        <f t="shared" si="19"/>
        <v>69.334083675867</v>
      </c>
      <c r="X47" s="117">
        <f>W47-[1]Reference!E54</f>
        <v>-2.23871671533543</v>
      </c>
      <c r="Y47" s="117">
        <f t="shared" si="20"/>
        <v>4.20379641509214</v>
      </c>
      <c r="Z47" s="117">
        <f t="shared" si="21"/>
        <v>0.111745325915514</v>
      </c>
      <c r="AA47" s="117">
        <f>X47/(1+0.045*ABS([1]Reference!E54))</f>
        <v>-0.530404055083269</v>
      </c>
      <c r="AB47" s="117">
        <f>Y47/(1+0.015*ABS([1]Reference!E54))</f>
        <v>2.02730161150113</v>
      </c>
      <c r="AC47" s="117">
        <f t="shared" si="33"/>
        <v>2.09851549994462</v>
      </c>
      <c r="AD47" s="123" t="str">
        <f t="shared" si="22"/>
        <v>20-Blue4 (128, 128, 255)</v>
      </c>
    </row>
    <row r="48" s="31" customFormat="1" spans="1:30">
      <c r="A48" s="3" t="s">
        <v>70</v>
      </c>
      <c r="B48" s="31">
        <f>Test_Data!P24</f>
        <v>64.857681</v>
      </c>
      <c r="C48" s="31">
        <f>Test_Data!Q24</f>
        <v>76.012466</v>
      </c>
      <c r="D48" s="31">
        <f>Test_Data!R24</f>
        <v>11.479002</v>
      </c>
      <c r="E48" s="117">
        <f t="shared" si="23"/>
        <v>0.182739450209017</v>
      </c>
      <c r="F48" s="117">
        <f t="shared" si="23"/>
        <v>0.214168561559757</v>
      </c>
      <c r="G48" s="117">
        <f t="shared" si="23"/>
        <v>0.0323426074149676</v>
      </c>
      <c r="H48" s="117">
        <f t="shared" si="24"/>
        <v>0.576279499070825</v>
      </c>
      <c r="I48" s="117">
        <f t="shared" si="24"/>
        <v>0.598299408199482</v>
      </c>
      <c r="J48" s="117">
        <f t="shared" si="24"/>
        <v>0.32767926995536</v>
      </c>
      <c r="K48" s="117">
        <f t="shared" si="25"/>
        <v>53.4027313511399</v>
      </c>
      <c r="L48" s="117">
        <f t="shared" si="26"/>
        <v>-11.0099545643281</v>
      </c>
      <c r="M48" s="117">
        <f t="shared" si="27"/>
        <v>54.1240276488243</v>
      </c>
      <c r="N48" s="123" t="str">
        <f t="shared" si="28"/>
        <v>21-Yellow1 (128, 128, 0)</v>
      </c>
      <c r="O48" s="124">
        <f>K48-[1]Reference!B55</f>
        <v>1.53439998779165</v>
      </c>
      <c r="P48" s="124">
        <f>L48-[1]Reference!C55</f>
        <v>1.92374722922517</v>
      </c>
      <c r="Q48" s="124">
        <f>M48-[1]Reference!D55</f>
        <v>-2.5563968470165</v>
      </c>
      <c r="R48" s="124" t="str">
        <f t="shared" si="29"/>
        <v>about the same</v>
      </c>
      <c r="S48" s="124" t="str">
        <f t="shared" si="30"/>
        <v>about the same</v>
      </c>
      <c r="T48" s="124" t="str">
        <f t="shared" si="31"/>
        <v>about the same</v>
      </c>
      <c r="U48" s="124">
        <f t="shared" si="18"/>
        <v>3.54828854011655</v>
      </c>
      <c r="V48" s="124">
        <f t="shared" si="32"/>
        <v>3.51265525034326</v>
      </c>
      <c r="W48" s="117">
        <f t="shared" si="19"/>
        <v>55.2325037314014</v>
      </c>
      <c r="X48" s="117">
        <f>W48-[1]Reference!E55</f>
        <v>-2.90484367208164</v>
      </c>
      <c r="Y48" s="117">
        <f t="shared" si="20"/>
        <v>1.34083984209699</v>
      </c>
      <c r="Z48" s="117">
        <f t="shared" si="21"/>
        <v>1.53439998779165</v>
      </c>
      <c r="AA48" s="117">
        <f>X48/(1+0.045*ABS([1]Reference!E55))</f>
        <v>-0.803290534064352</v>
      </c>
      <c r="AB48" s="117">
        <f>Y48/(1+0.015*ABS([1]Reference!E55))</f>
        <v>0.716237562328902</v>
      </c>
      <c r="AC48" s="117">
        <f t="shared" si="33"/>
        <v>1.87420789944533</v>
      </c>
      <c r="AD48" s="123" t="str">
        <f t="shared" si="22"/>
        <v>21-Yellow1 (128, 128, 0)</v>
      </c>
    </row>
    <row r="49" s="31" customFormat="1" spans="1:30">
      <c r="A49" s="3" t="s">
        <v>71</v>
      </c>
      <c r="B49" s="31">
        <f>Test_Data!P25</f>
        <v>156.14989</v>
      </c>
      <c r="C49" s="31">
        <f>Test_Data!Q25</f>
        <v>180.86885</v>
      </c>
      <c r="D49" s="31">
        <f>Test_Data!R25</f>
        <v>41.02887</v>
      </c>
      <c r="E49" s="117">
        <f t="shared" si="23"/>
        <v>0.439959378886804</v>
      </c>
      <c r="F49" s="117">
        <f t="shared" si="23"/>
        <v>0.509606166907773</v>
      </c>
      <c r="G49" s="117">
        <f t="shared" si="23"/>
        <v>0.115600697263555</v>
      </c>
      <c r="H49" s="117">
        <f t="shared" si="24"/>
        <v>0.772372125783339</v>
      </c>
      <c r="I49" s="117">
        <f t="shared" si="24"/>
        <v>0.79875126376758</v>
      </c>
      <c r="J49" s="117">
        <f t="shared" si="24"/>
        <v>0.501007363443066</v>
      </c>
      <c r="K49" s="117">
        <f t="shared" si="25"/>
        <v>76.6551465970392</v>
      </c>
      <c r="L49" s="117">
        <f t="shared" si="26"/>
        <v>-13.1895689921202</v>
      </c>
      <c r="M49" s="117">
        <f t="shared" si="27"/>
        <v>59.5487800649028</v>
      </c>
      <c r="N49" s="123" t="str">
        <f t="shared" si="28"/>
        <v>22-Yellow2 (192, 192, 64)</v>
      </c>
      <c r="O49" s="124">
        <f>K49-[1]Reference!B56</f>
        <v>1.03249328219975</v>
      </c>
      <c r="P49" s="124">
        <f>L49-[1]Reference!C56</f>
        <v>2.37848109664418</v>
      </c>
      <c r="Q49" s="124">
        <f>M49-[1]Reference!D56</f>
        <v>-2.07650475980515</v>
      </c>
      <c r="R49" s="124" t="str">
        <f t="shared" si="29"/>
        <v>about the same</v>
      </c>
      <c r="S49" s="124" t="str">
        <f t="shared" si="30"/>
        <v>about the same</v>
      </c>
      <c r="T49" s="124" t="str">
        <f t="shared" si="31"/>
        <v>about the same</v>
      </c>
      <c r="U49" s="124">
        <f t="shared" si="18"/>
        <v>3.32191010148902</v>
      </c>
      <c r="V49" s="124">
        <f t="shared" si="32"/>
        <v>2.39157653634676</v>
      </c>
      <c r="W49" s="117">
        <f t="shared" si="19"/>
        <v>60.9919825666953</v>
      </c>
      <c r="X49" s="117">
        <f>W49-[1]Reference!E56</f>
        <v>-2.56932573711997</v>
      </c>
      <c r="Y49" s="117">
        <f t="shared" si="20"/>
        <v>1.83510479296417</v>
      </c>
      <c r="Z49" s="117">
        <f t="shared" si="21"/>
        <v>1.03249328219975</v>
      </c>
      <c r="AA49" s="117">
        <f>X49/(1+0.045*ABS([1]Reference!E56))</f>
        <v>-0.665583791450795</v>
      </c>
      <c r="AB49" s="117">
        <f>Y49/(1+0.015*ABS([1]Reference!E56))</f>
        <v>0.939431942780917</v>
      </c>
      <c r="AC49" s="117">
        <f t="shared" si="33"/>
        <v>1.54647228761034</v>
      </c>
      <c r="AD49" s="123" t="str">
        <f t="shared" si="22"/>
        <v>22-Yellow2 (192, 192, 64)</v>
      </c>
    </row>
    <row r="50" s="31" customFormat="1" spans="1:30">
      <c r="A50" s="3" t="s">
        <v>72</v>
      </c>
      <c r="B50" s="31">
        <f>Test_Data!P26</f>
        <v>284.55078</v>
      </c>
      <c r="C50" s="31">
        <f>Test_Data!Q26</f>
        <v>333.75406</v>
      </c>
      <c r="D50" s="31">
        <f>Test_Data!R26</f>
        <v>46.52887</v>
      </c>
      <c r="E50" s="117">
        <f t="shared" si="23"/>
        <v>0.801734694981569</v>
      </c>
      <c r="F50" s="117">
        <f t="shared" si="23"/>
        <v>0.94036716220901</v>
      </c>
      <c r="G50" s="117">
        <f t="shared" si="23"/>
        <v>0.131097196069141</v>
      </c>
      <c r="H50" s="117">
        <f t="shared" si="24"/>
        <v>0.943407427951072</v>
      </c>
      <c r="I50" s="117">
        <f t="shared" si="24"/>
        <v>0.97971363360256</v>
      </c>
      <c r="J50" s="117">
        <f t="shared" si="24"/>
        <v>0.522462461254547</v>
      </c>
      <c r="K50" s="117">
        <f t="shared" si="25"/>
        <v>97.6467814978969</v>
      </c>
      <c r="L50" s="117">
        <f t="shared" si="26"/>
        <v>-18.1531028257437</v>
      </c>
      <c r="M50" s="117">
        <f t="shared" si="27"/>
        <v>91.4502344696025</v>
      </c>
      <c r="N50" s="123" t="str">
        <f t="shared" si="28"/>
        <v>23-Yellow3 (255, 255, 0)</v>
      </c>
      <c r="O50" s="124">
        <f>K50-[1]Reference!B57</f>
        <v>0.508534516599639</v>
      </c>
      <c r="P50" s="124">
        <f>L50-[1]Reference!C57</f>
        <v>3.40770938971202</v>
      </c>
      <c r="Q50" s="124">
        <f>M50-[1]Reference!D57</f>
        <v>-3.03748516038611</v>
      </c>
      <c r="R50" s="124" t="str">
        <f t="shared" si="29"/>
        <v>about the same</v>
      </c>
      <c r="S50" s="124" t="str">
        <f t="shared" si="30"/>
        <v>redder</v>
      </c>
      <c r="T50" s="124" t="str">
        <f t="shared" si="31"/>
        <v>bluer</v>
      </c>
      <c r="U50" s="124">
        <f t="shared" si="18"/>
        <v>4.59319134577154</v>
      </c>
      <c r="V50" s="124">
        <f t="shared" si="32"/>
        <v>1.93977638611203</v>
      </c>
      <c r="W50" s="117">
        <f t="shared" si="19"/>
        <v>93.2345457797017</v>
      </c>
      <c r="X50" s="117">
        <f>W50-[1]Reference!E57</f>
        <v>-3.68190165965441</v>
      </c>
      <c r="Y50" s="117">
        <f t="shared" si="20"/>
        <v>2.69859214275359</v>
      </c>
      <c r="Z50" s="117">
        <f t="shared" si="21"/>
        <v>0.508534516599639</v>
      </c>
      <c r="AA50" s="117">
        <f>X50/(1+0.045*ABS([1]Reference!E57))</f>
        <v>-0.686763056139746</v>
      </c>
      <c r="AB50" s="117">
        <f>Y50/(1+0.015*ABS([1]Reference!E57))</f>
        <v>1.09978431351806</v>
      </c>
      <c r="AC50" s="117">
        <f t="shared" si="33"/>
        <v>1.3927585526975</v>
      </c>
      <c r="AD50" s="123" t="str">
        <f t="shared" si="22"/>
        <v>23-Yellow3 (255, 255, 0)</v>
      </c>
    </row>
    <row r="51" s="31" customFormat="1" spans="1:30">
      <c r="A51" s="3" t="s">
        <v>73</v>
      </c>
      <c r="B51" s="31">
        <f>Test_Data!P27</f>
        <v>296.06555</v>
      </c>
      <c r="C51" s="31">
        <f>Test_Data!Q27</f>
        <v>338.00653</v>
      </c>
      <c r="D51" s="31">
        <f>Test_Data!R27</f>
        <v>108.28712</v>
      </c>
      <c r="E51" s="117">
        <f t="shared" si="23"/>
        <v>0.834178080354587</v>
      </c>
      <c r="F51" s="117">
        <f t="shared" si="23"/>
        <v>0.952348688804608</v>
      </c>
      <c r="G51" s="117">
        <f t="shared" si="23"/>
        <v>0.305103859225522</v>
      </c>
      <c r="H51" s="117">
        <f t="shared" si="24"/>
        <v>0.955964995230969</v>
      </c>
      <c r="I51" s="117">
        <f t="shared" si="24"/>
        <v>0.983857036593963</v>
      </c>
      <c r="J51" s="117">
        <f t="shared" si="24"/>
        <v>0.692372576490101</v>
      </c>
      <c r="K51" s="117">
        <f t="shared" si="25"/>
        <v>98.1274162448997</v>
      </c>
      <c r="L51" s="117">
        <f t="shared" si="26"/>
        <v>-13.9460206814973</v>
      </c>
      <c r="M51" s="117">
        <f t="shared" si="27"/>
        <v>58.2968920207725</v>
      </c>
      <c r="N51" s="123" t="str">
        <f t="shared" si="28"/>
        <v>24-Yellow4 (255, 255, 128)</v>
      </c>
      <c r="O51" s="124">
        <f>K51-[1]Reference!B58</f>
        <v>0.359187202780916</v>
      </c>
      <c r="P51" s="124">
        <f>L51-[1]Reference!C58</f>
        <v>2.59744281847396</v>
      </c>
      <c r="Q51" s="124">
        <f>M51-[1]Reference!D58</f>
        <v>-1.68875449456478</v>
      </c>
      <c r="R51" s="124" t="str">
        <f t="shared" si="29"/>
        <v>about the same</v>
      </c>
      <c r="S51" s="124" t="str">
        <f t="shared" si="30"/>
        <v>about the same</v>
      </c>
      <c r="T51" s="124" t="str">
        <f t="shared" si="31"/>
        <v>about the same</v>
      </c>
      <c r="U51" s="124">
        <f t="shared" si="18"/>
        <v>3.11891269271781</v>
      </c>
      <c r="V51" s="124">
        <f t="shared" si="32"/>
        <v>1.66316743363088</v>
      </c>
      <c r="W51" s="117">
        <f t="shared" si="19"/>
        <v>59.9417977051937</v>
      </c>
      <c r="X51" s="117">
        <f>W51-[1]Reference!E58</f>
        <v>-2.28330954612313</v>
      </c>
      <c r="Y51" s="117">
        <f t="shared" si="20"/>
        <v>2.09406266733775</v>
      </c>
      <c r="Z51" s="117">
        <f t="shared" si="21"/>
        <v>0.359187202780916</v>
      </c>
      <c r="AA51" s="117">
        <f>X51/(1+0.045*ABS([1]Reference!E58))</f>
        <v>-0.600850405245421</v>
      </c>
      <c r="AB51" s="117">
        <f>Y51/(1+0.015*ABS([1]Reference!E58))</f>
        <v>1.08311161821195</v>
      </c>
      <c r="AC51" s="117">
        <f t="shared" si="33"/>
        <v>1.28963848951204</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1.57366162919009</v>
      </c>
      <c r="C62" s="108" t="str">
        <f>IF(B62&lt;=20,"PASS","FAIL")</f>
        <v>PASS</v>
      </c>
    </row>
    <row r="63" spans="1:3">
      <c r="A63" s="31" t="s">
        <v>49</v>
      </c>
      <c r="B63" s="32">
        <f>MAX(AC28:AC51)</f>
        <v>2.92813271270379</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0.153869047760963</v>
      </c>
      <c r="F434" s="155">
        <f>Test_Data!T22</f>
        <v>0.0620919689536095</v>
      </c>
      <c r="G434" s="155">
        <v>0.18</v>
      </c>
      <c r="H434" s="155">
        <v>0.15</v>
      </c>
    </row>
    <row r="435" ht="14" spans="1:8">
      <c r="A435" s="153" t="s">
        <v>101</v>
      </c>
      <c r="B435" s="154">
        <v>0</v>
      </c>
      <c r="C435" s="154">
        <v>255</v>
      </c>
      <c r="D435" s="154">
        <v>0</v>
      </c>
      <c r="E435" s="155">
        <f>Test_Data!S18</f>
        <v>0.307336866855621</v>
      </c>
      <c r="F435" s="155">
        <f>Test_Data!T18</f>
        <v>0.598735392093658</v>
      </c>
      <c r="G435" s="155">
        <v>0.13</v>
      </c>
      <c r="H435" s="155">
        <v>0.57</v>
      </c>
    </row>
    <row r="436" ht="14" spans="1:8">
      <c r="A436" s="153" t="s">
        <v>100</v>
      </c>
      <c r="B436" s="154">
        <v>255</v>
      </c>
      <c r="C436" s="154">
        <v>0</v>
      </c>
      <c r="D436" s="154">
        <v>0</v>
      </c>
      <c r="E436" s="155">
        <f>Test_Data!S14</f>
        <v>0.634039342403412</v>
      </c>
      <c r="F436" s="155">
        <f>Test_Data!T14</f>
        <v>0.332162022590637</v>
      </c>
      <c r="G436" s="155">
        <v>0.47</v>
      </c>
      <c r="H436" s="155">
        <v>0.52</v>
      </c>
    </row>
    <row r="437" ht="14" spans="1:8">
      <c r="A437" s="153" t="s">
        <v>102</v>
      </c>
      <c r="B437" s="154">
        <v>0</v>
      </c>
      <c r="C437" s="154">
        <v>0</v>
      </c>
      <c r="D437" s="154">
        <v>255</v>
      </c>
      <c r="E437" s="155">
        <f>Test_Data!S22</f>
        <v>0.153869047760963</v>
      </c>
      <c r="F437" s="155">
        <f>Test_Data!T22</f>
        <v>0.0620919689536095</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2.4886127902272</v>
      </c>
    </row>
    <row r="446" spans="1:2">
      <c r="A446" s="3" t="s">
        <v>115</v>
      </c>
      <c r="B446" s="32">
        <f t="shared" ref="B446:B476" si="71">AC29</f>
        <v>2.15722776109411</v>
      </c>
    </row>
    <row r="447" spans="1:2">
      <c r="A447" s="3" t="s">
        <v>116</v>
      </c>
      <c r="B447" s="32">
        <f t="shared" si="71"/>
        <v>1.78085115809505</v>
      </c>
    </row>
    <row r="448" spans="1:2">
      <c r="A448" s="3" t="s">
        <v>117</v>
      </c>
      <c r="B448" s="32">
        <f t="shared" si="71"/>
        <v>1.47075394801349</v>
      </c>
    </row>
    <row r="449" spans="1:2">
      <c r="A449" s="3" t="s">
        <v>118</v>
      </c>
      <c r="B449" s="32">
        <f t="shared" si="71"/>
        <v>1.15632453595634</v>
      </c>
    </row>
    <row r="450" spans="1:2">
      <c r="A450" s="3" t="s">
        <v>119</v>
      </c>
      <c r="B450" s="32">
        <f t="shared" si="71"/>
        <v>0.773848831297657</v>
      </c>
    </row>
    <row r="451" spans="1:2">
      <c r="A451" s="3" t="s">
        <v>120</v>
      </c>
      <c r="B451" s="32">
        <f t="shared" si="71"/>
        <v>0.396507152930253</v>
      </c>
    </row>
    <row r="452" spans="1:2">
      <c r="A452" s="3" t="s">
        <v>121</v>
      </c>
      <c r="B452" s="32">
        <f t="shared" si="71"/>
        <v>0</v>
      </c>
    </row>
    <row r="453" spans="1:2">
      <c r="A453" s="3" t="s">
        <v>122</v>
      </c>
      <c r="B453" s="32">
        <f t="shared" si="71"/>
        <v>2.34089211012033</v>
      </c>
    </row>
    <row r="454" spans="1:2">
      <c r="A454" s="3" t="s">
        <v>123</v>
      </c>
      <c r="B454" s="32">
        <f t="shared" si="71"/>
        <v>1.98587375014623</v>
      </c>
    </row>
    <row r="455" spans="1:2">
      <c r="A455" s="3" t="s">
        <v>124</v>
      </c>
      <c r="B455" s="32">
        <f t="shared" si="71"/>
        <v>2.38525985579478</v>
      </c>
    </row>
    <row r="456" spans="1:2">
      <c r="A456" s="3" t="s">
        <v>125</v>
      </c>
      <c r="B456" s="32">
        <f t="shared" si="71"/>
        <v>1.55080299308881</v>
      </c>
    </row>
    <row r="457" spans="1:2">
      <c r="A457" s="3" t="s">
        <v>126</v>
      </c>
      <c r="B457" s="32">
        <f t="shared" si="71"/>
        <v>1.58329639876481</v>
      </c>
    </row>
    <row r="458" spans="1:2">
      <c r="A458" s="3" t="s">
        <v>127</v>
      </c>
      <c r="B458" s="32">
        <f t="shared" si="71"/>
        <v>1.05567793376962</v>
      </c>
    </row>
    <row r="459" spans="1:2">
      <c r="A459" s="3" t="s">
        <v>128</v>
      </c>
      <c r="B459" s="32">
        <f t="shared" si="71"/>
        <v>0.728931372433417</v>
      </c>
    </row>
    <row r="460" spans="1:2">
      <c r="A460" s="3" t="s">
        <v>129</v>
      </c>
      <c r="B460" s="32">
        <f t="shared" si="71"/>
        <v>0.684772295304907</v>
      </c>
    </row>
    <row r="461" spans="1:2">
      <c r="A461" s="3" t="s">
        <v>130</v>
      </c>
      <c r="B461" s="32">
        <f t="shared" si="71"/>
        <v>1.85562334351573</v>
      </c>
    </row>
    <row r="462" spans="1:2">
      <c r="A462" s="3" t="s">
        <v>131</v>
      </c>
      <c r="B462" s="32">
        <f t="shared" si="71"/>
        <v>2.24289742809593</v>
      </c>
    </row>
    <row r="463" spans="1:2">
      <c r="A463" s="3" t="s">
        <v>132</v>
      </c>
      <c r="B463" s="32">
        <f t="shared" si="71"/>
        <v>2.92813271270379</v>
      </c>
    </row>
    <row r="464" spans="1:2">
      <c r="A464" s="3" t="s">
        <v>133</v>
      </c>
      <c r="B464" s="32">
        <f t="shared" si="71"/>
        <v>2.09851549994462</v>
      </c>
    </row>
    <row r="465" spans="1:2">
      <c r="A465" s="3" t="s">
        <v>134</v>
      </c>
      <c r="B465" s="32">
        <f t="shared" si="71"/>
        <v>1.87420789944533</v>
      </c>
    </row>
    <row r="466" spans="1:2">
      <c r="A466" s="3" t="s">
        <v>135</v>
      </c>
      <c r="B466" s="32">
        <f t="shared" si="71"/>
        <v>1.54647228761034</v>
      </c>
    </row>
    <row r="467" spans="1:2">
      <c r="A467" s="3" t="s">
        <v>136</v>
      </c>
      <c r="B467" s="32">
        <f t="shared" si="71"/>
        <v>1.3927585526975</v>
      </c>
    </row>
    <row r="468" spans="1:2">
      <c r="A468" s="3" t="s">
        <v>137</v>
      </c>
      <c r="B468" s="32">
        <f t="shared" si="71"/>
        <v>1.28963848951204</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0.196814894676208</v>
      </c>
    </row>
    <row r="480" spans="1:2">
      <c r="A480" s="3">
        <v>16</v>
      </c>
      <c r="B480" s="158">
        <f>Test_Data!U29</f>
        <v>2.72559714317322</v>
      </c>
    </row>
    <row r="481" spans="1:2">
      <c r="A481" s="3">
        <v>32</v>
      </c>
      <c r="B481" s="158">
        <f>Test_Data!U30</f>
        <v>6.51589155197144</v>
      </c>
    </row>
    <row r="482" spans="1:2">
      <c r="A482" s="3">
        <v>48</v>
      </c>
      <c r="B482" s="158">
        <f>Test_Data!U31</f>
        <v>12.3777732849121</v>
      </c>
    </row>
    <row r="483" spans="1:2">
      <c r="A483" s="3">
        <v>64</v>
      </c>
      <c r="B483" s="158">
        <f>Test_Data!U32</f>
        <v>20.6311950683594</v>
      </c>
    </row>
    <row r="484" spans="1:2">
      <c r="A484" s="3">
        <v>80</v>
      </c>
      <c r="B484" s="158">
        <f>Test_Data!U33</f>
        <v>31.5219974517822</v>
      </c>
    </row>
    <row r="485" spans="1:2">
      <c r="A485" s="3">
        <v>96</v>
      </c>
      <c r="B485" s="158">
        <f>Test_Data!U34</f>
        <v>45.0181655883789</v>
      </c>
    </row>
    <row r="486" spans="1:2">
      <c r="A486" s="3">
        <v>112</v>
      </c>
      <c r="B486" s="158">
        <f>Test_Data!U35</f>
        <v>61.4398956298828</v>
      </c>
    </row>
    <row r="487" spans="1:2">
      <c r="A487" s="3">
        <v>128</v>
      </c>
      <c r="B487" s="158">
        <f>Test_Data!U36</f>
        <v>80.8214721679687</v>
      </c>
    </row>
    <row r="488" spans="1:2">
      <c r="A488" s="3">
        <v>144</v>
      </c>
      <c r="B488" s="158">
        <f>Test_Data!U37</f>
        <v>103.508781433105</v>
      </c>
    </row>
    <row r="489" spans="1:2">
      <c r="A489" s="3">
        <v>160</v>
      </c>
      <c r="B489" s="158">
        <f>Test_Data!U38</f>
        <v>129.166076660156</v>
      </c>
    </row>
    <row r="490" spans="1:2">
      <c r="A490" s="3">
        <v>176</v>
      </c>
      <c r="B490" s="158">
        <f>Test_Data!U39</f>
        <v>158.256851196289</v>
      </c>
    </row>
    <row r="491" spans="1:2">
      <c r="A491" s="3">
        <v>192</v>
      </c>
      <c r="B491" s="158">
        <f>Test_Data!U40</f>
        <v>190.787673950195</v>
      </c>
    </row>
    <row r="492" spans="1:2">
      <c r="A492" s="3">
        <v>208</v>
      </c>
      <c r="B492" s="158">
        <f>Test_Data!U41</f>
        <v>226.397171020508</v>
      </c>
    </row>
    <row r="493" spans="1:2">
      <c r="A493" s="3">
        <v>224</v>
      </c>
      <c r="B493" s="158">
        <f>Test_Data!U42</f>
        <v>265.864105224609</v>
      </c>
    </row>
    <row r="494" spans="1:2">
      <c r="A494" s="3">
        <v>240</v>
      </c>
      <c r="B494" s="158">
        <f>Test_Data!U43</f>
        <v>309.405334472656</v>
      </c>
    </row>
    <row r="495" spans="1:2">
      <c r="A495" s="3">
        <v>255</v>
      </c>
      <c r="B495" s="158">
        <f>Test_Data!U44</f>
        <v>353.554962158203</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79879</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1.57366162919009</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79879</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6.0461483</v>
      </c>
      <c r="Q4" s="20">
        <v>6.340167</v>
      </c>
      <c r="R4" s="21">
        <v>6.300087</v>
      </c>
      <c r="S4" s="20">
        <v>0.32355871796608</v>
      </c>
      <c r="T4" s="20">
        <v>0.339293092489243</v>
      </c>
      <c r="U4" s="20">
        <v>6.34016704559326</v>
      </c>
      <c r="V4" s="19">
        <v>0</v>
      </c>
      <c r="W4" s="21">
        <v>0</v>
      </c>
      <c r="X4" s="22">
        <v>5907.01904296875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19.6968</v>
      </c>
      <c r="Q5" s="20">
        <v>20.641857</v>
      </c>
      <c r="R5" s="21">
        <v>19.801201</v>
      </c>
      <c r="S5" s="20">
        <v>0.327516555786133</v>
      </c>
      <c r="T5" s="20">
        <v>0.343230903148651</v>
      </c>
      <c r="U5" s="20">
        <v>20.6418571472168</v>
      </c>
      <c r="V5" s="19">
        <v>0</v>
      </c>
      <c r="W5" s="21">
        <v>0</v>
      </c>
      <c r="X5" s="24">
        <v>5718.208984375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43.081467</v>
      </c>
      <c r="Q6" s="20">
        <v>45.11158</v>
      </c>
      <c r="R6" s="21">
        <v>42.460743</v>
      </c>
      <c r="S6" s="20">
        <v>0.329737603664398</v>
      </c>
      <c r="T6" s="20">
        <v>0.345275700092316</v>
      </c>
      <c r="U6" s="20">
        <v>45.1115798950195</v>
      </c>
      <c r="V6" s="19">
        <v>0</v>
      </c>
      <c r="W6" s="21">
        <v>0</v>
      </c>
      <c r="X6" s="24">
        <v>5618.67041015625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77.430031</v>
      </c>
      <c r="Q7" s="20">
        <v>81.065392</v>
      </c>
      <c r="R7" s="21">
        <v>75.699036</v>
      </c>
      <c r="S7" s="20">
        <v>0.33062282204628</v>
      </c>
      <c r="T7" s="20">
        <v>0.346145629882812</v>
      </c>
      <c r="U7" s="20">
        <v>81.0653915405273</v>
      </c>
      <c r="V7" s="19">
        <v>0</v>
      </c>
      <c r="W7" s="21">
        <v>0</v>
      </c>
      <c r="X7" s="24">
        <v>5580.1240234375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123.64849</v>
      </c>
      <c r="Q8" s="20">
        <v>129.46089</v>
      </c>
      <c r="R8" s="21">
        <v>120.39533</v>
      </c>
      <c r="S8" s="20">
        <v>0.331049352884293</v>
      </c>
      <c r="T8" s="20">
        <v>0.346611142158508</v>
      </c>
      <c r="U8" s="20">
        <v>129.460891723633</v>
      </c>
      <c r="V8" s="19">
        <v>0</v>
      </c>
      <c r="W8" s="21">
        <v>0</v>
      </c>
      <c r="X8" s="24">
        <v>5561.78173828125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182.59749</v>
      </c>
      <c r="Q9" s="20">
        <v>191.34807</v>
      </c>
      <c r="R9" s="21">
        <v>176.88327</v>
      </c>
      <c r="S9" s="20">
        <v>0.331495881080627</v>
      </c>
      <c r="T9" s="20">
        <v>0.347382098436356</v>
      </c>
      <c r="U9" s="20">
        <v>191.348068237305</v>
      </c>
      <c r="V9" s="19">
        <v>0</v>
      </c>
      <c r="W9" s="21">
        <v>0</v>
      </c>
      <c r="X9" s="24">
        <v>5542.69775390625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254.9344</v>
      </c>
      <c r="Q10" s="20">
        <v>266.87112</v>
      </c>
      <c r="R10" s="21">
        <v>246.3042</v>
      </c>
      <c r="S10" s="20">
        <v>0.331898421049118</v>
      </c>
      <c r="T10" s="20">
        <v>0.347438812255859</v>
      </c>
      <c r="U10" s="20">
        <v>266.871124267578</v>
      </c>
      <c r="V10" s="19">
        <v>0</v>
      </c>
      <c r="W10" s="21">
        <v>0</v>
      </c>
      <c r="X10" s="24">
        <v>5525.56396484375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338.89246</v>
      </c>
      <c r="Q11" s="20">
        <v>354.91888</v>
      </c>
      <c r="R11" s="21">
        <v>326.25504</v>
      </c>
      <c r="S11" s="20">
        <v>0.332225888967514</v>
      </c>
      <c r="T11" s="20">
        <v>0.347937047481537</v>
      </c>
      <c r="U11" s="20">
        <v>354.918884277344</v>
      </c>
      <c r="V11" s="19">
        <v>0</v>
      </c>
      <c r="W11" s="21">
        <v>0</v>
      </c>
      <c r="X11" s="24">
        <v>5511.7890625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36.019318</v>
      </c>
      <c r="Q12" s="20">
        <v>19.171194</v>
      </c>
      <c r="R12" s="21">
        <v>1.9587916</v>
      </c>
      <c r="S12" s="20">
        <v>0.630266964435577</v>
      </c>
      <c r="T12" s="20">
        <v>0.335458040237427</v>
      </c>
      <c r="U12" s="20">
        <v>19.1711940765381</v>
      </c>
      <c r="V12" s="19">
        <v>0</v>
      </c>
      <c r="W12" s="21">
        <v>0</v>
      </c>
      <c r="X12" s="24">
        <v>5511.7890625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94.360275</v>
      </c>
      <c r="Q13" s="20">
        <v>59.329983</v>
      </c>
      <c r="R13" s="21">
        <v>22.849087</v>
      </c>
      <c r="S13" s="20">
        <v>0.534499943256378</v>
      </c>
      <c r="T13" s="20">
        <v>0.33607229590416</v>
      </c>
      <c r="U13" s="20">
        <v>59.3299827575684</v>
      </c>
      <c r="V13" s="19">
        <v>0</v>
      </c>
      <c r="W13" s="21">
        <v>0</v>
      </c>
      <c r="X13" s="24">
        <v>5511.7890625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157.95879</v>
      </c>
      <c r="Q14" s="20">
        <v>82.751823</v>
      </c>
      <c r="R14" s="21">
        <v>8.42029</v>
      </c>
      <c r="S14" s="20">
        <v>0.634039342403412</v>
      </c>
      <c r="T14" s="20">
        <v>0.332162022590637</v>
      </c>
      <c r="U14" s="20">
        <v>82.751823425293</v>
      </c>
      <c r="V14" s="19">
        <v>0</v>
      </c>
      <c r="W14" s="21">
        <v>0</v>
      </c>
      <c r="X14" s="24">
        <v>5511.7890625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198.26653</v>
      </c>
      <c r="Q15" s="20">
        <v>143.34811</v>
      </c>
      <c r="R15" s="21">
        <v>80.322441</v>
      </c>
      <c r="S15" s="20">
        <v>0.469895958900452</v>
      </c>
      <c r="T15" s="20">
        <v>0.339738130569458</v>
      </c>
      <c r="U15" s="20">
        <v>143.348114013672</v>
      </c>
      <c r="V15" s="19">
        <v>0</v>
      </c>
      <c r="W15" s="21">
        <v>0</v>
      </c>
      <c r="X15" s="24">
        <v>2015.53454589844</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30.263435</v>
      </c>
      <c r="Q16" s="20">
        <v>58.430344</v>
      </c>
      <c r="R16" s="21">
        <v>9.8932056</v>
      </c>
      <c r="S16" s="20">
        <v>0.306971907615662</v>
      </c>
      <c r="T16" s="20">
        <v>0.592678070068359</v>
      </c>
      <c r="U16" s="20">
        <v>58.4303436279297</v>
      </c>
      <c r="V16" s="19">
        <v>0</v>
      </c>
      <c r="W16" s="21">
        <v>0</v>
      </c>
      <c r="X16" s="24">
        <v>5956.14892578125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81.981514</v>
      </c>
      <c r="Q17" s="20">
        <v>142.71655</v>
      </c>
      <c r="R17" s="21">
        <v>38.020817</v>
      </c>
      <c r="S17" s="20">
        <v>0.312050342559814</v>
      </c>
      <c r="T17" s="20">
        <v>0.543229162693024</v>
      </c>
      <c r="U17" s="20">
        <v>142.716552734375</v>
      </c>
      <c r="V17" s="19">
        <v>0</v>
      </c>
      <c r="W17" s="21">
        <v>0</v>
      </c>
      <c r="X17" s="24">
        <v>5916.3505859375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131.16507</v>
      </c>
      <c r="Q18" s="20">
        <v>255.52798</v>
      </c>
      <c r="R18" s="21">
        <v>40.086452</v>
      </c>
      <c r="S18" s="20">
        <v>0.307336866855621</v>
      </c>
      <c r="T18" s="20">
        <v>0.598735392093658</v>
      </c>
      <c r="U18" s="20">
        <v>255.527984619141</v>
      </c>
      <c r="V18" s="19">
        <v>0</v>
      </c>
      <c r="W18" s="21">
        <v>0</v>
      </c>
      <c r="X18" s="24">
        <v>5943.76806640625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176.85814</v>
      </c>
      <c r="Q19" s="20">
        <v>277.3623</v>
      </c>
      <c r="R19" s="21">
        <v>103.96605</v>
      </c>
      <c r="S19" s="20">
        <v>0.316844165325165</v>
      </c>
      <c r="T19" s="20">
        <v>0.496898978948593</v>
      </c>
      <c r="U19" s="20">
        <v>277.3623046875</v>
      </c>
      <c r="V19" s="19">
        <v>0</v>
      </c>
      <c r="W19" s="21">
        <v>0</v>
      </c>
      <c r="X19" s="24">
        <v>5866.67236328125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12.736491</v>
      </c>
      <c r="Q20" s="20">
        <v>5.0807552</v>
      </c>
      <c r="R20" s="21">
        <v>65.803032</v>
      </c>
      <c r="S20" s="20">
        <v>0.152313426136971</v>
      </c>
      <c r="T20" s="20">
        <v>0.0607598461210728</v>
      </c>
      <c r="U20" s="20">
        <v>5.08075523376465</v>
      </c>
      <c r="V20" s="19">
        <v>0</v>
      </c>
      <c r="W20" s="21">
        <v>0</v>
      </c>
      <c r="X20" s="24">
        <v>5866.67236328125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45.755074</v>
      </c>
      <c r="Q21" s="20">
        <v>30.828175</v>
      </c>
      <c r="R21" s="21">
        <v>154.76541</v>
      </c>
      <c r="S21" s="20">
        <v>0.197775408625603</v>
      </c>
      <c r="T21" s="20">
        <v>0.133254170417786</v>
      </c>
      <c r="U21" s="20">
        <v>30.8281745910645</v>
      </c>
      <c r="V21" s="19">
        <v>0</v>
      </c>
      <c r="W21" s="21">
        <v>0</v>
      </c>
      <c r="X21" s="24">
        <v>5866.67236328125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55.087868</v>
      </c>
      <c r="Q22" s="20">
        <v>22.230034</v>
      </c>
      <c r="R22" s="21">
        <v>280.69995</v>
      </c>
      <c r="S22" s="20">
        <v>0.153869047760963</v>
      </c>
      <c r="T22" s="20">
        <v>0.0620919689536095</v>
      </c>
      <c r="U22" s="20">
        <v>22.2300338745117</v>
      </c>
      <c r="V22" s="19">
        <v>0</v>
      </c>
      <c r="W22" s="21">
        <v>0</v>
      </c>
      <c r="X22" s="24">
        <v>5866.67236328125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119.22984</v>
      </c>
      <c r="Q23" s="20">
        <v>97.13839</v>
      </c>
      <c r="R23" s="21">
        <v>293.7692</v>
      </c>
      <c r="S23" s="20">
        <v>0.233721017837524</v>
      </c>
      <c r="T23" s="20">
        <v>0.190416112542152</v>
      </c>
      <c r="U23" s="20">
        <v>97.1383895874023</v>
      </c>
      <c r="V23" s="19">
        <v>0</v>
      </c>
      <c r="W23" s="21">
        <v>0</v>
      </c>
      <c r="X23" s="24">
        <v>5866.67236328125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64.857681</v>
      </c>
      <c r="Q24" s="20">
        <v>76.012466</v>
      </c>
      <c r="R24" s="21">
        <v>11.479002</v>
      </c>
      <c r="S24" s="20">
        <v>0.425717383623123</v>
      </c>
      <c r="T24" s="20">
        <v>0.49893593788147</v>
      </c>
      <c r="U24" s="20">
        <v>76.0124664306641</v>
      </c>
      <c r="V24" s="19">
        <v>0</v>
      </c>
      <c r="W24" s="21">
        <v>0</v>
      </c>
      <c r="X24" s="24">
        <v>3803.81591796875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156.14989</v>
      </c>
      <c r="Q25" s="20">
        <v>180.86885</v>
      </c>
      <c r="R25" s="21">
        <v>41.02887</v>
      </c>
      <c r="S25" s="20">
        <v>0.413042932748795</v>
      </c>
      <c r="T25" s="20">
        <v>0.47842875123024</v>
      </c>
      <c r="U25" s="20">
        <v>180.868850708008</v>
      </c>
      <c r="V25" s="19">
        <v>0</v>
      </c>
      <c r="W25" s="21">
        <v>0</v>
      </c>
      <c r="X25" s="24">
        <v>3912.0146484375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284.55078</v>
      </c>
      <c r="Q26" s="20">
        <v>333.75406</v>
      </c>
      <c r="R26" s="21">
        <v>46.52887</v>
      </c>
      <c r="S26" s="20">
        <v>0.428002923727036</v>
      </c>
      <c r="T26" s="20">
        <v>0.502011358737946</v>
      </c>
      <c r="U26" s="20">
        <v>333.754058837891</v>
      </c>
      <c r="V26" s="19">
        <v>0</v>
      </c>
      <c r="W26" s="21">
        <v>0</v>
      </c>
      <c r="X26" s="24">
        <v>3782.982421875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296.06555</v>
      </c>
      <c r="Q27" s="20">
        <v>338.00653</v>
      </c>
      <c r="R27" s="21">
        <v>108.28712</v>
      </c>
      <c r="S27" s="20">
        <v>0.398817121982574</v>
      </c>
      <c r="T27" s="20">
        <v>0.455313980579376</v>
      </c>
      <c r="U27" s="20">
        <v>338.006530761719</v>
      </c>
      <c r="V27" s="19">
        <v>0</v>
      </c>
      <c r="W27" s="21">
        <v>0</v>
      </c>
      <c r="X27" s="24">
        <v>4056.90844726563</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0.1918481</v>
      </c>
      <c r="Q28" s="20">
        <v>0.1968149</v>
      </c>
      <c r="R28" s="21">
        <v>0.2899357</v>
      </c>
      <c r="S28" s="20">
        <v>0.282712161540985</v>
      </c>
      <c r="T28" s="20">
        <v>0.290031343698502</v>
      </c>
      <c r="U28" s="20">
        <v>0.196814894676208</v>
      </c>
      <c r="V28" s="19">
        <v>0</v>
      </c>
      <c r="W28" s="21">
        <v>0</v>
      </c>
      <c r="X28" s="24">
        <v>9683.0322265625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2.5914342</v>
      </c>
      <c r="Q29" s="20">
        <v>2.7255971</v>
      </c>
      <c r="R29" s="21">
        <v>2.849817</v>
      </c>
      <c r="S29" s="20">
        <v>0.317311406135559</v>
      </c>
      <c r="T29" s="20">
        <v>0.333739161491394</v>
      </c>
      <c r="U29" s="20">
        <v>2.72559714317322</v>
      </c>
      <c r="V29" s="19">
        <v>0</v>
      </c>
      <c r="W29" s="21">
        <v>0</v>
      </c>
      <c r="X29" s="24">
        <v>6233.5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6.2026906</v>
      </c>
      <c r="Q30" s="20">
        <v>6.5158916</v>
      </c>
      <c r="R30" s="21">
        <v>6.4929166</v>
      </c>
      <c r="S30" s="20">
        <v>0.322863429784775</v>
      </c>
      <c r="T30" s="20">
        <v>0.339166224002838</v>
      </c>
      <c r="U30" s="20">
        <v>6.51589155197144</v>
      </c>
      <c r="V30" s="19">
        <v>0</v>
      </c>
      <c r="W30" s="21">
        <v>0</v>
      </c>
      <c r="X30" s="24">
        <v>5940.0673828125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11.830763</v>
      </c>
      <c r="Q31" s="20">
        <v>12.377773</v>
      </c>
      <c r="R31" s="21">
        <v>12.128631</v>
      </c>
      <c r="S31" s="20">
        <v>0.325582981109619</v>
      </c>
      <c r="T31" s="20">
        <v>0.340636700391769</v>
      </c>
      <c r="U31" s="20">
        <v>12.3777732849121</v>
      </c>
      <c r="V31" s="19">
        <v>0</v>
      </c>
      <c r="W31" s="21">
        <v>0</v>
      </c>
      <c r="X31" s="24">
        <v>5809.82177734375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19.673967</v>
      </c>
      <c r="Q32" s="20">
        <v>20.631195</v>
      </c>
      <c r="R32" s="21">
        <v>19.764847</v>
      </c>
      <c r="S32" s="20">
        <v>0.327517300844193</v>
      </c>
      <c r="T32" s="20">
        <v>0.343452513217926</v>
      </c>
      <c r="U32" s="20">
        <v>20.6311950683594</v>
      </c>
      <c r="V32" s="19">
        <v>0</v>
      </c>
      <c r="W32" s="21">
        <v>0</v>
      </c>
      <c r="X32" s="24">
        <v>5717.9228515625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30.066448</v>
      </c>
      <c r="Q33" s="20">
        <v>31.521997</v>
      </c>
      <c r="R33" s="21">
        <v>29.866034</v>
      </c>
      <c r="S33" s="20">
        <v>0.328758627176285</v>
      </c>
      <c r="T33" s="20">
        <v>0.344674170017242</v>
      </c>
      <c r="U33" s="20">
        <v>31.5219974517822</v>
      </c>
      <c r="V33" s="19">
        <v>0</v>
      </c>
      <c r="W33" s="21">
        <v>0</v>
      </c>
      <c r="X33" s="24">
        <v>5661.8095703125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42.953583</v>
      </c>
      <c r="Q34" s="20">
        <v>45.018166</v>
      </c>
      <c r="R34" s="21">
        <v>42.350285</v>
      </c>
      <c r="S34" s="20">
        <v>0.32959571480751</v>
      </c>
      <c r="T34" s="20">
        <v>0.34543788433075</v>
      </c>
      <c r="U34" s="20">
        <v>45.0181655883789</v>
      </c>
      <c r="V34" s="19">
        <v>0</v>
      </c>
      <c r="W34" s="21">
        <v>0</v>
      </c>
      <c r="X34" s="24">
        <v>5624.7626953125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58.631466</v>
      </c>
      <c r="Q35" s="20">
        <v>61.439896</v>
      </c>
      <c r="R35" s="21">
        <v>57.658623</v>
      </c>
      <c r="S35" s="20">
        <v>0.329890668392181</v>
      </c>
      <c r="T35" s="20">
        <v>0.345692336559296</v>
      </c>
      <c r="U35" s="20">
        <v>61.4398956298828</v>
      </c>
      <c r="V35" s="19">
        <v>0</v>
      </c>
      <c r="W35" s="21">
        <v>0</v>
      </c>
      <c r="X35" s="24">
        <v>5611.85009765625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77.158905</v>
      </c>
      <c r="Q36" s="20">
        <v>80.821472</v>
      </c>
      <c r="R36" s="21">
        <v>75.460747</v>
      </c>
      <c r="S36" s="20">
        <v>0.330528318881989</v>
      </c>
      <c r="T36" s="20">
        <v>0.346217811107635</v>
      </c>
      <c r="U36" s="20">
        <v>80.8214721679687</v>
      </c>
      <c r="V36" s="19">
        <v>0</v>
      </c>
      <c r="W36" s="21">
        <v>0</v>
      </c>
      <c r="X36" s="24">
        <v>5584.17138671875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98.779388</v>
      </c>
      <c r="Q37" s="20">
        <v>103.50878</v>
      </c>
      <c r="R37" s="21">
        <v>96.130661</v>
      </c>
      <c r="S37" s="20">
        <v>0.331009238958359</v>
      </c>
      <c r="T37" s="20">
        <v>0.346857398748398</v>
      </c>
      <c r="U37" s="20">
        <v>103.508781433105</v>
      </c>
      <c r="V37" s="19">
        <v>0</v>
      </c>
      <c r="W37" s="21">
        <v>0</v>
      </c>
      <c r="X37" s="24">
        <v>5563.47802734375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123.31871</v>
      </c>
      <c r="Q38" s="20">
        <v>129.16608</v>
      </c>
      <c r="R38" s="21">
        <v>120.04942</v>
      </c>
      <c r="S38" s="20">
        <v>0.331026524305344</v>
      </c>
      <c r="T38" s="20">
        <v>0.346722722053528</v>
      </c>
      <c r="U38" s="20">
        <v>129.166076660156</v>
      </c>
      <c r="V38" s="19">
        <v>0</v>
      </c>
      <c r="W38" s="21">
        <v>0</v>
      </c>
      <c r="X38" s="24">
        <v>5562.74853515625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151.07779</v>
      </c>
      <c r="Q39" s="20">
        <v>158.25685</v>
      </c>
      <c r="R39" s="21">
        <v>146.54019</v>
      </c>
      <c r="S39" s="20">
        <v>0.331401914358139</v>
      </c>
      <c r="T39" s="20">
        <v>0.347149789333344</v>
      </c>
      <c r="U39" s="20">
        <v>158.256851196289</v>
      </c>
      <c r="V39" s="19">
        <v>0</v>
      </c>
      <c r="W39" s="21">
        <v>0</v>
      </c>
      <c r="X39" s="24">
        <v>5546.6982421875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182.07759</v>
      </c>
      <c r="Q40" s="20">
        <v>190.78767</v>
      </c>
      <c r="R40" s="21">
        <v>176.48201</v>
      </c>
      <c r="S40" s="20">
        <v>0.331443518400192</v>
      </c>
      <c r="T40" s="20">
        <v>0.347298830747604</v>
      </c>
      <c r="U40" s="20">
        <v>190.787673950195</v>
      </c>
      <c r="V40" s="19">
        <v>0</v>
      </c>
      <c r="W40" s="21">
        <v>0</v>
      </c>
      <c r="X40" s="24">
        <v>5544.92724609375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216.31137</v>
      </c>
      <c r="Q41" s="20">
        <v>226.39717</v>
      </c>
      <c r="R41" s="21">
        <v>209.57468</v>
      </c>
      <c r="S41" s="20">
        <v>0.33162185549736</v>
      </c>
      <c r="T41" s="20">
        <v>0.347084164619446</v>
      </c>
      <c r="U41" s="20">
        <v>226.397171020508</v>
      </c>
      <c r="V41" s="19">
        <v>0</v>
      </c>
      <c r="W41" s="21">
        <v>0</v>
      </c>
      <c r="X41" s="24">
        <v>5537.29833984375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253.89157</v>
      </c>
      <c r="Q42" s="20">
        <v>265.86411</v>
      </c>
      <c r="R42" s="21">
        <v>245.31123</v>
      </c>
      <c r="S42" s="20">
        <v>0.33185538649559</v>
      </c>
      <c r="T42" s="20">
        <v>0.347504377365112</v>
      </c>
      <c r="U42" s="20">
        <v>265.864105224609</v>
      </c>
      <c r="V42" s="19">
        <v>0</v>
      </c>
      <c r="W42" s="21">
        <v>0</v>
      </c>
      <c r="X42" s="24">
        <v>5527.40478515625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295.35986</v>
      </c>
      <c r="Q43" s="20">
        <v>309.40533</v>
      </c>
      <c r="R43" s="21">
        <v>285.15689</v>
      </c>
      <c r="S43" s="20">
        <v>0.331894069910049</v>
      </c>
      <c r="T43" s="20">
        <v>0.347676873207092</v>
      </c>
      <c r="U43" s="20">
        <v>309.405334472656</v>
      </c>
      <c r="V43" s="19">
        <v>0</v>
      </c>
      <c r="W43" s="21">
        <v>0</v>
      </c>
      <c r="X43" s="24">
        <v>5525.791015625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337.56711</v>
      </c>
      <c r="Q44" s="20">
        <v>353.55496</v>
      </c>
      <c r="R44" s="21">
        <v>325.11432</v>
      </c>
      <c r="S44" s="20">
        <v>0.33217379450798</v>
      </c>
      <c r="T44" s="20">
        <v>0.347906231880188</v>
      </c>
      <c r="U44" s="20">
        <v>353.554962158203</v>
      </c>
      <c r="V44" s="19">
        <v>0</v>
      </c>
      <c r="W44" s="21">
        <v>0</v>
      </c>
      <c r="X44" s="24">
        <v>5513.98388671875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2024-09-08T09:28:32Z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