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<sst xmlns="http://schemas.openxmlformats.org/spreadsheetml/2006/main" count="759" uniqueCount="385">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</sst>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0.128815397620201</c:v>
                </c:pt>
                <c:pt idx="1">
                  <c:v>2.71482062339783</c:v>
                </c:pt>
                <c:pt idx="2">
                  <c:v>6.55616617202759</c:v>
                </c:pt>
                <c:pt idx="3">
                  <c:v>12.4888505935669</c:v>
                </c:pt>
                <c:pt idx="4">
                  <c:v>20.8149490356445</c:v>
                </c:pt>
                <c:pt idx="5">
                  <c:v>31.8325710296631</c:v>
                </c:pt>
                <c:pt idx="6">
                  <c:v>45.2866058349609</c:v>
                </c:pt>
                <c:pt idx="7">
                  <c:v>61.883602142334</c:v>
                </c:pt>
                <c:pt idx="8">
                  <c:v>81.3476715087891</c:v>
                </c:pt>
                <c:pt idx="9">
                  <c:v>104.124923706055</c:v>
                </c:pt>
                <c:pt idx="10">
                  <c:v>130.094299316406</c:v>
                </c:pt>
                <c:pt idx="11">
                  <c:v>159.138031005859</c:v>
                </c:pt>
                <c:pt idx="12">
                  <c:v>191.72248840332</c:v>
                </c:pt>
                <c:pt idx="13">
                  <c:v>227.56298828125</c:v>
                </c:pt>
                <c:pt idx="14">
                  <c:v>267.923706054688</c:v>
                </c:pt>
                <c:pt idx="15">
                  <c:v>311.749298095703</c:v>
                </c:pt>
                <c:pt idx="16">
                  <c:v>356.250946044922</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0.153829619288445</c:v>
                </c:pt>
                <c:pt idx="1">
                  <c:v>0.307244032621384</c:v>
                </c:pt>
                <c:pt idx="2">
                  <c:v>0.633791387081146</c:v>
                </c:pt>
                <c:pt idx="3">
                  <c:v>0.153829619288445</c:v>
                </c:pt>
              </c:numCache>
            </c:numRef>
          </c:xVal>
          <c:yVal>
            <c:numRef>
              <c:f>sRGB_DeltaE!$F$434:$F$437</c:f>
              <c:numCache>
                <c:formatCode>0.00</c:formatCode>
                <c:ptCount val="4"/>
                <c:pt idx="0">
                  <c:v>0.0621154010295868</c:v>
                </c:pt>
                <c:pt idx="1">
                  <c:v>0.598377048969269</c:v>
                </c:pt>
                <c:pt idx="2">
                  <c:v>0.332280188798904</c:v>
                </c:pt>
                <c:pt idx="3">
                  <c:v>0.0621154010295868</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2.52472387942603</c:v>
                </c:pt>
                <c:pt idx="1">
                  <c:v>2.20861994717291</c:v>
                </c:pt>
                <c:pt idx="2">
                  <c:v>1.87001159819849</c:v>
                </c:pt>
                <c:pt idx="3">
                  <c:v>1.55695493656392</c:v>
                </c:pt>
                <c:pt idx="4">
                  <c:v>1.23828688530966</c:v>
                </c:pt>
                <c:pt idx="5">
                  <c:v>0.829775588552398</c:v>
                </c:pt>
                <c:pt idx="6">
                  <c:v>0.380306533189287</c:v>
                </c:pt>
                <c:pt idx="7">
                  <c:v>0</c:v>
                </c:pt>
                <c:pt idx="8">
                  <c:v>2.35142173341544</c:v>
                </c:pt>
                <c:pt idx="9">
                  <c:v>2.19630221363656</c:v>
                </c:pt>
                <c:pt idx="10">
                  <c:v>2.41361230251774</c:v>
                </c:pt>
                <c:pt idx="11">
                  <c:v>1.60487741796284</c:v>
                </c:pt>
                <c:pt idx="12">
                  <c:v>1.61999396715296</c:v>
                </c:pt>
                <c:pt idx="13">
                  <c:v>1.11152317783727</c:v>
                </c:pt>
                <c:pt idx="14">
                  <c:v>0.746264450364643</c:v>
                </c:pt>
                <c:pt idx="15">
                  <c:v>0.715728962259965</c:v>
                </c:pt>
                <c:pt idx="16">
                  <c:v>1.81646602631363</c:v>
                </c:pt>
                <c:pt idx="17">
                  <c:v>2.20847418949544</c:v>
                </c:pt>
                <c:pt idx="18">
                  <c:v>2.88486996446086</c:v>
                </c:pt>
                <c:pt idx="19">
                  <c:v>2.04826283105518</c:v>
                </c:pt>
                <c:pt idx="20">
                  <c:v>1.85759542295928</c:v>
                </c:pt>
                <c:pt idx="21">
                  <c:v>1.49553797038359</c:v>
                </c:pt>
                <c:pt idx="22">
                  <c:v>1.34441792944325</c:v>
                </c:pt>
                <c:pt idx="23">
                  <c:v>1.26196522722628</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0.244762938856503</v>
      </c>
      <c r="F10" s="102">
        <f>C10/$C$16</f>
        <v>0.162727008800203</v>
      </c>
      <c r="G10" s="102">
        <f>D10/$C$16</f>
        <v>0.0966331703429578</v>
      </c>
      <c r="H10" s="102">
        <f>IF((E10/Reference!L$18)&lt;=0.008856,(7.787*(E10/Reference!L$18))+16/116,(E10/Reference!L$18)^(1/3))</f>
        <v>0.636206125085229</v>
      </c>
      <c r="I10" s="102">
        <f>IF((F10/Reference!M$18)&lt;=0.008856,(7.787*(F10/Reference!M$18))+16/116,(F10/Reference!M$18)^(1/3))</f>
        <v>0.545950431795841</v>
      </c>
      <c r="J10" s="102">
        <f>IF((G10/Reference!N$18)&lt;=0.008856,(7.787*(G10/Reference!N$18))+16/116,(G10/Reference!N$18)^(1/3))</f>
        <v>0.446032101042183</v>
      </c>
      <c r="K10" s="102">
        <f t="shared" ref="K10:K16" si="0">100*IF(F10&lt;=0.008856,9.033*F10,(1.16*(F10^(1/3)))-0.16)</f>
        <v>47.3302500883176</v>
      </c>
      <c r="L10" s="102">
        <f t="shared" ref="L10:L16" si="1">500*(H10-I10)</f>
        <v>45.1278466446935</v>
      </c>
      <c r="M10" s="102">
        <f t="shared" ref="M10:M16" si="2">200*(I10-J10)</f>
        <v>19.9836661507318</v>
      </c>
      <c r="N10" s="103" t="str">
        <f>A10</f>
        <v>1-(192,80,80)</v>
      </c>
      <c r="O10" s="120">
        <f>K10-Reference!B12</f>
        <v>-1.58209210317284</v>
      </c>
      <c r="P10" s="120">
        <f>L10-Reference!C12</f>
        <v>0.122795853837118</v>
      </c>
      <c r="Q10" s="120">
        <f>M10-Reference!D12</f>
        <v>-2.92781010224285</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about the same</v>
      </c>
      <c r="U10" s="120">
        <f t="shared" ref="U10:U16" si="6">(O10^2+P10^2+Q10^2)^(1/2)</f>
        <v>3.33019012061425</v>
      </c>
      <c r="V10" s="120">
        <f t="shared" ref="V10:V16" si="7">(AC10)^2</f>
        <v>4.98003529352665</v>
      </c>
      <c r="W10" s="102">
        <f t="shared" ref="W10:W16" si="8">SQRT((L10*L10)+(M10*M10))</f>
        <v>49.3545282178939</v>
      </c>
      <c r="X10" s="102">
        <f>W10-Reference!E12</f>
        <v>-1.14686127564569</v>
      </c>
      <c r="Y10" s="102">
        <f t="shared" ref="Y10:Y16" si="9">IF(((U10*U10)-(O10*O10)-(X10*X10))&lt;0,0,SQRT((U10*U10)-(O10*O10)-(X10*X10)))</f>
        <v>2.69663865412837</v>
      </c>
      <c r="Z10" s="102">
        <f t="shared" ref="Z10:Z16" si="10">O10</f>
        <v>-1.58209210317284</v>
      </c>
      <c r="AA10" s="102">
        <f>X10/(1+0.045*ABS(Reference!E12))</f>
        <v>-0.35044747536839</v>
      </c>
      <c r="AB10" s="102">
        <f>Y10/(1+0.015*ABS(Reference!E12))</f>
        <v>1.53434234693979</v>
      </c>
      <c r="AC10" s="102">
        <f t="shared" ref="AC10:AC16" si="11">SQRT(Z10*Z10+AA10*AA10+AB10*AB10)</f>
        <v>2.23159926813186</v>
      </c>
      <c r="AD10" s="103" t="str">
        <f>A10</f>
        <v>1-(192,80,80)</v>
      </c>
    </row>
    <row r="11" spans="1:107">
      <c r="A11" s="103" t="s">
        <v>41</v>
      </c>
      <c r="B11" s="31">
        <f>sRGB_Data!B1032</f>
        <v>148</v>
      </c>
      <c r="C11" s="31">
        <f>sRGB_Data!C1032</f>
        <v>177.13</v>
      </c>
      <c r="D11" s="31">
        <f>sRGB_Data!D1032</f>
        <v>52.76</v>
      </c>
      <c r="E11" s="102">
        <f t="shared" ref="E11:E16" si="12">B11/$C$16</f>
        <v>0.414662487989497</v>
      </c>
      <c r="F11" s="102">
        <f t="shared" ref="F11:F16" si="13">C11/$C$16</f>
        <v>0.496278152010673</v>
      </c>
      <c r="G11" s="102">
        <f t="shared" ref="G11:G16" si="14">D11/$C$16</f>
        <v>0.147821573421121</v>
      </c>
      <c r="H11" s="102">
        <f>IF((E11/Reference!L$18)&lt;=0.008856,(7.787*(E11/Reference!L$18))+16/116,(E11/Reference!L$18)^(1/3))</f>
        <v>0.758427740145136</v>
      </c>
      <c r="I11" s="102">
        <f>IF((F11/Reference!M$18)&lt;=0.008856,(7.787*(F11/Reference!M$18))+16/116,(F11/Reference!M$18)^(1/3))</f>
        <v>0.791726264111192</v>
      </c>
      <c r="J11" s="102">
        <f>IF((G11/Reference!N$18)&lt;=0.008856,(7.787*(G11/Reference!N$18))+16/116,(G11/Reference!N$18)^(1/3))</f>
        <v>0.513929223495443</v>
      </c>
      <c r="K11" s="102">
        <f t="shared" si="0"/>
        <v>75.8402466368983</v>
      </c>
      <c r="L11" s="102">
        <f t="shared" si="1"/>
        <v>-16.649261983028</v>
      </c>
      <c r="M11" s="102">
        <f t="shared" si="2"/>
        <v>55.5594081231498</v>
      </c>
      <c r="N11" s="103" t="str">
        <f t="shared" ref="N11:N16" si="15">A11</f>
        <v>2-(192,192,80)</v>
      </c>
      <c r="O11" s="120">
        <f>K11-Reference!B13</f>
        <v>0.0882258423563655</v>
      </c>
      <c r="P11" s="120">
        <f>L11-Reference!C13</f>
        <v>-2.10869771341088</v>
      </c>
      <c r="Q11" s="120">
        <f>M11-Reference!D13</f>
        <v>0.483141824111776</v>
      </c>
      <c r="R11" s="120" t="str">
        <f t="shared" si="3"/>
        <v>about the same</v>
      </c>
      <c r="S11" s="120" t="str">
        <f t="shared" si="4"/>
        <v>about the same</v>
      </c>
      <c r="T11" s="120" t="str">
        <f t="shared" si="5"/>
        <v>about the same</v>
      </c>
      <c r="U11" s="120">
        <f t="shared" si="6"/>
        <v>2.16513645482446</v>
      </c>
      <c r="V11" s="120">
        <f t="shared" si="7"/>
        <v>1.14063162273888</v>
      </c>
      <c r="W11" s="102">
        <f t="shared" si="8"/>
        <v>58.0003944432641</v>
      </c>
      <c r="X11" s="102">
        <f>W11-Reference!E13</f>
        <v>1.03704553608157</v>
      </c>
      <c r="Y11" s="102">
        <f t="shared" si="9"/>
        <v>1.89857015273169</v>
      </c>
      <c r="Z11" s="102">
        <f t="shared" si="10"/>
        <v>0.0882258423563655</v>
      </c>
      <c r="AA11" s="102">
        <f>X11/(1+0.045*ABS(Reference!E13))</f>
        <v>0.291031005127278</v>
      </c>
      <c r="AB11" s="102">
        <f>Y11/(1+0.015*ABS(Reference!E13))</f>
        <v>1.02379137402793</v>
      </c>
      <c r="AC11" s="102">
        <f t="shared" si="11"/>
        <v>1.06800356869202</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0.263114555723606</v>
      </c>
      <c r="F12" s="102">
        <f t="shared" si="13"/>
        <v>0.420462159274215</v>
      </c>
      <c r="G12" s="102">
        <f t="shared" si="14"/>
        <v>0.177772532857659</v>
      </c>
      <c r="H12" s="102">
        <f>IF((E12/Reference!L$18)&lt;=0.008856,(7.787*(E12/Reference!L$18))+16/116,(E12/Reference!L$18)^(1/3))</f>
        <v>0.651724805355776</v>
      </c>
      <c r="I12" s="102">
        <f>IF((F12/Reference!M$18)&lt;=0.008856,(7.787*(F12/Reference!M$18))+16/116,(F12/Reference!M$18)^(1/3))</f>
        <v>0.749161824683186</v>
      </c>
      <c r="J12" s="102">
        <f>IF((G12/Reference!N$18)&lt;=0.008856,(7.787*(G12/Reference!N$18))+16/116,(G12/Reference!N$18)^(1/3))</f>
        <v>0.546527802791579</v>
      </c>
      <c r="K12" s="102">
        <f t="shared" si="0"/>
        <v>70.9027716632495</v>
      </c>
      <c r="L12" s="102">
        <f t="shared" si="1"/>
        <v>-48.7185096637047</v>
      </c>
      <c r="M12" s="102">
        <f t="shared" si="2"/>
        <v>40.5268043783213</v>
      </c>
      <c r="N12" s="103" t="str">
        <f t="shared" si="15"/>
        <v>3-(96,192,96)</v>
      </c>
      <c r="O12" s="120">
        <f>K12-Reference!B14</f>
        <v>0.705416660442836</v>
      </c>
      <c r="P12" s="120">
        <f>L12-Reference!C14</f>
        <v>-0.851859004471095</v>
      </c>
      <c r="Q12" s="120">
        <f>M12-Reference!D14</f>
        <v>0.907470855536999</v>
      </c>
      <c r="R12" s="120" t="str">
        <f t="shared" si="3"/>
        <v>about the same</v>
      </c>
      <c r="S12" s="120" t="str">
        <f t="shared" si="4"/>
        <v>about the same</v>
      </c>
      <c r="T12" s="120" t="str">
        <f t="shared" si="5"/>
        <v>about the same</v>
      </c>
      <c r="U12" s="120">
        <f t="shared" si="6"/>
        <v>1.43065711544656</v>
      </c>
      <c r="V12" s="120">
        <f t="shared" si="7"/>
        <v>0.609845617036097</v>
      </c>
      <c r="W12" s="102">
        <f t="shared" si="8"/>
        <v>63.3712478729211</v>
      </c>
      <c r="X12" s="102">
        <f>W12-Reference!E14</f>
        <v>1.23504398080419</v>
      </c>
      <c r="Y12" s="102">
        <f t="shared" si="9"/>
        <v>0.154380965882744</v>
      </c>
      <c r="Z12" s="102">
        <f t="shared" si="10"/>
        <v>0.705416660442836</v>
      </c>
      <c r="AA12" s="102">
        <f>X12/(1+0.045*ABS(Reference!E14))</f>
        <v>0.325342980657903</v>
      </c>
      <c r="AB12" s="102">
        <f>Y12/(1+0.015*ABS(Reference!E14))</f>
        <v>0.0799055513866504</v>
      </c>
      <c r="AC12" s="102">
        <f t="shared" si="11"/>
        <v>0.780926127771441</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0.340527559393537</v>
      </c>
      <c r="F13" s="102">
        <f t="shared" si="13"/>
        <v>0.448283770799456</v>
      </c>
      <c r="G13" s="102">
        <f t="shared" si="14"/>
        <v>0.573186836438455</v>
      </c>
      <c r="H13" s="102">
        <f>IF((E13/Reference!L$18)&lt;=0.008856,(7.787*(E13/Reference!L$18))+16/116,(E13/Reference!L$18)^(1/3))</f>
        <v>0.710231693102453</v>
      </c>
      <c r="I13" s="102">
        <f>IF((F13/Reference!M$18)&lt;=0.008856,(7.787*(F13/Reference!M$18))+16/116,(F13/Reference!M$18)^(1/3))</f>
        <v>0.765333996751197</v>
      </c>
      <c r="J13" s="102">
        <f>IF((G13/Reference!N$18)&lt;=0.008856,(7.787*(G13/Reference!N$18))+16/116,(G13/Reference!N$18)^(1/3))</f>
        <v>0.807401297063889</v>
      </c>
      <c r="K13" s="102">
        <f t="shared" si="0"/>
        <v>72.7787436231389</v>
      </c>
      <c r="L13" s="102">
        <f t="shared" si="1"/>
        <v>-27.5511518243722</v>
      </c>
      <c r="M13" s="102">
        <f t="shared" si="2"/>
        <v>-8.41346006253829</v>
      </c>
      <c r="N13" s="103" t="str">
        <f t="shared" si="15"/>
        <v>4-(96,192,192)</v>
      </c>
      <c r="O13" s="120">
        <f>K13-Reference!B15</f>
        <v>0.555700063670912</v>
      </c>
      <c r="P13" s="120">
        <f>L13-Reference!C15</f>
        <v>0.63678837605746</v>
      </c>
      <c r="Q13" s="120">
        <f>M13-Reference!D15</f>
        <v>0.291023655278355</v>
      </c>
      <c r="R13" s="120" t="str">
        <f t="shared" si="3"/>
        <v>about the same</v>
      </c>
      <c r="S13" s="120" t="str">
        <f t="shared" si="4"/>
        <v>about the same</v>
      </c>
      <c r="T13" s="120" t="str">
        <f t="shared" si="5"/>
        <v>about the same</v>
      </c>
      <c r="U13" s="120">
        <f t="shared" si="6"/>
        <v>0.893866189413901</v>
      </c>
      <c r="V13" s="120">
        <f t="shared" si="7"/>
        <v>0.401750581109583</v>
      </c>
      <c r="W13" s="102">
        <f t="shared" si="8"/>
        <v>28.807156698875</v>
      </c>
      <c r="X13" s="102">
        <f>W13-Reference!E15</f>
        <v>-0.694165467033731</v>
      </c>
      <c r="Y13" s="102">
        <f t="shared" si="9"/>
        <v>0.0912606606995289</v>
      </c>
      <c r="Z13" s="102">
        <f t="shared" si="10"/>
        <v>0.555700063670912</v>
      </c>
      <c r="AA13" s="102">
        <f>X13/(1+0.045*ABS(Reference!E15))</f>
        <v>-0.298237474826958</v>
      </c>
      <c r="AB13" s="102">
        <f>Y13/(1+0.015*ABS(Reference!E15))</f>
        <v>0.0632647528610309</v>
      </c>
      <c r="AC13" s="102">
        <f t="shared" si="11"/>
        <v>0.633837977017458</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0.263618874965755</v>
      </c>
      <c r="F14" s="102">
        <f t="shared" si="13"/>
        <v>0.237898593616136</v>
      </c>
      <c r="G14" s="102">
        <f t="shared" si="14"/>
        <v>0.538584932879872</v>
      </c>
      <c r="H14" s="102">
        <f>IF((E14/Reference!L$18)&lt;=0.008856,(7.787*(E14/Reference!L$18))+16/116,(E14/Reference!L$18)^(1/3))</f>
        <v>0.652140932832055</v>
      </c>
      <c r="I14" s="102">
        <f>IF((F14/Reference!M$18)&lt;=0.008856,(7.787*(F14/Reference!M$18))+16/116,(F14/Reference!M$18)^(1/3))</f>
        <v>0.619627415421453</v>
      </c>
      <c r="J14" s="102">
        <f>IF((G14/Reference!N$18)&lt;=0.008856,(7.787*(G14/Reference!N$18))+16/116,(G14/Reference!N$18)^(1/3))</f>
        <v>0.790815986317811</v>
      </c>
      <c r="K14" s="102">
        <f t="shared" si="0"/>
        <v>55.8767801888885</v>
      </c>
      <c r="L14" s="102">
        <f t="shared" si="1"/>
        <v>16.2567587053009</v>
      </c>
      <c r="M14" s="102">
        <f t="shared" si="2"/>
        <v>-34.2377141792716</v>
      </c>
      <c r="N14" s="103" t="str">
        <f t="shared" si="15"/>
        <v>5-(128,128,192)</v>
      </c>
      <c r="O14" s="120">
        <f>K14-Reference!B16</f>
        <v>-0.0437312135361481</v>
      </c>
      <c r="P14" s="120">
        <f>L14-Reference!C16</f>
        <v>1.12380429719111</v>
      </c>
      <c r="Q14" s="120">
        <f>M14-Reference!D16</f>
        <v>-0.829331182153467</v>
      </c>
      <c r="R14" s="120" t="str">
        <f t="shared" si="3"/>
        <v>about the same</v>
      </c>
      <c r="S14" s="120" t="str">
        <f t="shared" si="4"/>
        <v>about the same</v>
      </c>
      <c r="T14" s="120" t="str">
        <f t="shared" si="5"/>
        <v>about the same</v>
      </c>
      <c r="U14" s="120">
        <f t="shared" si="6"/>
        <v>1.39736850083098</v>
      </c>
      <c r="V14" s="120">
        <f t="shared" si="7"/>
        <v>0.402667897010124</v>
      </c>
      <c r="W14" s="102">
        <f t="shared" si="8"/>
        <v>37.9012305317897</v>
      </c>
      <c r="X14" s="102">
        <f>W14-Reference!E16</f>
        <v>1.22526614637705</v>
      </c>
      <c r="Y14" s="102">
        <f t="shared" si="9"/>
        <v>0.67040970952068</v>
      </c>
      <c r="Z14" s="102">
        <f t="shared" si="10"/>
        <v>-0.0437312135361481</v>
      </c>
      <c r="AA14" s="102">
        <f>X14/(1+0.045*ABS(Reference!E16))</f>
        <v>0.462291594264927</v>
      </c>
      <c r="AB14" s="102">
        <f>Y14/(1+0.015*ABS(Reference!E16))</f>
        <v>0.4324834792738</v>
      </c>
      <c r="AC14" s="102">
        <f t="shared" si="11"/>
        <v>0.634561184607224</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0.381181293857913</v>
      </c>
      <c r="F15" s="102">
        <f t="shared" si="13"/>
        <v>0.297324210982739</v>
      </c>
      <c r="G15" s="102">
        <f t="shared" si="14"/>
        <v>0.545421260384564</v>
      </c>
      <c r="H15" s="102">
        <f>IF((E15/Reference!L$18)&lt;=0.008856,(7.787*(E15/Reference!L$18))+16/116,(E15/Reference!L$18)^(1/3))</f>
        <v>0.737439652653789</v>
      </c>
      <c r="I15" s="102">
        <f>IF((F15/Reference!M$18)&lt;=0.008856,(7.787*(F15/Reference!M$18))+16/116,(F15/Reference!M$18)^(1/3))</f>
        <v>0.667436712882276</v>
      </c>
      <c r="J15" s="102">
        <f>IF((G15/Reference!N$18)&lt;=0.008856,(7.787*(G15/Reference!N$18))+16/116,(G15/Reference!N$18)^(1/3))</f>
        <v>0.794147904529859</v>
      </c>
      <c r="K15" s="102">
        <f t="shared" si="0"/>
        <v>61.422658694344</v>
      </c>
      <c r="L15" s="102">
        <f t="shared" si="1"/>
        <v>35.0014698857562</v>
      </c>
      <c r="M15" s="102">
        <f t="shared" si="2"/>
        <v>-25.3422383295165</v>
      </c>
      <c r="N15" s="103" t="str">
        <f t="shared" si="15"/>
        <v>6-(192,128,192)</v>
      </c>
      <c r="O15" s="120">
        <f>K15-Reference!B17</f>
        <v>-0.618406274660181</v>
      </c>
      <c r="P15" s="120">
        <f>L15-Reference!C17</f>
        <v>-0.0667884298405923</v>
      </c>
      <c r="Q15" s="120">
        <f>M15-Reference!D17</f>
        <v>-1.89507770624704</v>
      </c>
      <c r="R15" s="120" t="str">
        <f t="shared" si="3"/>
        <v>about the same</v>
      </c>
      <c r="S15" s="120" t="str">
        <f t="shared" si="4"/>
        <v>about the same</v>
      </c>
      <c r="T15" s="120" t="str">
        <f t="shared" si="5"/>
        <v>about the same</v>
      </c>
      <c r="U15" s="120">
        <f t="shared" si="6"/>
        <v>1.99454419043905</v>
      </c>
      <c r="V15" s="120">
        <f t="shared" si="7"/>
        <v>1.46066656899622</v>
      </c>
      <c r="W15" s="102">
        <f t="shared" si="8"/>
        <v>43.2126363198719</v>
      </c>
      <c r="X15" s="102">
        <f>W15-Reference!E17</f>
        <v>1.02789876488858</v>
      </c>
      <c r="Y15" s="102">
        <f t="shared" si="9"/>
        <v>1.59348810356891</v>
      </c>
      <c r="Z15" s="102">
        <f t="shared" si="10"/>
        <v>-0.618406274660181</v>
      </c>
      <c r="AA15" s="102">
        <f>X15/(1+0.045*ABS(Reference!E17))</f>
        <v>0.354654137601226</v>
      </c>
      <c r="AB15" s="102">
        <f>Y15/(1+0.015*ABS(Reference!E17))</f>
        <v>0.975940926050067</v>
      </c>
      <c r="AC15" s="102">
        <f t="shared" si="11"/>
        <v>1.20858039409723</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340.74442</v>
      </c>
      <c r="C16" s="31">
        <f t="shared" ref="C16:D16" si="17">C35</f>
        <v>356.91678</v>
      </c>
      <c r="D16" s="31">
        <f t="shared" si="17"/>
        <v>329.57553</v>
      </c>
      <c r="E16" s="102">
        <f t="shared" si="12"/>
        <v>0.954688709227961</v>
      </c>
      <c r="F16" s="102">
        <f t="shared" si="13"/>
        <v>1</v>
      </c>
      <c r="G16" s="102">
        <f t="shared" si="14"/>
        <v>0.923396008447684</v>
      </c>
      <c r="H16" s="102">
        <f>IF((E16/Reference!L$18)&lt;=0.008856,(7.787*(E16/Reference!L$18))+16/116,(E16/Reference!L$18)^(1/3))</f>
        <v>1.0014667968599</v>
      </c>
      <c r="I16" s="102">
        <f>IF((F16/Reference!M$18)&lt;=0.008856,(7.787*(F16/Reference!M$18))+16/116,(F16/Reference!M$18)^(1/3))</f>
        <v>1</v>
      </c>
      <c r="J16" s="102">
        <f>IF((G16/Reference!N$18)&lt;=0.008856,(7.787*(G16/Reference!N$18))+16/116,(G16/Reference!N$18)^(1/3))</f>
        <v>0.946498734675514</v>
      </c>
      <c r="K16" s="102">
        <f t="shared" si="0"/>
        <v>100</v>
      </c>
      <c r="L16" s="102">
        <f t="shared" si="1"/>
        <v>0.733398429949128</v>
      </c>
      <c r="M16" s="102">
        <f t="shared" si="2"/>
        <v>10.7002530648972</v>
      </c>
      <c r="N16" s="103" t="str">
        <f t="shared" si="15"/>
        <v>7-(255, 255, 255)</v>
      </c>
      <c r="O16" s="120">
        <f>K16-Reference!B18</f>
        <v>0</v>
      </c>
      <c r="P16" s="120">
        <f>L16-Reference!C18</f>
        <v>0.733398429949128</v>
      </c>
      <c r="Q16" s="120">
        <f>M16-Reference!D18</f>
        <v>10.7002530648972</v>
      </c>
      <c r="R16" s="120" t="str">
        <f t="shared" si="3"/>
        <v>about the same</v>
      </c>
      <c r="S16" s="120" t="str">
        <f t="shared" si="4"/>
        <v>about the same</v>
      </c>
      <c r="T16" s="120" t="str">
        <f t="shared" si="5"/>
        <v>yellower</v>
      </c>
      <c r="U16" s="120">
        <f t="shared" si="6"/>
        <v>10.7253572858853</v>
      </c>
      <c r="V16" s="120">
        <f t="shared" si="7"/>
        <v>115.033288909893</v>
      </c>
      <c r="W16" s="102">
        <f t="shared" si="8"/>
        <v>10.7253572858853</v>
      </c>
      <c r="X16" s="102">
        <f>W16-Reference!E18</f>
        <v>10.7253572858853</v>
      </c>
      <c r="Y16" s="102">
        <f t="shared" si="9"/>
        <v>0</v>
      </c>
      <c r="Z16" s="102">
        <f t="shared" si="10"/>
        <v>0</v>
      </c>
      <c r="AA16" s="102">
        <f>X16/(1+0.045*ABS(Reference!E18))</f>
        <v>10.7253572858853</v>
      </c>
      <c r="AB16" s="102">
        <f>Y16/(1+0.015*ABS(Reference!E18))</f>
        <v>0</v>
      </c>
      <c r="AC16" s="102">
        <f t="shared" si="11"/>
        <v>10.7253572858853</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2.46898082945751</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10.7253572858853</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6.1060567</v>
      </c>
      <c r="C28" s="31">
        <f>Test_Data!Q4</f>
        <v>6.4069772</v>
      </c>
      <c r="D28" s="31">
        <f>Test_Data!R4</f>
        <v>6.3907843</v>
      </c>
      <c r="E28" s="117">
        <f>B28/$C$16</f>
        <v>0.0171077882636955</v>
      </c>
      <c r="F28" s="117">
        <f>C28/$C$16</f>
        <v>0.0179508993665134</v>
      </c>
      <c r="G28" s="117">
        <f>D28/$C$16</f>
        <v>0.0179055305273123</v>
      </c>
      <c r="H28" s="117">
        <f>IF((E28/E$16)&lt;=0.008856,(7.787*(E28/E$16))+16/116,(E28/E$16)^(1/3))</f>
        <v>0.261684114747396</v>
      </c>
      <c r="I28" s="117">
        <f>IF((F28/F$16)&lt;=0.008856,(7.787*(F28/F$16))+16/116,(F28/F$16)^(1/3))</f>
        <v>0.261835626003581</v>
      </c>
      <c r="J28" s="117">
        <f>IF((G28/G$16)&lt;=0.008856,(7.787*(G28/G$16))+16/116,(G28/G$16)^(1/3))</f>
        <v>0.268657972858621</v>
      </c>
      <c r="K28" s="117">
        <f>100*IF(F28&lt;=0.008856,9.033*F28,(1.16*(F28^(1/3)))-0.16)</f>
        <v>14.3729326164154</v>
      </c>
      <c r="L28" s="117">
        <f>500*(H28-I28)</f>
        <v>-0.0757556280923111</v>
      </c>
      <c r="M28" s="117">
        <f>200*(I28-J28)</f>
        <v>-1.36446937100814</v>
      </c>
      <c r="N28" s="123" t="str">
        <f>A28</f>
        <v>1-Gray1 (32, 32, 32)</v>
      </c>
      <c r="O28" s="124">
        <f>K28-[1]Reference!B35</f>
        <v>2.12290251489253</v>
      </c>
      <c r="P28" s="124">
        <f>L28-[1]Reference!C35</f>
        <v>-0.0757556280923111</v>
      </c>
      <c r="Q28" s="124">
        <f>M28-[1]Reference!D35</f>
        <v>-1.36446937100814</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2.52472387942603</v>
      </c>
      <c r="V28" s="124">
        <f>(AC28)^2</f>
        <v>6.37423066734405</v>
      </c>
      <c r="W28" s="117">
        <f t="shared" ref="W28:W59" si="19">SQRT((L28*L28)+(M28*M28))</f>
        <v>1.36657073713987</v>
      </c>
      <c r="X28" s="117">
        <f>W28-[1]Reference!E35</f>
        <v>1.36657073713987</v>
      </c>
      <c r="Y28" s="117">
        <f t="shared" ref="Y28:Y59" si="20">IF(((U28*U28)-(O28*O28)-(X28*X28))&lt;0,0,SQRT((U28*U28)-(O28*O28)-(X28*X28)))</f>
        <v>0</v>
      </c>
      <c r="Z28" s="117">
        <f t="shared" ref="Z28:Z59" si="21">O28</f>
        <v>2.12290251489253</v>
      </c>
      <c r="AA28" s="117">
        <f>X28/(1+0.045*ABS([1]Reference!E35))</f>
        <v>1.36657073713987</v>
      </c>
      <c r="AB28" s="117">
        <f>Y28/(1+0.015*ABS([1]Reference!E35))</f>
        <v>0</v>
      </c>
      <c r="AC28" s="117">
        <f>SQRT(Z28*Z28+AA28*AA28+AB28*AB28)</f>
        <v>2.52472387942603</v>
      </c>
      <c r="AD28" s="123" t="str">
        <f t="shared" ref="AD28:AD59" si="22">A28</f>
        <v>1-Gray1 (32, 32, 32)</v>
      </c>
    </row>
    <row r="29" s="31" customFormat="1" spans="1:30">
      <c r="A29" s="3" t="s">
        <v>51</v>
      </c>
      <c r="B29" s="31">
        <f>Test_Data!P5</f>
        <v>19.883471</v>
      </c>
      <c r="C29" s="31">
        <f>Test_Data!Q5</f>
        <v>20.855335</v>
      </c>
      <c r="D29" s="31">
        <f>Test_Data!R5</f>
        <v>20.079218</v>
      </c>
      <c r="E29" s="117">
        <f t="shared" ref="E29:G59" si="23">B29/$C$16</f>
        <v>0.0557089834778852</v>
      </c>
      <c r="F29" s="117">
        <f t="shared" si="23"/>
        <v>0.0584319263442868</v>
      </c>
      <c r="G29" s="117">
        <f t="shared" si="23"/>
        <v>0.056257422248402</v>
      </c>
      <c r="H29" s="117">
        <f t="shared" ref="H29:J59" si="24">IF((E29/E$16)&lt;=0.008856,(7.787*(E29/E$16))+16/116,(E29/E$16)^(1/3))</f>
        <v>0.387871451918513</v>
      </c>
      <c r="I29" s="117">
        <f t="shared" si="24"/>
        <v>0.388046170029853</v>
      </c>
      <c r="J29" s="117">
        <f t="shared" si="24"/>
        <v>0.393487202203217</v>
      </c>
      <c r="K29" s="117">
        <f t="shared" ref="K29:K59" si="25">100*IF(F29&lt;=0.008856,9.033*F29,(1.16*(F29^(1/3)))-0.16)</f>
        <v>29.0133557234629</v>
      </c>
      <c r="L29" s="117">
        <f t="shared" ref="L29:L59" si="26">500*(H29-I29)</f>
        <v>-0.0873590556698944</v>
      </c>
      <c r="M29" s="117">
        <f t="shared" ref="M29:M59" si="27">200*(I29-J29)</f>
        <v>-1.08820643467284</v>
      </c>
      <c r="N29" s="123" t="str">
        <f t="shared" ref="N29:N59" si="28">A29</f>
        <v>2-Gray2 (64, 64, 64)</v>
      </c>
      <c r="O29" s="124">
        <f>K29-[1]Reference!B36</f>
        <v>1.91994198401388</v>
      </c>
      <c r="P29" s="124">
        <f>L29-[1]Reference!C36</f>
        <v>-0.0873590556698944</v>
      </c>
      <c r="Q29" s="124">
        <f>M29-[1]Reference!D36</f>
        <v>-1.08820643467284</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2.20861994717291</v>
      </c>
      <c r="V29" s="124">
        <f t="shared" ref="V29:V59" si="32">(AC29)^2</f>
        <v>4.87800207105008</v>
      </c>
      <c r="W29" s="117">
        <f t="shared" si="19"/>
        <v>1.09170730925048</v>
      </c>
      <c r="X29" s="117">
        <f>W29-[1]Reference!E36</f>
        <v>1.09170730925048</v>
      </c>
      <c r="Y29" s="117">
        <f t="shared" si="20"/>
        <v>0</v>
      </c>
      <c r="Z29" s="117">
        <f t="shared" si="21"/>
        <v>1.91994198401388</v>
      </c>
      <c r="AA29" s="117">
        <f>X29/(1+0.045*ABS([1]Reference!E36))</f>
        <v>1.09170730925048</v>
      </c>
      <c r="AB29" s="117">
        <f>Y29/(1+0.015*ABS([1]Reference!E36))</f>
        <v>0</v>
      </c>
      <c r="AC29" s="117">
        <f t="shared" ref="AC29:AC59" si="33">SQRT(Z29*Z29+AA29*AA29+AB29*AB29)</f>
        <v>2.20861994717291</v>
      </c>
      <c r="AD29" s="123" t="str">
        <f t="shared" si="22"/>
        <v>2-Gray2 (64, 64, 64)</v>
      </c>
    </row>
    <row r="30" s="31" customFormat="1" spans="1:30">
      <c r="A30" s="3" t="s">
        <v>52</v>
      </c>
      <c r="B30" s="31">
        <f>Test_Data!P6</f>
        <v>43.494316</v>
      </c>
      <c r="C30" s="31">
        <f>Test_Data!Q6</f>
        <v>45.546761</v>
      </c>
      <c r="D30" s="31">
        <f>Test_Data!R6</f>
        <v>43.119007</v>
      </c>
      <c r="E30" s="117">
        <f t="shared" si="23"/>
        <v>0.121861224905145</v>
      </c>
      <c r="F30" s="117">
        <f t="shared" si="23"/>
        <v>0.127611711054885</v>
      </c>
      <c r="G30" s="117">
        <f t="shared" si="23"/>
        <v>0.120809694069301</v>
      </c>
      <c r="H30" s="117">
        <f t="shared" si="24"/>
        <v>0.503502059077582</v>
      </c>
      <c r="I30" s="117">
        <f t="shared" si="24"/>
        <v>0.503458306491017</v>
      </c>
      <c r="J30" s="117">
        <f t="shared" si="24"/>
        <v>0.507658034387811</v>
      </c>
      <c r="K30" s="117">
        <f t="shared" si="25"/>
        <v>42.4011635529579</v>
      </c>
      <c r="L30" s="117">
        <f t="shared" si="26"/>
        <v>0.0218762932824301</v>
      </c>
      <c r="M30" s="117">
        <f t="shared" si="27"/>
        <v>-0.839945579358736</v>
      </c>
      <c r="N30" s="123" t="str">
        <f t="shared" si="28"/>
        <v>3-Grey3 (96, 96, 96)</v>
      </c>
      <c r="O30" s="124">
        <f>K30-[1]Reference!B37</f>
        <v>1.6706155239626</v>
      </c>
      <c r="P30" s="124">
        <f>L30-[1]Reference!C37</f>
        <v>0.0218762932824301</v>
      </c>
      <c r="Q30" s="124">
        <f>M30-[1]Reference!D37</f>
        <v>-0.839945579358736</v>
      </c>
      <c r="R30" s="124" t="str">
        <f t="shared" si="29"/>
        <v>about the same</v>
      </c>
      <c r="S30" s="124" t="str">
        <f t="shared" si="30"/>
        <v>about the same</v>
      </c>
      <c r="T30" s="124" t="str">
        <f t="shared" si="31"/>
        <v>about the same</v>
      </c>
      <c r="U30" s="124">
        <f t="shared" si="18"/>
        <v>1.87001159819849</v>
      </c>
      <c r="V30" s="124">
        <f t="shared" si="32"/>
        <v>3.49694337739688</v>
      </c>
      <c r="W30" s="117">
        <f t="shared" si="19"/>
        <v>0.840230413929454</v>
      </c>
      <c r="X30" s="117">
        <f>W30-[1]Reference!E37</f>
        <v>0.840230413929454</v>
      </c>
      <c r="Y30" s="117">
        <f t="shared" si="20"/>
        <v>0</v>
      </c>
      <c r="Z30" s="117">
        <f t="shared" si="21"/>
        <v>1.6706155239626</v>
      </c>
      <c r="AA30" s="117">
        <f>X30/(1+0.045*ABS([1]Reference!E37))</f>
        <v>0.840230413929454</v>
      </c>
      <c r="AB30" s="117">
        <f>Y30/(1+0.015*ABS([1]Reference!E37))</f>
        <v>0</v>
      </c>
      <c r="AC30" s="117">
        <f t="shared" si="33"/>
        <v>1.87001159819849</v>
      </c>
      <c r="AD30" s="123" t="str">
        <f t="shared" si="22"/>
        <v>3-Grey3 (96, 96, 96)</v>
      </c>
    </row>
    <row r="31" s="31" customFormat="1" spans="1:30">
      <c r="A31" s="3" t="s">
        <v>53</v>
      </c>
      <c r="B31" s="31">
        <f>Test_Data!P7</f>
        <v>78.083786</v>
      </c>
      <c r="C31" s="31">
        <f>Test_Data!Q7</f>
        <v>81.766075</v>
      </c>
      <c r="D31" s="31">
        <f>Test_Data!R7</f>
        <v>76.794075</v>
      </c>
      <c r="E31" s="117">
        <f t="shared" si="23"/>
        <v>0.218773087664861</v>
      </c>
      <c r="F31" s="117">
        <f t="shared" si="23"/>
        <v>0.229090027652945</v>
      </c>
      <c r="G31" s="117">
        <f t="shared" si="23"/>
        <v>0.215159609475352</v>
      </c>
      <c r="H31" s="117">
        <f t="shared" si="24"/>
        <v>0.611942622440461</v>
      </c>
      <c r="I31" s="117">
        <f t="shared" si="24"/>
        <v>0.611883480291985</v>
      </c>
      <c r="J31" s="117">
        <f t="shared" si="24"/>
        <v>0.615352899752837</v>
      </c>
      <c r="K31" s="117">
        <f t="shared" si="25"/>
        <v>54.9784837138703</v>
      </c>
      <c r="L31" s="117">
        <f t="shared" si="26"/>
        <v>0.0295710742376221</v>
      </c>
      <c r="M31" s="117">
        <f t="shared" si="27"/>
        <v>-0.693883892170266</v>
      </c>
      <c r="N31" s="123" t="str">
        <f t="shared" si="28"/>
        <v>4-Gray4 (128, 128, 128)</v>
      </c>
      <c r="O31" s="124">
        <f>K31-[1]Reference!B38</f>
        <v>1.39347026170129</v>
      </c>
      <c r="P31" s="124">
        <f>L31-[1]Reference!C38</f>
        <v>0.0295710742376221</v>
      </c>
      <c r="Q31" s="124">
        <f>M31-[1]Reference!D38</f>
        <v>-0.693883892170244</v>
      </c>
      <c r="R31" s="124" t="str">
        <f t="shared" si="29"/>
        <v>about the same</v>
      </c>
      <c r="S31" s="124" t="str">
        <f t="shared" si="30"/>
        <v>about the same</v>
      </c>
      <c r="T31" s="124" t="str">
        <f t="shared" si="31"/>
        <v>about the same</v>
      </c>
      <c r="U31" s="124">
        <f t="shared" si="18"/>
        <v>1.55695493656392</v>
      </c>
      <c r="V31" s="124">
        <f t="shared" si="32"/>
        <v>2.42410867449075</v>
      </c>
      <c r="W31" s="117">
        <f t="shared" si="19"/>
        <v>0.694513717823431</v>
      </c>
      <c r="X31" s="117">
        <f>W31-[1]Reference!E38</f>
        <v>0.694513717823409</v>
      </c>
      <c r="Y31" s="117">
        <f t="shared" si="20"/>
        <v>2.23517417907715e-8</v>
      </c>
      <c r="Z31" s="117">
        <f t="shared" si="21"/>
        <v>1.39347026170129</v>
      </c>
      <c r="AA31" s="117">
        <f>X31/(1+0.045*ABS([1]Reference!E38))</f>
        <v>0.694513717823408</v>
      </c>
      <c r="AB31" s="117">
        <f>Y31/(1+0.015*ABS([1]Reference!E38))</f>
        <v>2.23517417907715e-8</v>
      </c>
      <c r="AC31" s="117">
        <f t="shared" si="33"/>
        <v>1.55695493656392</v>
      </c>
      <c r="AD31" s="123" t="str">
        <f t="shared" si="22"/>
        <v>4-Gray4 (128, 128, 128)</v>
      </c>
    </row>
    <row r="32" s="31" customFormat="1" spans="1:30">
      <c r="A32" s="3" t="s">
        <v>54</v>
      </c>
      <c r="B32" s="31">
        <f>Test_Data!P8</f>
        <v>124.70704</v>
      </c>
      <c r="C32" s="31">
        <f>Test_Data!Q8</f>
        <v>130.62079</v>
      </c>
      <c r="D32" s="31">
        <f>Test_Data!R8</f>
        <v>122.02995</v>
      </c>
      <c r="E32" s="117">
        <f t="shared" si="23"/>
        <v>0.349400888352742</v>
      </c>
      <c r="F32" s="117">
        <f t="shared" si="23"/>
        <v>0.365969876787525</v>
      </c>
      <c r="G32" s="117">
        <f t="shared" si="23"/>
        <v>0.341900288352932</v>
      </c>
      <c r="H32" s="117">
        <f t="shared" si="24"/>
        <v>0.715298651276519</v>
      </c>
      <c r="I32" s="117">
        <f t="shared" si="24"/>
        <v>0.715289384734986</v>
      </c>
      <c r="J32" s="117">
        <f t="shared" si="24"/>
        <v>0.718076131765561</v>
      </c>
      <c r="K32" s="117">
        <f t="shared" si="25"/>
        <v>66.9735686292584</v>
      </c>
      <c r="L32" s="117">
        <f t="shared" si="26"/>
        <v>0.00463327076632991</v>
      </c>
      <c r="M32" s="117">
        <f t="shared" si="27"/>
        <v>-0.557349406115004</v>
      </c>
      <c r="N32" s="123" t="str">
        <f t="shared" si="28"/>
        <v>5-Gray5 (160, 160, 160)</v>
      </c>
      <c r="O32" s="124">
        <f>K32-[1]Reference!B39</f>
        <v>1.10575520918292</v>
      </c>
      <c r="P32" s="124">
        <f>L32-[1]Reference!C39</f>
        <v>0.00463327076638542</v>
      </c>
      <c r="Q32" s="124">
        <f>M32-[1]Reference!D39</f>
        <v>-0.557349406115004</v>
      </c>
      <c r="R32" s="124" t="str">
        <f t="shared" si="29"/>
        <v>about the same</v>
      </c>
      <c r="S32" s="124" t="str">
        <f t="shared" si="30"/>
        <v>about the same</v>
      </c>
      <c r="T32" s="124" t="str">
        <f t="shared" si="31"/>
        <v>about the same</v>
      </c>
      <c r="U32" s="124">
        <f t="shared" si="18"/>
        <v>1.23828688530966</v>
      </c>
      <c r="V32" s="124">
        <f t="shared" si="32"/>
        <v>1.5333544103299</v>
      </c>
      <c r="W32" s="117">
        <f t="shared" si="19"/>
        <v>0.557368664076787</v>
      </c>
      <c r="X32" s="117">
        <f>W32-[1]Reference!E39</f>
        <v>0.557368664076731</v>
      </c>
      <c r="Y32" s="117">
        <f t="shared" si="20"/>
        <v>2.49455407899368e-7</v>
      </c>
      <c r="Z32" s="117">
        <f t="shared" si="21"/>
        <v>1.10575520918292</v>
      </c>
      <c r="AA32" s="117">
        <f>X32/(1+0.045*ABS([1]Reference!E39))</f>
        <v>0.55736866407673</v>
      </c>
      <c r="AB32" s="117">
        <f>Y32/(1+0.015*ABS([1]Reference!E39))</f>
        <v>2.49455407899368e-7</v>
      </c>
      <c r="AC32" s="117">
        <f t="shared" si="33"/>
        <v>1.23828688530966</v>
      </c>
      <c r="AD32" s="123" t="str">
        <f t="shared" si="22"/>
        <v>5-Gray5 (160, 160, 160)</v>
      </c>
    </row>
    <row r="33" s="31" customFormat="1" spans="1:30">
      <c r="A33" s="3" t="s">
        <v>55</v>
      </c>
      <c r="B33" s="31">
        <f>Test_Data!P9</f>
        <v>183.88803</v>
      </c>
      <c r="C33" s="31">
        <f>Test_Data!Q9</f>
        <v>192.69383</v>
      </c>
      <c r="D33" s="31">
        <f>Test_Data!R9</f>
        <v>179.08028</v>
      </c>
      <c r="E33" s="117">
        <f t="shared" si="23"/>
        <v>0.515212621833022</v>
      </c>
      <c r="F33" s="117">
        <f t="shared" si="23"/>
        <v>0.539884479513684</v>
      </c>
      <c r="G33" s="117">
        <f t="shared" si="23"/>
        <v>0.50174239496389</v>
      </c>
      <c r="H33" s="117">
        <f t="shared" si="24"/>
        <v>0.814157139932579</v>
      </c>
      <c r="I33" s="117">
        <f t="shared" si="24"/>
        <v>0.81426721216251</v>
      </c>
      <c r="J33" s="117">
        <f t="shared" si="24"/>
        <v>0.816013985053758</v>
      </c>
      <c r="K33" s="117">
        <f t="shared" si="25"/>
        <v>78.4549966108511</v>
      </c>
      <c r="L33" s="117">
        <f t="shared" si="26"/>
        <v>-0.0550361149651568</v>
      </c>
      <c r="M33" s="117">
        <f t="shared" si="27"/>
        <v>-0.349354578249628</v>
      </c>
      <c r="N33" s="123" t="str">
        <f t="shared" si="28"/>
        <v>6-Gray6 (192, 192, 192)</v>
      </c>
      <c r="O33" s="124">
        <f>K33-[1]Reference!B40</f>
        <v>0.750633020898391</v>
      </c>
      <c r="P33" s="124">
        <f>L33-[1]Reference!C40</f>
        <v>-0.0550361149651568</v>
      </c>
      <c r="Q33" s="124">
        <f>M33-[1]Reference!D40</f>
        <v>-0.349354578249628</v>
      </c>
      <c r="R33" s="124" t="str">
        <f t="shared" si="29"/>
        <v>about the same</v>
      </c>
      <c r="S33" s="124" t="str">
        <f t="shared" si="30"/>
        <v>about the same</v>
      </c>
      <c r="T33" s="124" t="str">
        <f t="shared" si="31"/>
        <v>about the same</v>
      </c>
      <c r="U33" s="124">
        <f t="shared" si="18"/>
        <v>0.829775588552398</v>
      </c>
      <c r="V33" s="124">
        <f t="shared" si="32"/>
        <v>0.688527527357478</v>
      </c>
      <c r="W33" s="117">
        <f t="shared" si="19"/>
        <v>0.353663109886277</v>
      </c>
      <c r="X33" s="117">
        <f>W33-[1]Reference!E40</f>
        <v>0.353663109886277</v>
      </c>
      <c r="Y33" s="117">
        <f t="shared" si="20"/>
        <v>0</v>
      </c>
      <c r="Z33" s="117">
        <f t="shared" si="21"/>
        <v>0.750633020898391</v>
      </c>
      <c r="AA33" s="117">
        <f>X33/(1+0.045*ABS([1]Reference!E40))</f>
        <v>0.353663109886277</v>
      </c>
      <c r="AB33" s="117">
        <f>Y33/(1+0.015*ABS([1]Reference!E40))</f>
        <v>0</v>
      </c>
      <c r="AC33" s="117">
        <f t="shared" si="33"/>
        <v>0.829775588552398</v>
      </c>
      <c r="AD33" s="123" t="str">
        <f t="shared" si="22"/>
        <v>6-Gray6 (192, 192, 192)</v>
      </c>
    </row>
    <row r="34" s="31" customFormat="1" spans="1:30">
      <c r="A34" s="3" t="s">
        <v>56</v>
      </c>
      <c r="B34" s="31">
        <f>Test_Data!P10</f>
        <v>256.28888</v>
      </c>
      <c r="C34" s="31">
        <f>Test_Data!Q10</f>
        <v>268.38202</v>
      </c>
      <c r="D34" s="31">
        <f>Test_Data!R10</f>
        <v>248.7282</v>
      </c>
      <c r="E34" s="117">
        <f t="shared" si="23"/>
        <v>0.718063409627309</v>
      </c>
      <c r="F34" s="117">
        <f t="shared" si="23"/>
        <v>0.751945649627344</v>
      </c>
      <c r="G34" s="117">
        <f t="shared" si="23"/>
        <v>0.696880096251008</v>
      </c>
      <c r="H34" s="117">
        <f t="shared" si="24"/>
        <v>0.909425240367023</v>
      </c>
      <c r="I34" s="117">
        <f t="shared" si="24"/>
        <v>0.90934528022852</v>
      </c>
      <c r="J34" s="117">
        <f t="shared" si="24"/>
        <v>0.910451234827701</v>
      </c>
      <c r="K34" s="117">
        <f t="shared" si="25"/>
        <v>89.4840525065083</v>
      </c>
      <c r="L34" s="117">
        <f t="shared" si="26"/>
        <v>0.0399800692513219</v>
      </c>
      <c r="M34" s="117">
        <f t="shared" si="27"/>
        <v>-0.221190919836189</v>
      </c>
      <c r="N34" s="123" t="str">
        <f t="shared" si="28"/>
        <v>7-Gray7 (224, 224, 224)</v>
      </c>
      <c r="O34" s="124">
        <f>K34-[1]Reference!B41</f>
        <v>0.306772277481414</v>
      </c>
      <c r="P34" s="124">
        <f>L34-[1]Reference!C41</f>
        <v>0.0399800692513219</v>
      </c>
      <c r="Q34" s="124">
        <f>M34-[1]Reference!D41</f>
        <v>-0.221190919836189</v>
      </c>
      <c r="R34" s="124" t="str">
        <f t="shared" si="29"/>
        <v>about the same</v>
      </c>
      <c r="S34" s="124" t="str">
        <f t="shared" si="30"/>
        <v>about the same</v>
      </c>
      <c r="T34" s="124" t="str">
        <f t="shared" si="31"/>
        <v>about the same</v>
      </c>
      <c r="U34" s="124">
        <f t="shared" si="18"/>
        <v>0.380306533189287</v>
      </c>
      <c r="V34" s="124">
        <f t="shared" si="32"/>
        <v>0.144633059186454</v>
      </c>
      <c r="W34" s="117">
        <f t="shared" si="19"/>
        <v>0.224775063019277</v>
      </c>
      <c r="X34" s="117">
        <f>W34-[1]Reference!E41</f>
        <v>0.224775063019277</v>
      </c>
      <c r="Y34" s="117">
        <f t="shared" si="20"/>
        <v>0</v>
      </c>
      <c r="Z34" s="117">
        <f t="shared" si="21"/>
        <v>0.306772277481414</v>
      </c>
      <c r="AA34" s="117">
        <f>X34/(1+0.045*ABS([1]Reference!E41))</f>
        <v>0.224775063019277</v>
      </c>
      <c r="AB34" s="117">
        <f>Y34/(1+0.015*ABS([1]Reference!E41))</f>
        <v>0</v>
      </c>
      <c r="AC34" s="117">
        <f t="shared" si="33"/>
        <v>0.380306533189287</v>
      </c>
      <c r="AD34" s="123" t="str">
        <f t="shared" si="22"/>
        <v>7-Gray7 (224, 224, 224)</v>
      </c>
    </row>
    <row r="35" s="31" customFormat="1" spans="1:30">
      <c r="A35" s="3" t="s">
        <v>57</v>
      </c>
      <c r="B35" s="31">
        <f>Test_Data!P11</f>
        <v>340.74442</v>
      </c>
      <c r="C35" s="31">
        <f>Test_Data!Q11</f>
        <v>356.91678</v>
      </c>
      <c r="D35" s="31">
        <f>Test_Data!R11</f>
        <v>329.57553</v>
      </c>
      <c r="E35" s="117">
        <f t="shared" si="23"/>
        <v>0.954688709227961</v>
      </c>
      <c r="F35" s="117">
        <f t="shared" si="23"/>
        <v>1</v>
      </c>
      <c r="G35" s="117">
        <f t="shared" si="23"/>
        <v>0.923396008447684</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36.209347</v>
      </c>
      <c r="C36" s="31">
        <f>Test_Data!Q12</f>
        <v>19.26683</v>
      </c>
      <c r="D36" s="31">
        <f>Test_Data!R12</f>
        <v>1.9126284</v>
      </c>
      <c r="E36" s="117">
        <f t="shared" si="23"/>
        <v>0.101450391320912</v>
      </c>
      <c r="F36" s="117">
        <f t="shared" si="23"/>
        <v>0.0539812950234506</v>
      </c>
      <c r="G36" s="117">
        <f t="shared" si="23"/>
        <v>0.00535875169556332</v>
      </c>
      <c r="H36" s="117">
        <f t="shared" si="24"/>
        <v>0.473657021929685</v>
      </c>
      <c r="I36" s="117">
        <f t="shared" si="24"/>
        <v>0.377932667717898</v>
      </c>
      <c r="J36" s="117">
        <f t="shared" si="24"/>
        <v>0.183121396008689</v>
      </c>
      <c r="K36" s="117">
        <f t="shared" si="25"/>
        <v>27.8401894552762</v>
      </c>
      <c r="L36" s="117">
        <f t="shared" si="26"/>
        <v>47.8621771058935</v>
      </c>
      <c r="M36" s="117">
        <f t="shared" si="27"/>
        <v>38.9622543418418</v>
      </c>
      <c r="N36" s="123" t="str">
        <f t="shared" si="28"/>
        <v>9-Red1 (128, 0, 0)</v>
      </c>
      <c r="O36" s="124">
        <f>K36-[1]Reference!B43</f>
        <v>2.30940488285999</v>
      </c>
      <c r="P36" s="124">
        <f>L36-[1]Reference!C43</f>
        <v>-0.190669990331457</v>
      </c>
      <c r="Q36" s="124">
        <f>M36-[1]Reference!D43</f>
        <v>0.90169152560464</v>
      </c>
      <c r="R36" s="124" t="str">
        <f t="shared" si="29"/>
        <v>about the same</v>
      </c>
      <c r="S36" s="124" t="str">
        <f t="shared" si="30"/>
        <v>about the same</v>
      </c>
      <c r="T36" s="124" t="str">
        <f t="shared" si="31"/>
        <v>about the same</v>
      </c>
      <c r="U36" s="124">
        <f t="shared" si="18"/>
        <v>2.48651434050515</v>
      </c>
      <c r="V36" s="124">
        <f t="shared" si="32"/>
        <v>5.52918416837848</v>
      </c>
      <c r="W36" s="117">
        <f t="shared" si="19"/>
        <v>61.7158428664333</v>
      </c>
      <c r="X36" s="117">
        <f>W36-[1]Reference!E43</f>
        <v>0.415903584718585</v>
      </c>
      <c r="Y36" s="117">
        <f t="shared" si="20"/>
        <v>0.822451737659089</v>
      </c>
      <c r="Z36" s="117">
        <f t="shared" si="21"/>
        <v>2.30940488285999</v>
      </c>
      <c r="AA36" s="117">
        <f>X36/(1+0.045*ABS([1]Reference!E43))</f>
        <v>0.110656880954878</v>
      </c>
      <c r="AB36" s="117">
        <f>Y36/(1+0.015*ABS([1]Reference!E43))</f>
        <v>0.42847206454828</v>
      </c>
      <c r="AC36" s="117">
        <f t="shared" si="33"/>
        <v>2.35142173341544</v>
      </c>
      <c r="AD36" s="123" t="str">
        <f t="shared" si="22"/>
        <v>9-Red1 (128, 0, 0)</v>
      </c>
    </row>
    <row r="37" s="31" customFormat="1" spans="1:30">
      <c r="A37" s="3" t="s">
        <v>59</v>
      </c>
      <c r="B37" s="31">
        <f>Test_Data!P13</f>
        <v>95.748657</v>
      </c>
      <c r="C37" s="31">
        <f>Test_Data!Q13</f>
        <v>60.276237</v>
      </c>
      <c r="D37" s="31">
        <f>Test_Data!R13</f>
        <v>23.359264</v>
      </c>
      <c r="E37" s="117">
        <f t="shared" si="23"/>
        <v>0.268266056305899</v>
      </c>
      <c r="F37" s="117">
        <f t="shared" si="23"/>
        <v>0.168880367574761</v>
      </c>
      <c r="G37" s="117">
        <f t="shared" si="23"/>
        <v>0.065447368431375</v>
      </c>
      <c r="H37" s="117">
        <f t="shared" si="24"/>
        <v>0.654989964842134</v>
      </c>
      <c r="I37" s="117">
        <f t="shared" si="24"/>
        <v>0.552746992833227</v>
      </c>
      <c r="J37" s="117">
        <f t="shared" si="24"/>
        <v>0.41384215979529</v>
      </c>
      <c r="K37" s="117">
        <f t="shared" si="25"/>
        <v>48.1186511686543</v>
      </c>
      <c r="L37" s="117">
        <f t="shared" si="26"/>
        <v>51.1214860044532</v>
      </c>
      <c r="M37" s="117">
        <f t="shared" si="27"/>
        <v>27.7809666075874</v>
      </c>
      <c r="N37" s="123" t="str">
        <f t="shared" si="28"/>
        <v>10-Red2 (192, 64, 64)</v>
      </c>
      <c r="O37" s="124">
        <f>K37-[1]Reference!B44</f>
        <v>2.15283522316777</v>
      </c>
      <c r="P37" s="124">
        <f>L37-[1]Reference!C44</f>
        <v>0.0226198588877438</v>
      </c>
      <c r="Q37" s="124">
        <f>M37-[1]Reference!D44</f>
        <v>-0.88882106553001</v>
      </c>
      <c r="R37" s="124" t="str">
        <f t="shared" si="29"/>
        <v>about the same</v>
      </c>
      <c r="S37" s="124" t="str">
        <f t="shared" si="30"/>
        <v>about the same</v>
      </c>
      <c r="T37" s="124" t="str">
        <f t="shared" si="31"/>
        <v>about the same</v>
      </c>
      <c r="U37" s="124">
        <f t="shared" si="18"/>
        <v>2.32920888772515</v>
      </c>
      <c r="V37" s="124">
        <f t="shared" si="32"/>
        <v>4.82374341362487</v>
      </c>
      <c r="W37" s="117">
        <f t="shared" si="19"/>
        <v>58.1823722183566</v>
      </c>
      <c r="X37" s="117">
        <f>W37-[1]Reference!E44</f>
        <v>-0.409869986427253</v>
      </c>
      <c r="Y37" s="117">
        <f t="shared" si="20"/>
        <v>0.789000087941773</v>
      </c>
      <c r="Z37" s="117">
        <f t="shared" si="21"/>
        <v>2.15283522316777</v>
      </c>
      <c r="AA37" s="117">
        <f>X37/(1+0.045*ABS([1]Reference!E44))</f>
        <v>-0.112705342851495</v>
      </c>
      <c r="AB37" s="117">
        <f>Y37/(1+0.015*ABS([1]Reference!E44))</f>
        <v>0.419930257549718</v>
      </c>
      <c r="AC37" s="117">
        <f t="shared" si="33"/>
        <v>2.19630221363656</v>
      </c>
      <c r="AD37" s="123" t="str">
        <f t="shared" si="22"/>
        <v>10-Red2 (192, 64, 64)</v>
      </c>
    </row>
    <row r="38" s="31" customFormat="1" spans="1:30">
      <c r="A38" s="3" t="s">
        <v>60</v>
      </c>
      <c r="B38" s="31">
        <f>Test_Data!P14</f>
        <v>159.00948</v>
      </c>
      <c r="C38" s="31">
        <f>Test_Data!Q14</f>
        <v>83.364494</v>
      </c>
      <c r="D38" s="31">
        <f>Test_Data!R14</f>
        <v>8.5121689</v>
      </c>
      <c r="E38" s="117">
        <f t="shared" si="23"/>
        <v>0.44550855804538</v>
      </c>
      <c r="F38" s="117">
        <f t="shared" si="23"/>
        <v>0.233568435756929</v>
      </c>
      <c r="G38" s="117">
        <f t="shared" si="23"/>
        <v>0.0238491698260866</v>
      </c>
      <c r="H38" s="117">
        <f t="shared" si="24"/>
        <v>0.775648139140105</v>
      </c>
      <c r="I38" s="117">
        <f t="shared" si="24"/>
        <v>0.615844949377927</v>
      </c>
      <c r="J38" s="117">
        <f t="shared" si="24"/>
        <v>0.295593643774392</v>
      </c>
      <c r="K38" s="117">
        <f t="shared" si="25"/>
        <v>55.4380141278395</v>
      </c>
      <c r="L38" s="117">
        <f t="shared" si="26"/>
        <v>79.9015948810892</v>
      </c>
      <c r="M38" s="117">
        <f t="shared" si="27"/>
        <v>64.0502611207069</v>
      </c>
      <c r="N38" s="123" t="str">
        <f t="shared" si="28"/>
        <v>11-Red3 (255, 0, 0)</v>
      </c>
      <c r="O38" s="124">
        <f>K38-[1]Reference!B45</f>
        <v>2.20513234199703</v>
      </c>
      <c r="P38" s="124">
        <f>L38-[1]Reference!C45</f>
        <v>-0.203732209112573</v>
      </c>
      <c r="Q38" s="124">
        <f>M38-[1]Reference!D45</f>
        <v>-3.17252082472926</v>
      </c>
      <c r="R38" s="124" t="str">
        <f t="shared" si="29"/>
        <v>about the same</v>
      </c>
      <c r="S38" s="124" t="str">
        <f t="shared" si="30"/>
        <v>about the same</v>
      </c>
      <c r="T38" s="124" t="str">
        <f t="shared" si="31"/>
        <v>bluer</v>
      </c>
      <c r="U38" s="124">
        <f t="shared" si="18"/>
        <v>3.86897969005939</v>
      </c>
      <c r="V38" s="124">
        <f t="shared" si="32"/>
        <v>5.82552434686501</v>
      </c>
      <c r="W38" s="117">
        <f t="shared" si="19"/>
        <v>102.404593716163</v>
      </c>
      <c r="X38" s="117">
        <f>W38-[1]Reference!E45</f>
        <v>-2.16961840476023</v>
      </c>
      <c r="Y38" s="117">
        <f t="shared" si="20"/>
        <v>2.32360736229175</v>
      </c>
      <c r="Z38" s="117">
        <f t="shared" si="21"/>
        <v>2.20513234199703</v>
      </c>
      <c r="AA38" s="117">
        <f>X38/(1+0.045*ABS([1]Reference!E45))</f>
        <v>-0.380245253565456</v>
      </c>
      <c r="AB38" s="117">
        <f>Y38/(1+0.015*ABS([1]Reference!E45))</f>
        <v>0.904615525118075</v>
      </c>
      <c r="AC38" s="117">
        <f t="shared" si="33"/>
        <v>2.41361230251774</v>
      </c>
      <c r="AD38" s="123" t="str">
        <f t="shared" si="22"/>
        <v>11-Red3 (255, 0, 0)</v>
      </c>
    </row>
    <row r="39" s="31" customFormat="1" spans="1:30">
      <c r="A39" s="3" t="s">
        <v>61</v>
      </c>
      <c r="B39" s="31">
        <f>Test_Data!P15</f>
        <v>199.54063</v>
      </c>
      <c r="C39" s="31">
        <f>Test_Data!Q15</f>
        <v>144.42209</v>
      </c>
      <c r="D39" s="31">
        <f>Test_Data!R15</f>
        <v>81.494194</v>
      </c>
      <c r="E39" s="117">
        <f t="shared" si="23"/>
        <v>0.559067662775619</v>
      </c>
      <c r="F39" s="117">
        <f t="shared" si="23"/>
        <v>0.404637994324615</v>
      </c>
      <c r="G39" s="117">
        <f t="shared" si="23"/>
        <v>0.22832827865364</v>
      </c>
      <c r="H39" s="117">
        <f t="shared" si="24"/>
        <v>0.836631467868431</v>
      </c>
      <c r="I39" s="117">
        <f t="shared" si="24"/>
        <v>0.739643116397467</v>
      </c>
      <c r="J39" s="117">
        <f t="shared" si="24"/>
        <v>0.627659206191826</v>
      </c>
      <c r="K39" s="117">
        <f t="shared" si="25"/>
        <v>69.7986015021062</v>
      </c>
      <c r="L39" s="117">
        <f t="shared" si="26"/>
        <v>48.4941757354819</v>
      </c>
      <c r="M39" s="117">
        <f t="shared" si="27"/>
        <v>22.3967820411283</v>
      </c>
      <c r="N39" s="123" t="str">
        <f t="shared" si="28"/>
        <v>12-Red4 (255, 128, 128)</v>
      </c>
      <c r="O39" s="124">
        <f>K39-[1]Reference!B46</f>
        <v>1.58910309836308</v>
      </c>
      <c r="P39" s="124">
        <f>L39-[1]Reference!C46</f>
        <v>0.301379064115089</v>
      </c>
      <c r="Q39" s="124">
        <f>M39-[1]Reference!D46</f>
        <v>-0.296566316394852</v>
      </c>
      <c r="R39" s="124" t="str">
        <f t="shared" si="29"/>
        <v>about the same</v>
      </c>
      <c r="S39" s="124" t="str">
        <f t="shared" si="30"/>
        <v>about the same</v>
      </c>
      <c r="T39" s="124" t="str">
        <f t="shared" si="31"/>
        <v>about the same</v>
      </c>
      <c r="U39" s="124">
        <f t="shared" si="18"/>
        <v>1.64439337676058</v>
      </c>
      <c r="V39" s="124">
        <f t="shared" si="32"/>
        <v>2.57563152668707</v>
      </c>
      <c r="W39" s="117">
        <f t="shared" si="19"/>
        <v>53.4162983185994</v>
      </c>
      <c r="X39" s="117">
        <f>W39-[1]Reference!E46</f>
        <v>0.147792513728177</v>
      </c>
      <c r="Y39" s="117">
        <f t="shared" si="20"/>
        <v>0.396154380504374</v>
      </c>
      <c r="Z39" s="117">
        <f t="shared" si="21"/>
        <v>1.58910309836308</v>
      </c>
      <c r="AA39" s="117">
        <f>X39/(1+0.045*ABS([1]Reference!E46))</f>
        <v>0.0435057147901615</v>
      </c>
      <c r="AB39" s="117">
        <f>Y39/(1+0.015*ABS([1]Reference!E46))</f>
        <v>0.220204728015816</v>
      </c>
      <c r="AC39" s="117">
        <f t="shared" si="33"/>
        <v>1.60487741796284</v>
      </c>
      <c r="AD39" s="123" t="str">
        <f t="shared" si="22"/>
        <v>12-Red4 (255, 128, 128)</v>
      </c>
    </row>
    <row r="40" s="31" customFormat="1" spans="1:30">
      <c r="A40" s="3" t="s">
        <v>62</v>
      </c>
      <c r="B40" s="31">
        <f>Test_Data!P16</f>
        <v>30.541475</v>
      </c>
      <c r="C40" s="31">
        <f>Test_Data!Q16</f>
        <v>58.942394</v>
      </c>
      <c r="D40" s="31">
        <f>Test_Data!R16</f>
        <v>9.9932947</v>
      </c>
      <c r="E40" s="117">
        <f t="shared" si="23"/>
        <v>0.0855702973673583</v>
      </c>
      <c r="F40" s="117">
        <f t="shared" si="23"/>
        <v>0.16514324151417</v>
      </c>
      <c r="G40" s="117">
        <f t="shared" si="23"/>
        <v>0.0279989489426639</v>
      </c>
      <c r="H40" s="117">
        <f t="shared" si="24"/>
        <v>0.447528212026184</v>
      </c>
      <c r="I40" s="117">
        <f t="shared" si="24"/>
        <v>0.548639326911066</v>
      </c>
      <c r="J40" s="117">
        <f t="shared" si="24"/>
        <v>0.311830012338714</v>
      </c>
      <c r="K40" s="117">
        <f t="shared" si="25"/>
        <v>47.6421619216836</v>
      </c>
      <c r="L40" s="117">
        <f t="shared" si="26"/>
        <v>-50.555557442441</v>
      </c>
      <c r="M40" s="117">
        <f t="shared" si="27"/>
        <v>47.3618629144704</v>
      </c>
      <c r="N40" s="123" t="str">
        <f t="shared" si="28"/>
        <v>13-Green1 (0, 128, 0)</v>
      </c>
      <c r="O40" s="124">
        <f>K40-[1]Reference!B47</f>
        <v>1.41334407905709</v>
      </c>
      <c r="P40" s="124">
        <f>L40-[1]Reference!C47</f>
        <v>1.14636795290979</v>
      </c>
      <c r="Q40" s="124">
        <f>M40-[1]Reference!D47</f>
        <v>-2.53907603049034</v>
      </c>
      <c r="R40" s="124" t="str">
        <f t="shared" si="29"/>
        <v>about the same</v>
      </c>
      <c r="S40" s="124" t="str">
        <f t="shared" si="30"/>
        <v>about the same</v>
      </c>
      <c r="T40" s="124" t="str">
        <f t="shared" si="31"/>
        <v>about the same</v>
      </c>
      <c r="U40" s="124">
        <f t="shared" si="18"/>
        <v>3.12387708751079</v>
      </c>
      <c r="V40" s="124">
        <f t="shared" si="32"/>
        <v>2.62438045361198</v>
      </c>
      <c r="W40" s="117">
        <f t="shared" si="19"/>
        <v>69.2748904513391</v>
      </c>
      <c r="X40" s="117">
        <f>W40-[1]Reference!E47</f>
        <v>-2.5804698022642</v>
      </c>
      <c r="Y40" s="117">
        <f t="shared" si="20"/>
        <v>1.04987721742674</v>
      </c>
      <c r="Z40" s="117">
        <f t="shared" si="21"/>
        <v>1.41334407905709</v>
      </c>
      <c r="AA40" s="117">
        <f>X40/(1+0.045*ABS([1]Reference!E47))</f>
        <v>-0.60953706371424</v>
      </c>
      <c r="AB40" s="117">
        <f>Y40/(1+0.015*ABS([1]Reference!E47))</f>
        <v>0.505275702725616</v>
      </c>
      <c r="AC40" s="117">
        <f t="shared" si="33"/>
        <v>1.61999396715296</v>
      </c>
      <c r="AD40" s="123" t="str">
        <f t="shared" si="22"/>
        <v>13-Green1 (0, 128, 0)</v>
      </c>
    </row>
    <row r="41" s="31" customFormat="1" spans="1:30">
      <c r="A41" s="3" t="s">
        <v>63</v>
      </c>
      <c r="B41" s="31">
        <f>Test_Data!P17</f>
        <v>82.735886</v>
      </c>
      <c r="C41" s="31">
        <f>Test_Data!Q17</f>
        <v>143.93188</v>
      </c>
      <c r="D41" s="31">
        <f>Test_Data!R17</f>
        <v>38.546059</v>
      </c>
      <c r="E41" s="117">
        <f t="shared" si="23"/>
        <v>0.231807218478212</v>
      </c>
      <c r="F41" s="117">
        <f t="shared" si="23"/>
        <v>0.403264536904093</v>
      </c>
      <c r="G41" s="117">
        <f t="shared" si="23"/>
        <v>0.107997329237365</v>
      </c>
      <c r="H41" s="117">
        <f t="shared" si="24"/>
        <v>0.623861794068729</v>
      </c>
      <c r="I41" s="117">
        <f t="shared" si="24"/>
        <v>0.738805314134559</v>
      </c>
      <c r="J41" s="117">
        <f t="shared" si="24"/>
        <v>0.489036950017815</v>
      </c>
      <c r="K41" s="117">
        <f t="shared" si="25"/>
        <v>69.7014164396088</v>
      </c>
      <c r="L41" s="117">
        <f t="shared" si="26"/>
        <v>-57.4717600329149</v>
      </c>
      <c r="M41" s="117">
        <f t="shared" si="27"/>
        <v>49.9536728233487</v>
      </c>
      <c r="N41" s="123" t="str">
        <f t="shared" si="28"/>
        <v>14-Green2 (64, 192, 64)</v>
      </c>
      <c r="O41" s="124">
        <f>K41-[1]Reference!B48</f>
        <v>0.8348231858307</v>
      </c>
      <c r="P41" s="124">
        <f>L41-[1]Reference!C48</f>
        <v>1.85595712589237</v>
      </c>
      <c r="Q41" s="124">
        <f>M41-[1]Reference!D48</f>
        <v>-2.50959046389706</v>
      </c>
      <c r="R41" s="124" t="str">
        <f t="shared" si="29"/>
        <v>about the same</v>
      </c>
      <c r="S41" s="124" t="str">
        <f t="shared" si="30"/>
        <v>about the same</v>
      </c>
      <c r="T41" s="124" t="str">
        <f t="shared" si="31"/>
        <v>about the same</v>
      </c>
      <c r="U41" s="124">
        <f t="shared" si="18"/>
        <v>3.23102938724398</v>
      </c>
      <c r="V41" s="124">
        <f t="shared" si="32"/>
        <v>1.23548377486946</v>
      </c>
      <c r="W41" s="117">
        <f t="shared" si="19"/>
        <v>76.1470461004439</v>
      </c>
      <c r="X41" s="117">
        <f>W41-[1]Reference!E48</f>
        <v>-3.0499994127715</v>
      </c>
      <c r="Y41" s="117">
        <f t="shared" si="20"/>
        <v>0.663418971485765</v>
      </c>
      <c r="Z41" s="117">
        <f t="shared" si="21"/>
        <v>0.8348231858307</v>
      </c>
      <c r="AA41" s="117">
        <f>X41/(1+0.045*ABS([1]Reference!E48))</f>
        <v>-0.668292783429088</v>
      </c>
      <c r="AB41" s="117">
        <f>Y41/(1+0.015*ABS([1]Reference!E48))</f>
        <v>0.303214080948671</v>
      </c>
      <c r="AC41" s="117">
        <f t="shared" si="33"/>
        <v>1.11152317783727</v>
      </c>
      <c r="AD41" s="123" t="str">
        <f t="shared" si="22"/>
        <v>14-Green2 (64, 192, 64)</v>
      </c>
    </row>
    <row r="42" s="31" customFormat="1" spans="1:30">
      <c r="A42" s="3" t="s">
        <v>64</v>
      </c>
      <c r="B42" s="31">
        <f>Test_Data!P18</f>
        <v>132.16003</v>
      </c>
      <c r="C42" s="31">
        <f>Test_Data!Q18</f>
        <v>257.38995</v>
      </c>
      <c r="D42" s="31">
        <f>Test_Data!R18</f>
        <v>40.596802</v>
      </c>
      <c r="E42" s="117">
        <f t="shared" si="23"/>
        <v>0.370282478733558</v>
      </c>
      <c r="F42" s="117">
        <f t="shared" si="23"/>
        <v>0.721148358449272</v>
      </c>
      <c r="G42" s="117">
        <f t="shared" si="23"/>
        <v>0.113743046768493</v>
      </c>
      <c r="H42" s="117">
        <f t="shared" si="24"/>
        <v>0.729273543650527</v>
      </c>
      <c r="I42" s="117">
        <f t="shared" si="24"/>
        <v>0.896757201666218</v>
      </c>
      <c r="J42" s="117">
        <f t="shared" si="24"/>
        <v>0.497560185951322</v>
      </c>
      <c r="K42" s="117">
        <f t="shared" si="25"/>
        <v>88.0238353932812</v>
      </c>
      <c r="L42" s="117">
        <f t="shared" si="26"/>
        <v>-83.7418290078453</v>
      </c>
      <c r="M42" s="117">
        <f t="shared" si="27"/>
        <v>79.8394031429792</v>
      </c>
      <c r="N42" s="123" t="str">
        <f t="shared" si="28"/>
        <v>15-Green3 (0, 255, 0)</v>
      </c>
      <c r="O42" s="124">
        <f>K42-[1]Reference!B49</f>
        <v>0.286801919737016</v>
      </c>
      <c r="P42" s="124">
        <f>L42-[1]Reference!C49</f>
        <v>2.44660508627432</v>
      </c>
      <c r="Q42" s="124">
        <f>M42-[1]Reference!D49</f>
        <v>-3.34674040205762</v>
      </c>
      <c r="R42" s="124" t="str">
        <f t="shared" si="29"/>
        <v>about the same</v>
      </c>
      <c r="S42" s="124" t="str">
        <f t="shared" si="30"/>
        <v>about the same</v>
      </c>
      <c r="T42" s="124" t="str">
        <f t="shared" si="31"/>
        <v>bluer</v>
      </c>
      <c r="U42" s="124">
        <f t="shared" si="18"/>
        <v>4.15557494314722</v>
      </c>
      <c r="V42" s="124">
        <f t="shared" si="32"/>
        <v>0.556910629878042</v>
      </c>
      <c r="W42" s="117">
        <f t="shared" si="19"/>
        <v>115.702308619173</v>
      </c>
      <c r="X42" s="117">
        <f>W42-[1]Reference!E49</f>
        <v>-4.08241765881233</v>
      </c>
      <c r="Y42" s="117">
        <f t="shared" si="20"/>
        <v>0.721397134708332</v>
      </c>
      <c r="Z42" s="117">
        <f t="shared" si="21"/>
        <v>0.286801919737016</v>
      </c>
      <c r="AA42" s="117">
        <f>X42/(1+0.045*ABS([1]Reference!E49))</f>
        <v>-0.638844742290334</v>
      </c>
      <c r="AB42" s="117">
        <f>Y42/(1+0.015*ABS([1]Reference!E49))</f>
        <v>0.257939302862517</v>
      </c>
      <c r="AC42" s="117">
        <f t="shared" si="33"/>
        <v>0.746264450364643</v>
      </c>
      <c r="AD42" s="123" t="str">
        <f t="shared" si="22"/>
        <v>15-Green3 (0, 255, 0)</v>
      </c>
    </row>
    <row r="43" s="31" customFormat="1" spans="1:30">
      <c r="A43" s="3" t="s">
        <v>65</v>
      </c>
      <c r="B43" s="31">
        <f>Test_Data!P19</f>
        <v>178.29263</v>
      </c>
      <c r="C43" s="31">
        <f>Test_Data!Q19</f>
        <v>279.54663</v>
      </c>
      <c r="D43" s="31">
        <f>Test_Data!R19</f>
        <v>105.34884</v>
      </c>
      <c r="E43" s="117">
        <f t="shared" si="23"/>
        <v>0.499535578013452</v>
      </c>
      <c r="F43" s="117">
        <f t="shared" si="23"/>
        <v>0.783226358816753</v>
      </c>
      <c r="G43" s="117">
        <f t="shared" si="23"/>
        <v>0.295163595278429</v>
      </c>
      <c r="H43" s="117">
        <f t="shared" si="24"/>
        <v>0.805814131991817</v>
      </c>
      <c r="I43" s="117">
        <f t="shared" si="24"/>
        <v>0.921783857283815</v>
      </c>
      <c r="J43" s="117">
        <f t="shared" si="24"/>
        <v>0.683740963445813</v>
      </c>
      <c r="K43" s="117">
        <f t="shared" si="25"/>
        <v>90.9269274449226</v>
      </c>
      <c r="L43" s="117">
        <f t="shared" si="26"/>
        <v>-57.9848626459994</v>
      </c>
      <c r="M43" s="117">
        <f t="shared" si="27"/>
        <v>47.6085787676004</v>
      </c>
      <c r="N43" s="123" t="str">
        <f t="shared" si="28"/>
        <v>16-Green4 (128, 255, 128)</v>
      </c>
      <c r="O43" s="124">
        <f>K43-[1]Reference!B50</f>
        <v>0.298873301858947</v>
      </c>
      <c r="P43" s="124">
        <f>L43-[1]Reference!C50</f>
        <v>1.91282490995626</v>
      </c>
      <c r="Q43" s="124">
        <f>M43-[1]Reference!D50</f>
        <v>-2.09521511835253</v>
      </c>
      <c r="R43" s="124" t="str">
        <f t="shared" si="29"/>
        <v>about the same</v>
      </c>
      <c r="S43" s="124" t="str">
        <f t="shared" si="30"/>
        <v>about the same</v>
      </c>
      <c r="T43" s="124" t="str">
        <f t="shared" si="31"/>
        <v>about the same</v>
      </c>
      <c r="U43" s="124">
        <f t="shared" si="18"/>
        <v>2.85274442929721</v>
      </c>
      <c r="V43" s="124">
        <f t="shared" si="32"/>
        <v>0.512267947417726</v>
      </c>
      <c r="W43" s="117">
        <f t="shared" si="19"/>
        <v>75.0254694643508</v>
      </c>
      <c r="X43" s="117">
        <f>W43-[1]Reference!E50</f>
        <v>-2.80897086387526</v>
      </c>
      <c r="Y43" s="117">
        <f t="shared" si="20"/>
        <v>0.398130900863098</v>
      </c>
      <c r="Z43" s="117">
        <f t="shared" si="21"/>
        <v>0.298873301858947</v>
      </c>
      <c r="AA43" s="117">
        <f>X43/(1+0.045*ABS([1]Reference!E50))</f>
        <v>-0.623862251264985</v>
      </c>
      <c r="AB43" s="117">
        <f>Y43/(1+0.015*ABS([1]Reference!E50))</f>
        <v>0.183680669370083</v>
      </c>
      <c r="AC43" s="117">
        <f t="shared" si="33"/>
        <v>0.715728962259965</v>
      </c>
      <c r="AD43" s="123" t="str">
        <f t="shared" si="22"/>
        <v>16-Green4 (128, 255, 128)</v>
      </c>
    </row>
    <row r="44" s="31" customFormat="1" spans="1:30">
      <c r="A44" s="3" t="s">
        <v>66</v>
      </c>
      <c r="B44" s="31">
        <f>Test_Data!P20</f>
        <v>12.856776</v>
      </c>
      <c r="C44" s="31">
        <f>Test_Data!Q20</f>
        <v>5.1009345</v>
      </c>
      <c r="D44" s="31">
        <f>Test_Data!R20</f>
        <v>66.625145</v>
      </c>
      <c r="E44" s="117">
        <f t="shared" si="23"/>
        <v>0.0360217751600247</v>
      </c>
      <c r="F44" s="117">
        <f t="shared" si="23"/>
        <v>0.0142916634516315</v>
      </c>
      <c r="G44" s="117">
        <f t="shared" si="23"/>
        <v>0.186668570191628</v>
      </c>
      <c r="H44" s="117">
        <f t="shared" si="24"/>
        <v>0.335403642632937</v>
      </c>
      <c r="I44" s="117">
        <f t="shared" si="24"/>
        <v>0.242676427825326</v>
      </c>
      <c r="J44" s="117">
        <f t="shared" si="24"/>
        <v>0.586895891581933</v>
      </c>
      <c r="K44" s="117">
        <f t="shared" si="25"/>
        <v>12.1504656277378</v>
      </c>
      <c r="L44" s="117">
        <f t="shared" si="26"/>
        <v>46.3636074038055</v>
      </c>
      <c r="M44" s="117">
        <f t="shared" si="27"/>
        <v>-68.8438927513215</v>
      </c>
      <c r="N44" s="123" t="str">
        <f t="shared" si="28"/>
        <v>17-Blue1 (0, 0, 128)</v>
      </c>
      <c r="O44" s="124">
        <f>K44-[1]Reference!B51</f>
        <v>-0.824845949978714</v>
      </c>
      <c r="P44" s="124">
        <f>L44-[1]Reference!C51</f>
        <v>-1.14234409082953</v>
      </c>
      <c r="Q44" s="124">
        <f>M44-[1]Reference!D51</f>
        <v>-4.14558629602098</v>
      </c>
      <c r="R44" s="124" t="str">
        <f t="shared" si="29"/>
        <v>about the same</v>
      </c>
      <c r="S44" s="124" t="str">
        <f t="shared" si="30"/>
        <v>about the same</v>
      </c>
      <c r="T44" s="124" t="str">
        <f t="shared" si="31"/>
        <v>bluer</v>
      </c>
      <c r="U44" s="124">
        <f t="shared" si="18"/>
        <v>4.37849364517141</v>
      </c>
      <c r="V44" s="124">
        <f t="shared" si="32"/>
        <v>3.29954882475164</v>
      </c>
      <c r="W44" s="117">
        <f t="shared" si="19"/>
        <v>83.0003955451398</v>
      </c>
      <c r="X44" s="117">
        <f>W44-[1]Reference!E51</f>
        <v>2.73404963606906</v>
      </c>
      <c r="Y44" s="117">
        <f t="shared" si="20"/>
        <v>3.31900713273122</v>
      </c>
      <c r="Z44" s="117">
        <f t="shared" si="21"/>
        <v>-0.824845949978714</v>
      </c>
      <c r="AA44" s="117">
        <f>X44/(1+0.045*ABS([1]Reference!E51))</f>
        <v>0.59281400537746</v>
      </c>
      <c r="AB44" s="117">
        <f>Y44/(1+0.015*ABS([1]Reference!E51))</f>
        <v>1.5059048902848</v>
      </c>
      <c r="AC44" s="117">
        <f t="shared" si="33"/>
        <v>1.81646602631363</v>
      </c>
      <c r="AD44" s="123" t="str">
        <f t="shared" si="22"/>
        <v>17-Blue1 (0, 0, 128)</v>
      </c>
    </row>
    <row r="45" s="31" customFormat="1" spans="1:30">
      <c r="A45" s="3" t="s">
        <v>67</v>
      </c>
      <c r="B45" s="31">
        <f>Test_Data!P21</f>
        <v>46.011333</v>
      </c>
      <c r="C45" s="31">
        <f>Test_Data!Q21</f>
        <v>30.999258</v>
      </c>
      <c r="D45" s="31">
        <f>Test_Data!R21</f>
        <v>155.87772</v>
      </c>
      <c r="E45" s="117">
        <f t="shared" si="23"/>
        <v>0.128913336604684</v>
      </c>
      <c r="F45" s="117">
        <f t="shared" si="23"/>
        <v>0.0868529016764076</v>
      </c>
      <c r="G45" s="117">
        <f t="shared" si="23"/>
        <v>0.436734075657637</v>
      </c>
      <c r="H45" s="117">
        <f t="shared" si="24"/>
        <v>0.513033062606183</v>
      </c>
      <c r="I45" s="117">
        <f t="shared" si="24"/>
        <v>0.442854889612478</v>
      </c>
      <c r="J45" s="117">
        <f t="shared" si="24"/>
        <v>0.779129584258406</v>
      </c>
      <c r="K45" s="117">
        <f t="shared" si="25"/>
        <v>35.3711671950474</v>
      </c>
      <c r="L45" s="117">
        <f t="shared" si="26"/>
        <v>35.0890864968524</v>
      </c>
      <c r="M45" s="117">
        <f t="shared" si="27"/>
        <v>-67.2549389291857</v>
      </c>
      <c r="N45" s="123" t="str">
        <f t="shared" si="28"/>
        <v>18-Blue2 (64, 64, 192)</v>
      </c>
      <c r="O45" s="124">
        <f>K45-[1]Reference!B52</f>
        <v>0.243137626997175</v>
      </c>
      <c r="P45" s="124">
        <f>L45-[1]Reference!C52</f>
        <v>-5.16146649376023</v>
      </c>
      <c r="Q45" s="124">
        <f>M45-[1]Reference!D52</f>
        <v>-0.283355237342946</v>
      </c>
      <c r="R45" s="124" t="str">
        <f t="shared" si="29"/>
        <v>about the same</v>
      </c>
      <c r="S45" s="124" t="str">
        <f t="shared" si="30"/>
        <v>greener</v>
      </c>
      <c r="T45" s="124" t="str">
        <f t="shared" si="31"/>
        <v>about the same</v>
      </c>
      <c r="U45" s="124">
        <f t="shared" si="18"/>
        <v>5.17495337779975</v>
      </c>
      <c r="V45" s="124">
        <f t="shared" si="32"/>
        <v>4.87735824566754</v>
      </c>
      <c r="W45" s="117">
        <f t="shared" si="19"/>
        <v>75.8582283048588</v>
      </c>
      <c r="X45" s="117">
        <f>W45-[1]Reference!E52</f>
        <v>-2.27819110532155</v>
      </c>
      <c r="Y45" s="117">
        <f t="shared" si="20"/>
        <v>4.64013705017136</v>
      </c>
      <c r="Z45" s="117">
        <f t="shared" si="21"/>
        <v>0.243137626997175</v>
      </c>
      <c r="AA45" s="117">
        <f>X45/(1+0.045*ABS([1]Reference!E52))</f>
        <v>-0.504455502622108</v>
      </c>
      <c r="AB45" s="117">
        <f>Y45/(1+0.015*ABS([1]Reference!E52))</f>
        <v>2.13629749470433</v>
      </c>
      <c r="AC45" s="117">
        <f t="shared" si="33"/>
        <v>2.20847418949544</v>
      </c>
      <c r="AD45" s="123" t="str">
        <f t="shared" si="22"/>
        <v>18-Blue2 (64, 64, 192)</v>
      </c>
    </row>
    <row r="46" s="31" customFormat="1" spans="1:30">
      <c r="A46" s="3" t="s">
        <v>68</v>
      </c>
      <c r="B46" s="31">
        <f>Test_Data!P22</f>
        <v>55.428043</v>
      </c>
      <c r="C46" s="31">
        <f>Test_Data!Q22</f>
        <v>22.381483</v>
      </c>
      <c r="D46" s="31">
        <f>Test_Data!R22</f>
        <v>282.51147</v>
      </c>
      <c r="E46" s="117">
        <f t="shared" si="23"/>
        <v>0.155296825775465</v>
      </c>
      <c r="F46" s="117">
        <f t="shared" si="23"/>
        <v>0.0627078474707746</v>
      </c>
      <c r="G46" s="117">
        <f t="shared" si="23"/>
        <v>0.791533169160609</v>
      </c>
      <c r="H46" s="117">
        <f t="shared" si="24"/>
        <v>0.545883873042064</v>
      </c>
      <c r="I46" s="117">
        <f t="shared" si="24"/>
        <v>0.397289692626643</v>
      </c>
      <c r="J46" s="117">
        <f t="shared" si="24"/>
        <v>0.949934604542389</v>
      </c>
      <c r="K46" s="117">
        <f t="shared" si="25"/>
        <v>30.0856043446906</v>
      </c>
      <c r="L46" s="117">
        <f t="shared" si="26"/>
        <v>74.2970902077102</v>
      </c>
      <c r="M46" s="117">
        <f t="shared" si="27"/>
        <v>-110.528982383149</v>
      </c>
      <c r="N46" s="123" t="str">
        <f t="shared" si="28"/>
        <v>19-Blue3 (0, 0, 255)</v>
      </c>
      <c r="O46" s="124">
        <f>K46-[1]Reference!B53</f>
        <v>-2.21698232255886</v>
      </c>
      <c r="P46" s="124">
        <f>L46-[1]Reference!C53</f>
        <v>-4.89654790469132</v>
      </c>
      <c r="Q46" s="124">
        <f>M46-[1]Reference!D53</f>
        <v>-2.67524813082176</v>
      </c>
      <c r="R46" s="124" t="str">
        <f t="shared" si="29"/>
        <v>about the same</v>
      </c>
      <c r="S46" s="124" t="str">
        <f t="shared" si="30"/>
        <v>greener</v>
      </c>
      <c r="T46" s="124" t="str">
        <f t="shared" si="31"/>
        <v>about the same</v>
      </c>
      <c r="U46" s="124">
        <f t="shared" si="18"/>
        <v>6.00401070643122</v>
      </c>
      <c r="V46" s="124">
        <f t="shared" si="32"/>
        <v>8.3224747118484</v>
      </c>
      <c r="W46" s="117">
        <f t="shared" si="19"/>
        <v>133.179253489375</v>
      </c>
      <c r="X46" s="117">
        <f>W46-[1]Reference!E53</f>
        <v>-0.626801342421601</v>
      </c>
      <c r="Y46" s="117">
        <f t="shared" si="20"/>
        <v>5.54438941828049</v>
      </c>
      <c r="Z46" s="117">
        <f t="shared" si="21"/>
        <v>-2.21698232255886</v>
      </c>
      <c r="AA46" s="117">
        <f>X46/(1+0.045*ABS([1]Reference!E53))</f>
        <v>-0.0892717588341868</v>
      </c>
      <c r="AB46" s="117">
        <f>Y46/(1+0.015*ABS([1]Reference!E53))</f>
        <v>1.84377185312733</v>
      </c>
      <c r="AC46" s="117">
        <f t="shared" si="33"/>
        <v>2.88486996446086</v>
      </c>
      <c r="AD46" s="123" t="str">
        <f t="shared" si="22"/>
        <v>19-Blue3 (0, 0, 255)</v>
      </c>
    </row>
    <row r="47" s="31" customFormat="1" spans="1:30">
      <c r="A47" s="3" t="s">
        <v>69</v>
      </c>
      <c r="B47" s="31">
        <f>Test_Data!P23</f>
        <v>119.48859</v>
      </c>
      <c r="C47" s="31">
        <f>Test_Data!Q23</f>
        <v>97.306519</v>
      </c>
      <c r="D47" s="31">
        <f>Test_Data!R23</f>
        <v>294.99646</v>
      </c>
      <c r="E47" s="117">
        <f t="shared" si="23"/>
        <v>0.334779973079439</v>
      </c>
      <c r="F47" s="117">
        <f t="shared" si="23"/>
        <v>0.272630832879306</v>
      </c>
      <c r="G47" s="117">
        <f t="shared" si="23"/>
        <v>0.826513284133069</v>
      </c>
      <c r="H47" s="117">
        <f t="shared" si="24"/>
        <v>0.705178768208816</v>
      </c>
      <c r="I47" s="117">
        <f t="shared" si="24"/>
        <v>0.648422869021721</v>
      </c>
      <c r="J47" s="117">
        <f t="shared" si="24"/>
        <v>0.96372682684791</v>
      </c>
      <c r="K47" s="117">
        <f t="shared" si="25"/>
        <v>59.2170528065196</v>
      </c>
      <c r="L47" s="117">
        <f t="shared" si="26"/>
        <v>28.3779495935474</v>
      </c>
      <c r="M47" s="117">
        <f t="shared" si="27"/>
        <v>-63.0607915652378</v>
      </c>
      <c r="N47" s="123" t="str">
        <f t="shared" si="28"/>
        <v>20-Blue4 (128, 128, 255)</v>
      </c>
      <c r="O47" s="124">
        <f>K47-[1]Reference!B54</f>
        <v>0.014299595692691</v>
      </c>
      <c r="P47" s="124">
        <f>L47-[1]Reference!C54</f>
        <v>-4.72520948163402</v>
      </c>
      <c r="Q47" s="124">
        <f>M47-[1]Reference!D54</f>
        <v>0.396647833796628</v>
      </c>
      <c r="R47" s="124" t="str">
        <f t="shared" si="29"/>
        <v>about the same</v>
      </c>
      <c r="S47" s="124" t="str">
        <f t="shared" si="30"/>
        <v>greener</v>
      </c>
      <c r="T47" s="124" t="str">
        <f t="shared" si="31"/>
        <v>about the same</v>
      </c>
      <c r="U47" s="124">
        <f t="shared" si="18"/>
        <v>4.74184970531717</v>
      </c>
      <c r="V47" s="124">
        <f t="shared" si="32"/>
        <v>4.19538062508218</v>
      </c>
      <c r="W47" s="117">
        <f t="shared" si="19"/>
        <v>69.1518000920315</v>
      </c>
      <c r="X47" s="117">
        <f>W47-[1]Reference!E54</f>
        <v>-2.42100029917087</v>
      </c>
      <c r="Y47" s="117">
        <f t="shared" si="20"/>
        <v>4.07721617047639</v>
      </c>
      <c r="Z47" s="117">
        <f t="shared" si="21"/>
        <v>0.014299595692691</v>
      </c>
      <c r="AA47" s="117">
        <f>X47/(1+0.045*ABS([1]Reference!E54))</f>
        <v>-0.573591275413172</v>
      </c>
      <c r="AB47" s="117">
        <f>Y47/(1+0.015*ABS([1]Reference!E54))</f>
        <v>1.9662576625191</v>
      </c>
      <c r="AC47" s="117">
        <f t="shared" si="33"/>
        <v>2.04826283105518</v>
      </c>
      <c r="AD47" s="123" t="str">
        <f t="shared" si="22"/>
        <v>20-Blue4 (128, 128, 255)</v>
      </c>
    </row>
    <row r="48" s="31" customFormat="1" spans="1:30">
      <c r="A48" s="3" t="s">
        <v>70</v>
      </c>
      <c r="B48" s="31">
        <f>Test_Data!P24</f>
        <v>65.168556</v>
      </c>
      <c r="C48" s="31">
        <f>Test_Data!Q24</f>
        <v>76.458687</v>
      </c>
      <c r="D48" s="31">
        <f>Test_Data!R24</f>
        <v>11.589561</v>
      </c>
      <c r="E48" s="117">
        <f t="shared" si="23"/>
        <v>0.182587537632722</v>
      </c>
      <c r="F48" s="117">
        <f t="shared" si="23"/>
        <v>0.214219928242096</v>
      </c>
      <c r="G48" s="117">
        <f t="shared" si="23"/>
        <v>0.0324713256686895</v>
      </c>
      <c r="H48" s="117">
        <f t="shared" si="24"/>
        <v>0.5761511704365</v>
      </c>
      <c r="I48" s="117">
        <f t="shared" si="24"/>
        <v>0.598347236879768</v>
      </c>
      <c r="J48" s="117">
        <f t="shared" si="24"/>
        <v>0.327620203320624</v>
      </c>
      <c r="K48" s="117">
        <f t="shared" si="25"/>
        <v>53.4082794780531</v>
      </c>
      <c r="L48" s="117">
        <f t="shared" si="26"/>
        <v>-11.0980332216342</v>
      </c>
      <c r="M48" s="117">
        <f t="shared" si="27"/>
        <v>54.1454067118289</v>
      </c>
      <c r="N48" s="123" t="str">
        <f t="shared" si="28"/>
        <v>21-Yellow1 (128, 128, 0)</v>
      </c>
      <c r="O48" s="124">
        <f>K48-[1]Reference!B55</f>
        <v>1.53994811470492</v>
      </c>
      <c r="P48" s="124">
        <f>L48-[1]Reference!C55</f>
        <v>1.83566857191908</v>
      </c>
      <c r="Q48" s="124">
        <f>M48-[1]Reference!D55</f>
        <v>-2.53501778401191</v>
      </c>
      <c r="R48" s="124" t="str">
        <f t="shared" si="29"/>
        <v>about the same</v>
      </c>
      <c r="S48" s="124" t="str">
        <f t="shared" si="30"/>
        <v>about the same</v>
      </c>
      <c r="T48" s="124" t="str">
        <f t="shared" si="31"/>
        <v>about the same</v>
      </c>
      <c r="U48" s="124">
        <f t="shared" si="18"/>
        <v>3.48818498178799</v>
      </c>
      <c r="V48" s="124">
        <f t="shared" si="32"/>
        <v>3.45066075539928</v>
      </c>
      <c r="W48" s="117">
        <f t="shared" si="19"/>
        <v>55.2710720845712</v>
      </c>
      <c r="X48" s="117">
        <f>W48-[1]Reference!E55</f>
        <v>-2.86627531891185</v>
      </c>
      <c r="Y48" s="117">
        <f t="shared" si="20"/>
        <v>1.25716350065728</v>
      </c>
      <c r="Z48" s="117">
        <f t="shared" si="21"/>
        <v>1.53994811470492</v>
      </c>
      <c r="AA48" s="117">
        <f>X48/(1+0.045*ABS([1]Reference!E55))</f>
        <v>-0.79262503997477</v>
      </c>
      <c r="AB48" s="117">
        <f>Y48/(1+0.015*ABS([1]Reference!E55))</f>
        <v>0.671540099637423</v>
      </c>
      <c r="AC48" s="117">
        <f t="shared" si="33"/>
        <v>1.85759542295928</v>
      </c>
      <c r="AD48" s="123" t="str">
        <f t="shared" si="22"/>
        <v>21-Yellow1 (128, 128, 0)</v>
      </c>
    </row>
    <row r="49" s="31" customFormat="1" spans="1:30">
      <c r="A49" s="3" t="s">
        <v>71</v>
      </c>
      <c r="B49" s="31">
        <f>Test_Data!P25</f>
        <v>156.63287</v>
      </c>
      <c r="C49" s="31">
        <f>Test_Data!Q25</f>
        <v>181.53314</v>
      </c>
      <c r="D49" s="31">
        <f>Test_Data!R25</f>
        <v>41.43198</v>
      </c>
      <c r="E49" s="117">
        <f t="shared" si="23"/>
        <v>0.438849834967132</v>
      </c>
      <c r="F49" s="117">
        <f t="shared" si="23"/>
        <v>0.50861475327666</v>
      </c>
      <c r="G49" s="117">
        <f t="shared" si="23"/>
        <v>0.116083026413048</v>
      </c>
      <c r="H49" s="117">
        <f t="shared" si="24"/>
        <v>0.771764357605684</v>
      </c>
      <c r="I49" s="117">
        <f t="shared" si="24"/>
        <v>0.798232950458548</v>
      </c>
      <c r="J49" s="117">
        <f t="shared" si="24"/>
        <v>0.500949071984134</v>
      </c>
      <c r="K49" s="117">
        <f t="shared" si="25"/>
        <v>76.5950222531916</v>
      </c>
      <c r="L49" s="117">
        <f t="shared" si="26"/>
        <v>-13.2342964264322</v>
      </c>
      <c r="M49" s="117">
        <f t="shared" si="27"/>
        <v>59.4567756948829</v>
      </c>
      <c r="N49" s="123" t="str">
        <f t="shared" si="28"/>
        <v>22-Yellow2 (192, 192, 64)</v>
      </c>
      <c r="O49" s="124">
        <f>K49-[1]Reference!B56</f>
        <v>0.972368938352091</v>
      </c>
      <c r="P49" s="124">
        <f>L49-[1]Reference!C56</f>
        <v>2.33375366233218</v>
      </c>
      <c r="Q49" s="124">
        <f>M49-[1]Reference!D56</f>
        <v>-2.16850912982504</v>
      </c>
      <c r="R49" s="124" t="str">
        <f t="shared" si="29"/>
        <v>about the same</v>
      </c>
      <c r="S49" s="124" t="str">
        <f t="shared" si="30"/>
        <v>about the same</v>
      </c>
      <c r="T49" s="124" t="str">
        <f t="shared" si="31"/>
        <v>about the same</v>
      </c>
      <c r="U49" s="124">
        <f t="shared" si="18"/>
        <v>3.33081661981794</v>
      </c>
      <c r="V49" s="124">
        <f t="shared" si="32"/>
        <v>2.23663382085906</v>
      </c>
      <c r="W49" s="117">
        <f t="shared" si="19"/>
        <v>60.9118607328186</v>
      </c>
      <c r="X49" s="117">
        <f>W49-[1]Reference!E56</f>
        <v>-2.64944757099662</v>
      </c>
      <c r="Y49" s="117">
        <f t="shared" si="20"/>
        <v>1.7689730272459</v>
      </c>
      <c r="Z49" s="117">
        <f t="shared" si="21"/>
        <v>0.972368938352091</v>
      </c>
      <c r="AA49" s="117">
        <f>X49/(1+0.045*ABS([1]Reference!E56))</f>
        <v>-0.686339351245788</v>
      </c>
      <c r="AB49" s="117">
        <f>Y49/(1+0.015*ABS([1]Reference!E56))</f>
        <v>0.905577585587564</v>
      </c>
      <c r="AC49" s="117">
        <f t="shared" si="33"/>
        <v>1.49553797038359</v>
      </c>
      <c r="AD49" s="123" t="str">
        <f t="shared" si="22"/>
        <v>22-Yellow2 (192, 192, 64)</v>
      </c>
    </row>
    <row r="50" s="31" customFormat="1" spans="1:30">
      <c r="A50" s="3" t="s">
        <v>72</v>
      </c>
      <c r="B50" s="31">
        <f>Test_Data!P26</f>
        <v>285.53235</v>
      </c>
      <c r="C50" s="31">
        <f>Test_Data!Q26</f>
        <v>335.18375</v>
      </c>
      <c r="D50" s="31">
        <f>Test_Data!R26</f>
        <v>47.010033</v>
      </c>
      <c r="E50" s="117">
        <f t="shared" si="23"/>
        <v>0.799996990895188</v>
      </c>
      <c r="F50" s="117">
        <f t="shared" si="23"/>
        <v>0.939108971004389</v>
      </c>
      <c r="G50" s="117">
        <f t="shared" si="23"/>
        <v>0.131711467866543</v>
      </c>
      <c r="H50" s="117">
        <f t="shared" si="24"/>
        <v>0.942776732492024</v>
      </c>
      <c r="I50" s="117">
        <f t="shared" si="24"/>
        <v>0.979276493268383</v>
      </c>
      <c r="J50" s="117">
        <f t="shared" si="24"/>
        <v>0.522490661035011</v>
      </c>
      <c r="K50" s="117">
        <f t="shared" si="25"/>
        <v>97.5960732191324</v>
      </c>
      <c r="L50" s="117">
        <f t="shared" si="26"/>
        <v>-18.2498803881796</v>
      </c>
      <c r="M50" s="117">
        <f t="shared" si="27"/>
        <v>91.3571664466744</v>
      </c>
      <c r="N50" s="123" t="str">
        <f t="shared" si="28"/>
        <v>23-Yellow3 (255, 255, 0)</v>
      </c>
      <c r="O50" s="124">
        <f>K50-[1]Reference!B57</f>
        <v>0.457826237835121</v>
      </c>
      <c r="P50" s="124">
        <f>L50-[1]Reference!C57</f>
        <v>3.31093182727615</v>
      </c>
      <c r="Q50" s="124">
        <f>M50-[1]Reference!D57</f>
        <v>-3.13055318331421</v>
      </c>
      <c r="R50" s="124" t="str">
        <f t="shared" si="29"/>
        <v>about the same</v>
      </c>
      <c r="S50" s="124" t="str">
        <f t="shared" si="30"/>
        <v>redder</v>
      </c>
      <c r="T50" s="124" t="str">
        <f t="shared" si="31"/>
        <v>bluer</v>
      </c>
      <c r="U50" s="124">
        <f t="shared" si="18"/>
        <v>4.57954557379651</v>
      </c>
      <c r="V50" s="124">
        <f t="shared" si="32"/>
        <v>1.80745956900847</v>
      </c>
      <c r="W50" s="117">
        <f t="shared" si="19"/>
        <v>93.1621704091754</v>
      </c>
      <c r="X50" s="117">
        <f>W50-[1]Reference!E57</f>
        <v>-3.75427703018076</v>
      </c>
      <c r="Y50" s="117">
        <f t="shared" si="20"/>
        <v>2.58225420497016</v>
      </c>
      <c r="Z50" s="117">
        <f t="shared" si="21"/>
        <v>0.457826237835121</v>
      </c>
      <c r="AA50" s="117">
        <f>X50/(1+0.045*ABS([1]Reference!E57))</f>
        <v>-0.700262800360667</v>
      </c>
      <c r="AB50" s="117">
        <f>Y50/(1+0.015*ABS([1]Reference!E57))</f>
        <v>1.05237194726449</v>
      </c>
      <c r="AC50" s="117">
        <f t="shared" si="33"/>
        <v>1.34441792944325</v>
      </c>
      <c r="AD50" s="123" t="str">
        <f t="shared" si="22"/>
        <v>23-Yellow3 (255, 255, 0)</v>
      </c>
    </row>
    <row r="51" s="31" customFormat="1" spans="1:30">
      <c r="A51" s="3" t="s">
        <v>73</v>
      </c>
      <c r="B51" s="31">
        <f>Test_Data!P27</f>
        <v>297.58621</v>
      </c>
      <c r="C51" s="31">
        <f>Test_Data!Q27</f>
        <v>339.93317</v>
      </c>
      <c r="D51" s="31">
        <f>Test_Data!R27</f>
        <v>109.50235</v>
      </c>
      <c r="E51" s="117">
        <f t="shared" si="23"/>
        <v>0.833769177229493</v>
      </c>
      <c r="F51" s="117">
        <f t="shared" si="23"/>
        <v>0.952415770421329</v>
      </c>
      <c r="G51" s="117">
        <f t="shared" si="23"/>
        <v>0.306800789808762</v>
      </c>
      <c r="H51" s="117">
        <f t="shared" si="24"/>
        <v>0.955860869905316</v>
      </c>
      <c r="I51" s="117">
        <f t="shared" si="24"/>
        <v>0.983880136386391</v>
      </c>
      <c r="J51" s="117">
        <f t="shared" si="24"/>
        <v>0.692611173455126</v>
      </c>
      <c r="K51" s="117">
        <f t="shared" si="25"/>
        <v>98.1300958208213</v>
      </c>
      <c r="L51" s="117">
        <f t="shared" si="26"/>
        <v>-14.0096332405374</v>
      </c>
      <c r="M51" s="117">
        <f t="shared" si="27"/>
        <v>58.2537925862528</v>
      </c>
      <c r="N51" s="123" t="str">
        <f t="shared" si="28"/>
        <v>24-Yellow4 (255, 255, 128)</v>
      </c>
      <c r="O51" s="124">
        <f>K51-[1]Reference!B58</f>
        <v>0.361866778702506</v>
      </c>
      <c r="P51" s="124">
        <f>L51-[1]Reference!C58</f>
        <v>2.53383025943382</v>
      </c>
      <c r="Q51" s="124">
        <f>M51-[1]Reference!D58</f>
        <v>-1.73185392908446</v>
      </c>
      <c r="R51" s="124" t="str">
        <f t="shared" si="29"/>
        <v>about the same</v>
      </c>
      <c r="S51" s="124" t="str">
        <f t="shared" si="30"/>
        <v>about the same</v>
      </c>
      <c r="T51" s="124" t="str">
        <f t="shared" si="31"/>
        <v>about the same</v>
      </c>
      <c r="U51" s="124">
        <f t="shared" si="18"/>
        <v>3.09039825602402</v>
      </c>
      <c r="V51" s="124">
        <f t="shared" si="32"/>
        <v>1.59255623472827</v>
      </c>
      <c r="W51" s="117">
        <f t="shared" si="19"/>
        <v>59.9147241854332</v>
      </c>
      <c r="X51" s="117">
        <f>W51-[1]Reference!E58</f>
        <v>-2.31038306588357</v>
      </c>
      <c r="Y51" s="117">
        <f t="shared" si="20"/>
        <v>2.02033262216551</v>
      </c>
      <c r="Z51" s="117">
        <f t="shared" si="21"/>
        <v>0.361866778702506</v>
      </c>
      <c r="AA51" s="117">
        <f>X51/(1+0.045*ABS([1]Reference!E58))</f>
        <v>-0.60797477230599</v>
      </c>
      <c r="AB51" s="117">
        <f>Y51/(1+0.015*ABS([1]Reference!E58))</f>
        <v>1.04497624156687</v>
      </c>
      <c r="AC51" s="117">
        <f t="shared" si="33"/>
        <v>1.26196522722628</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1.5952497147874</v>
      </c>
      <c r="C62" s="108" t="str">
        <f>IF(B62&lt;=20,"PASS","FAIL")</f>
        <v>PASS</v>
      </c>
    </row>
    <row r="63" spans="1:3">
      <c r="A63" s="31" t="s">
        <v>49</v>
      </c>
      <c r="B63" s="32">
        <f>MAX(AC28:AC51)</f>
        <v>2.88486996446086</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0.153829619288445</v>
      </c>
      <c r="F434" s="155">
        <f>Test_Data!T22</f>
        <v>0.0621154010295868</v>
      </c>
      <c r="G434" s="155">
        <v>0.18</v>
      </c>
      <c r="H434" s="155">
        <v>0.15</v>
      </c>
    </row>
    <row r="435" ht="14" spans="1:8">
      <c r="A435" s="153" t="s">
        <v>101</v>
      </c>
      <c r="B435" s="154">
        <v>0</v>
      </c>
      <c r="C435" s="154">
        <v>255</v>
      </c>
      <c r="D435" s="154">
        <v>0</v>
      </c>
      <c r="E435" s="155">
        <f>Test_Data!S18</f>
        <v>0.307244032621384</v>
      </c>
      <c r="F435" s="155">
        <f>Test_Data!T18</f>
        <v>0.598377048969269</v>
      </c>
      <c r="G435" s="155">
        <v>0.13</v>
      </c>
      <c r="H435" s="155">
        <v>0.57</v>
      </c>
    </row>
    <row r="436" ht="14" spans="1:8">
      <c r="A436" s="153" t="s">
        <v>100</v>
      </c>
      <c r="B436" s="154">
        <v>255</v>
      </c>
      <c r="C436" s="154">
        <v>0</v>
      </c>
      <c r="D436" s="154">
        <v>0</v>
      </c>
      <c r="E436" s="155">
        <f>Test_Data!S14</f>
        <v>0.633791387081146</v>
      </c>
      <c r="F436" s="155">
        <f>Test_Data!T14</f>
        <v>0.332280188798904</v>
      </c>
      <c r="G436" s="155">
        <v>0.47</v>
      </c>
      <c r="H436" s="155">
        <v>0.52</v>
      </c>
    </row>
    <row r="437" ht="14" spans="1:8">
      <c r="A437" s="153" t="s">
        <v>102</v>
      </c>
      <c r="B437" s="154">
        <v>0</v>
      </c>
      <c r="C437" s="154">
        <v>0</v>
      </c>
      <c r="D437" s="154">
        <v>255</v>
      </c>
      <c r="E437" s="155">
        <f>Test_Data!S22</f>
        <v>0.153829619288445</v>
      </c>
      <c r="F437" s="155">
        <f>Test_Data!T22</f>
        <v>0.0621154010295868</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2.52472387942603</v>
      </c>
    </row>
    <row r="446" spans="1:2">
      <c r="A446" s="3" t="s">
        <v>115</v>
      </c>
      <c r="B446" s="32">
        <f t="shared" ref="B446:B476" si="71">AC29</f>
        <v>2.20861994717291</v>
      </c>
    </row>
    <row r="447" spans="1:2">
      <c r="A447" s="3" t="s">
        <v>116</v>
      </c>
      <c r="B447" s="32">
        <f t="shared" si="71"/>
        <v>1.87001159819849</v>
      </c>
    </row>
    <row r="448" spans="1:2">
      <c r="A448" s="3" t="s">
        <v>117</v>
      </c>
      <c r="B448" s="32">
        <f t="shared" si="71"/>
        <v>1.55695493656392</v>
      </c>
    </row>
    <row r="449" spans="1:2">
      <c r="A449" s="3" t="s">
        <v>118</v>
      </c>
      <c r="B449" s="32">
        <f t="shared" si="71"/>
        <v>1.23828688530966</v>
      </c>
    </row>
    <row r="450" spans="1:2">
      <c r="A450" s="3" t="s">
        <v>119</v>
      </c>
      <c r="B450" s="32">
        <f t="shared" si="71"/>
        <v>0.829775588552398</v>
      </c>
    </row>
    <row r="451" spans="1:2">
      <c r="A451" s="3" t="s">
        <v>120</v>
      </c>
      <c r="B451" s="32">
        <f t="shared" si="71"/>
        <v>0.380306533189287</v>
      </c>
    </row>
    <row r="452" spans="1:2">
      <c r="A452" s="3" t="s">
        <v>121</v>
      </c>
      <c r="B452" s="32">
        <f t="shared" si="71"/>
        <v>0</v>
      </c>
    </row>
    <row r="453" spans="1:2">
      <c r="A453" s="3" t="s">
        <v>122</v>
      </c>
      <c r="B453" s="32">
        <f t="shared" si="71"/>
        <v>2.35142173341544</v>
      </c>
    </row>
    <row r="454" spans="1:2">
      <c r="A454" s="3" t="s">
        <v>123</v>
      </c>
      <c r="B454" s="32">
        <f t="shared" si="71"/>
        <v>2.19630221363656</v>
      </c>
    </row>
    <row r="455" spans="1:2">
      <c r="A455" s="3" t="s">
        <v>124</v>
      </c>
      <c r="B455" s="32">
        <f t="shared" si="71"/>
        <v>2.41361230251774</v>
      </c>
    </row>
    <row r="456" spans="1:2">
      <c r="A456" s="3" t="s">
        <v>125</v>
      </c>
      <c r="B456" s="32">
        <f t="shared" si="71"/>
        <v>1.60487741796284</v>
      </c>
    </row>
    <row r="457" spans="1:2">
      <c r="A457" s="3" t="s">
        <v>126</v>
      </c>
      <c r="B457" s="32">
        <f t="shared" si="71"/>
        <v>1.61999396715296</v>
      </c>
    </row>
    <row r="458" spans="1:2">
      <c r="A458" s="3" t="s">
        <v>127</v>
      </c>
      <c r="B458" s="32">
        <f t="shared" si="71"/>
        <v>1.11152317783727</v>
      </c>
    </row>
    <row r="459" spans="1:2">
      <c r="A459" s="3" t="s">
        <v>128</v>
      </c>
      <c r="B459" s="32">
        <f t="shared" si="71"/>
        <v>0.746264450364643</v>
      </c>
    </row>
    <row r="460" spans="1:2">
      <c r="A460" s="3" t="s">
        <v>129</v>
      </c>
      <c r="B460" s="32">
        <f t="shared" si="71"/>
        <v>0.715728962259965</v>
      </c>
    </row>
    <row r="461" spans="1:2">
      <c r="A461" s="3" t="s">
        <v>130</v>
      </c>
      <c r="B461" s="32">
        <f t="shared" si="71"/>
        <v>1.81646602631363</v>
      </c>
    </row>
    <row r="462" spans="1:2">
      <c r="A462" s="3" t="s">
        <v>131</v>
      </c>
      <c r="B462" s="32">
        <f t="shared" si="71"/>
        <v>2.20847418949544</v>
      </c>
    </row>
    <row r="463" spans="1:2">
      <c r="A463" s="3" t="s">
        <v>132</v>
      </c>
      <c r="B463" s="32">
        <f t="shared" si="71"/>
        <v>2.88486996446086</v>
      </c>
    </row>
    <row r="464" spans="1:2">
      <c r="A464" s="3" t="s">
        <v>133</v>
      </c>
      <c r="B464" s="32">
        <f t="shared" si="71"/>
        <v>2.04826283105518</v>
      </c>
    </row>
    <row r="465" spans="1:2">
      <c r="A465" s="3" t="s">
        <v>134</v>
      </c>
      <c r="B465" s="32">
        <f t="shared" si="71"/>
        <v>1.85759542295928</v>
      </c>
    </row>
    <row r="466" spans="1:2">
      <c r="A466" s="3" t="s">
        <v>135</v>
      </c>
      <c r="B466" s="32">
        <f t="shared" si="71"/>
        <v>1.49553797038359</v>
      </c>
    </row>
    <row r="467" spans="1:2">
      <c r="A467" s="3" t="s">
        <v>136</v>
      </c>
      <c r="B467" s="32">
        <f t="shared" si="71"/>
        <v>1.34441792944325</v>
      </c>
    </row>
    <row r="468" spans="1:2">
      <c r="A468" s="3" t="s">
        <v>137</v>
      </c>
      <c r="B468" s="32">
        <f t="shared" si="71"/>
        <v>1.26196522722628</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0.128815397620201</v>
      </c>
    </row>
    <row r="480" spans="1:2">
      <c r="A480" s="3">
        <v>16</v>
      </c>
      <c r="B480" s="158">
        <f>Test_Data!U29</f>
        <v>2.71482062339783</v>
      </c>
    </row>
    <row r="481" spans="1:2">
      <c r="A481" s="3">
        <v>32</v>
      </c>
      <c r="B481" s="158">
        <f>Test_Data!U30</f>
        <v>6.55616617202759</v>
      </c>
    </row>
    <row r="482" spans="1:2">
      <c r="A482" s="3">
        <v>48</v>
      </c>
      <c r="B482" s="158">
        <f>Test_Data!U31</f>
        <v>12.4888505935669</v>
      </c>
    </row>
    <row r="483" spans="1:2">
      <c r="A483" s="3">
        <v>64</v>
      </c>
      <c r="B483" s="158">
        <f>Test_Data!U32</f>
        <v>20.8149490356445</v>
      </c>
    </row>
    <row r="484" spans="1:2">
      <c r="A484" s="3">
        <v>80</v>
      </c>
      <c r="B484" s="158">
        <f>Test_Data!U33</f>
        <v>31.8325710296631</v>
      </c>
    </row>
    <row r="485" spans="1:2">
      <c r="A485" s="3">
        <v>96</v>
      </c>
      <c r="B485" s="158">
        <f>Test_Data!U34</f>
        <v>45.2866058349609</v>
      </c>
    </row>
    <row r="486" spans="1:2">
      <c r="A486" s="3">
        <v>112</v>
      </c>
      <c r="B486" s="158">
        <f>Test_Data!U35</f>
        <v>61.883602142334</v>
      </c>
    </row>
    <row r="487" spans="1:2">
      <c r="A487" s="3">
        <v>128</v>
      </c>
      <c r="B487" s="158">
        <f>Test_Data!U36</f>
        <v>81.3476715087891</v>
      </c>
    </row>
    <row r="488" spans="1:2">
      <c r="A488" s="3">
        <v>144</v>
      </c>
      <c r="B488" s="158">
        <f>Test_Data!U37</f>
        <v>104.124923706055</v>
      </c>
    </row>
    <row r="489" spans="1:2">
      <c r="A489" s="3">
        <v>160</v>
      </c>
      <c r="B489" s="158">
        <f>Test_Data!U38</f>
        <v>130.094299316406</v>
      </c>
    </row>
    <row r="490" spans="1:2">
      <c r="A490" s="3">
        <v>176</v>
      </c>
      <c r="B490" s="158">
        <f>Test_Data!U39</f>
        <v>159.138031005859</v>
      </c>
    </row>
    <row r="491" spans="1:2">
      <c r="A491" s="3">
        <v>192</v>
      </c>
      <c r="B491" s="158">
        <f>Test_Data!U40</f>
        <v>191.72248840332</v>
      </c>
    </row>
    <row r="492" spans="1:2">
      <c r="A492" s="3">
        <v>208</v>
      </c>
      <c r="B492" s="158">
        <f>Test_Data!U41</f>
        <v>227.56298828125</v>
      </c>
    </row>
    <row r="493" spans="1:2">
      <c r="A493" s="3">
        <v>224</v>
      </c>
      <c r="B493" s="158">
        <f>Test_Data!U42</f>
        <v>267.923706054688</v>
      </c>
    </row>
    <row r="494" spans="1:2">
      <c r="A494" s="3">
        <v>240</v>
      </c>
      <c r="B494" s="158">
        <f>Test_Data!U43</f>
        <v>311.749298095703</v>
      </c>
    </row>
    <row r="495" spans="1:2">
      <c r="A495" s="3">
        <v>255</v>
      </c>
      <c r="B495" s="158">
        <f>Test_Data!U44</f>
        <v>356.250946044922</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8790</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1.5952497147874</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8790</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6.1060567</v>
      </c>
      <c r="Q4" s="20">
        <v>6.4069772</v>
      </c>
      <c r="R4" s="21">
        <v>6.3907843</v>
      </c>
      <c r="S4" s="20">
        <v>0.32300654053688</v>
      </c>
      <c r="T4" s="20">
        <v>0.338925033807755</v>
      </c>
      <c r="U4" s="20">
        <v>6.40697717666626</v>
      </c>
      <c r="V4" s="19">
        <v>0</v>
      </c>
      <c r="W4" s="21">
        <v>0</v>
      </c>
      <c r="X4" s="22">
        <v>5933.98095703125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19.883471</v>
      </c>
      <c r="Q5" s="20">
        <v>20.855335</v>
      </c>
      <c r="R5" s="21">
        <v>20.079218</v>
      </c>
      <c r="S5" s="20">
        <v>0.326933860778809</v>
      </c>
      <c r="T5" s="20">
        <v>0.342913717031479</v>
      </c>
      <c r="U5" s="20">
        <v>20.8553352355957</v>
      </c>
      <c r="V5" s="19">
        <v>0</v>
      </c>
      <c r="W5" s="21">
        <v>0</v>
      </c>
      <c r="X5" s="24">
        <v>5744.73046875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43.494316</v>
      </c>
      <c r="Q6" s="20">
        <v>45.546761</v>
      </c>
      <c r="R6" s="21">
        <v>43.119007</v>
      </c>
      <c r="S6" s="20">
        <v>0.329103261232376</v>
      </c>
      <c r="T6" s="20">
        <v>0.344633251428604</v>
      </c>
      <c r="U6" s="20">
        <v>45.546760559082</v>
      </c>
      <c r="V6" s="19">
        <v>0</v>
      </c>
      <c r="W6" s="21">
        <v>0</v>
      </c>
      <c r="X6" s="24">
        <v>5646.71484375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78.083786</v>
      </c>
      <c r="Q7" s="20">
        <v>81.766075</v>
      </c>
      <c r="R7" s="21">
        <v>76.794075</v>
      </c>
      <c r="S7" s="20">
        <v>0.329963177442551</v>
      </c>
      <c r="T7" s="20">
        <v>0.345523655414581</v>
      </c>
      <c r="U7" s="20">
        <v>81.7660751342773</v>
      </c>
      <c r="V7" s="19">
        <v>0</v>
      </c>
      <c r="W7" s="21">
        <v>0</v>
      </c>
      <c r="X7" s="24">
        <v>5608.77490234375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124.70704</v>
      </c>
      <c r="Q8" s="20">
        <v>130.62079</v>
      </c>
      <c r="R8" s="21">
        <v>122.02995</v>
      </c>
      <c r="S8" s="20">
        <v>0.3304742872715</v>
      </c>
      <c r="T8" s="20">
        <v>0.346145749092102</v>
      </c>
      <c r="U8" s="20">
        <v>130.620788574219</v>
      </c>
      <c r="V8" s="19">
        <v>0</v>
      </c>
      <c r="W8" s="21">
        <v>0</v>
      </c>
      <c r="X8" s="24">
        <v>5586.51220703125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183.88803</v>
      </c>
      <c r="Q9" s="20">
        <v>192.69383</v>
      </c>
      <c r="R9" s="21">
        <v>179.08028</v>
      </c>
      <c r="S9" s="20">
        <v>0.330934971570969</v>
      </c>
      <c r="T9" s="20">
        <v>0.346782356500626</v>
      </c>
      <c r="U9" s="20">
        <v>192.693832397461</v>
      </c>
      <c r="V9" s="19">
        <v>0</v>
      </c>
      <c r="W9" s="21">
        <v>0</v>
      </c>
      <c r="X9" s="24">
        <v>5566.65576171875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256.28888</v>
      </c>
      <c r="Q10" s="20">
        <v>268.38202</v>
      </c>
      <c r="R10" s="21">
        <v>248.7282</v>
      </c>
      <c r="S10" s="20">
        <v>0.331379860639572</v>
      </c>
      <c r="T10" s="20">
        <v>0.347016215324402</v>
      </c>
      <c r="U10" s="20">
        <v>268.382019042969</v>
      </c>
      <c r="V10" s="19">
        <v>0</v>
      </c>
      <c r="W10" s="21">
        <v>0</v>
      </c>
      <c r="X10" s="24">
        <v>5547.63671875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340.74442</v>
      </c>
      <c r="Q11" s="20">
        <v>356.91678</v>
      </c>
      <c r="R11" s="21">
        <v>329.57553</v>
      </c>
      <c r="S11" s="20">
        <v>0.331709742546082</v>
      </c>
      <c r="T11" s="20">
        <v>0.34745329618454</v>
      </c>
      <c r="U11" s="20">
        <v>356.916778564453</v>
      </c>
      <c r="V11" s="19">
        <v>0</v>
      </c>
      <c r="W11" s="21">
        <v>0</v>
      </c>
      <c r="X11" s="24">
        <v>5533.59326171875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36.209347</v>
      </c>
      <c r="Q12" s="20">
        <v>19.26683</v>
      </c>
      <c r="R12" s="21">
        <v>1.9126284</v>
      </c>
      <c r="S12" s="20">
        <v>0.630947887897491</v>
      </c>
      <c r="T12" s="20">
        <v>0.335724532604218</v>
      </c>
      <c r="U12" s="20">
        <v>19.2668304443359</v>
      </c>
      <c r="V12" s="19">
        <v>0</v>
      </c>
      <c r="W12" s="21">
        <v>0</v>
      </c>
      <c r="X12" s="24">
        <v>5533.59326171875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95.748657</v>
      </c>
      <c r="Q13" s="20">
        <v>60.276237</v>
      </c>
      <c r="R13" s="21">
        <v>23.359264</v>
      </c>
      <c r="S13" s="20">
        <v>0.53376317024231</v>
      </c>
      <c r="T13" s="20">
        <v>0.336017608642578</v>
      </c>
      <c r="U13" s="20">
        <v>60.276237487793</v>
      </c>
      <c r="V13" s="19">
        <v>0</v>
      </c>
      <c r="W13" s="21">
        <v>0</v>
      </c>
      <c r="X13" s="24">
        <v>5533.59326171875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159.00948</v>
      </c>
      <c r="Q14" s="20">
        <v>83.364494</v>
      </c>
      <c r="R14" s="21">
        <v>8.5121689</v>
      </c>
      <c r="S14" s="20">
        <v>0.633791387081146</v>
      </c>
      <c r="T14" s="20">
        <v>0.332280188798904</v>
      </c>
      <c r="U14" s="20">
        <v>83.3644943237305</v>
      </c>
      <c r="V14" s="19">
        <v>0</v>
      </c>
      <c r="W14" s="21">
        <v>0</v>
      </c>
      <c r="X14" s="24">
        <v>5533.59326171875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199.54063</v>
      </c>
      <c r="Q15" s="20">
        <v>144.42209</v>
      </c>
      <c r="R15" s="21">
        <v>81.494194</v>
      </c>
      <c r="S15" s="20">
        <v>0.469003140926361</v>
      </c>
      <c r="T15" s="20">
        <v>0.339451730251312</v>
      </c>
      <c r="U15" s="20">
        <v>144.422088623047</v>
      </c>
      <c r="V15" s="19">
        <v>0</v>
      </c>
      <c r="W15" s="21">
        <v>0</v>
      </c>
      <c r="X15" s="24">
        <v>2022.53039550781</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30.541475</v>
      </c>
      <c r="Q16" s="20">
        <v>58.942394</v>
      </c>
      <c r="R16" s="21">
        <v>9.9932947</v>
      </c>
      <c r="S16" s="20">
        <v>0.307019948959351</v>
      </c>
      <c r="T16" s="20">
        <v>0.592521846294403</v>
      </c>
      <c r="U16" s="20">
        <v>58.9423942565918</v>
      </c>
      <c r="V16" s="19">
        <v>0</v>
      </c>
      <c r="W16" s="21">
        <v>0</v>
      </c>
      <c r="X16" s="24">
        <v>5955.49169921875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82.735886</v>
      </c>
      <c r="Q17" s="20">
        <v>143.93188</v>
      </c>
      <c r="R17" s="21">
        <v>38.546059</v>
      </c>
      <c r="S17" s="20">
        <v>0.31195917725563</v>
      </c>
      <c r="T17" s="20">
        <v>0.542701244354248</v>
      </c>
      <c r="U17" s="20">
        <v>143.931884765625</v>
      </c>
      <c r="V17" s="19">
        <v>0</v>
      </c>
      <c r="W17" s="21">
        <v>0</v>
      </c>
      <c r="X17" s="24">
        <v>5918.69189453125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132.16003</v>
      </c>
      <c r="Q18" s="20">
        <v>257.38995</v>
      </c>
      <c r="R18" s="21">
        <v>40.596802</v>
      </c>
      <c r="S18" s="20">
        <v>0.307244032621384</v>
      </c>
      <c r="T18" s="20">
        <v>0.598377048969269</v>
      </c>
      <c r="U18" s="20">
        <v>257.389953613281</v>
      </c>
      <c r="V18" s="19">
        <v>0</v>
      </c>
      <c r="W18" s="21">
        <v>0</v>
      </c>
      <c r="X18" s="24">
        <v>5945.6875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178.29263</v>
      </c>
      <c r="Q19" s="20">
        <v>279.54663</v>
      </c>
      <c r="R19" s="21">
        <v>105.34884</v>
      </c>
      <c r="S19" s="20">
        <v>0.316577404737473</v>
      </c>
      <c r="T19" s="20">
        <v>0.496364593505859</v>
      </c>
      <c r="U19" s="20">
        <v>279.546630859375</v>
      </c>
      <c r="V19" s="19">
        <v>0</v>
      </c>
      <c r="W19" s="21">
        <v>0</v>
      </c>
      <c r="X19" s="24">
        <v>5873.20263671875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12.856776</v>
      </c>
      <c r="Q20" s="20">
        <v>5.1009345</v>
      </c>
      <c r="R20" s="21">
        <v>66.625145</v>
      </c>
      <c r="S20" s="20">
        <v>0.152002155780792</v>
      </c>
      <c r="T20" s="20">
        <v>0.0603069551289082</v>
      </c>
      <c r="U20" s="20">
        <v>5.10093450546265</v>
      </c>
      <c r="V20" s="19">
        <v>0</v>
      </c>
      <c r="W20" s="21">
        <v>0</v>
      </c>
      <c r="X20" s="24">
        <v>5873.20263671875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46.011333</v>
      </c>
      <c r="Q21" s="20">
        <v>30.999258</v>
      </c>
      <c r="R21" s="21">
        <v>155.87772</v>
      </c>
      <c r="S21" s="20">
        <v>0.197568237781525</v>
      </c>
      <c r="T21" s="20">
        <v>0.133107826113701</v>
      </c>
      <c r="U21" s="20">
        <v>30.9992580413818</v>
      </c>
      <c r="V21" s="19">
        <v>0</v>
      </c>
      <c r="W21" s="21">
        <v>0</v>
      </c>
      <c r="X21" s="24">
        <v>5873.20263671875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55.428043</v>
      </c>
      <c r="Q22" s="20">
        <v>22.381483</v>
      </c>
      <c r="R22" s="21">
        <v>282.51147</v>
      </c>
      <c r="S22" s="20">
        <v>0.153829619288445</v>
      </c>
      <c r="T22" s="20">
        <v>0.0621154010295868</v>
      </c>
      <c r="U22" s="20">
        <v>22.3814830780029</v>
      </c>
      <c r="V22" s="19">
        <v>0</v>
      </c>
      <c r="W22" s="21">
        <v>0</v>
      </c>
      <c r="X22" s="24">
        <v>5873.20263671875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119.48859</v>
      </c>
      <c r="Q23" s="20">
        <v>97.306519</v>
      </c>
      <c r="R23" s="21">
        <v>294.99646</v>
      </c>
      <c r="S23" s="20">
        <v>0.23347119987011</v>
      </c>
      <c r="T23" s="20">
        <v>0.190129190683365</v>
      </c>
      <c r="U23" s="20">
        <v>97.3065185546875</v>
      </c>
      <c r="V23" s="19">
        <v>0</v>
      </c>
      <c r="W23" s="21">
        <v>0</v>
      </c>
      <c r="X23" s="24">
        <v>5873.20263671875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65.168556</v>
      </c>
      <c r="Q24" s="20">
        <v>76.458687</v>
      </c>
      <c r="R24" s="21">
        <v>11.589561</v>
      </c>
      <c r="S24" s="20">
        <v>0.425335556268692</v>
      </c>
      <c r="T24" s="20">
        <v>0.499022841453552</v>
      </c>
      <c r="U24" s="20">
        <v>76.4586868286133</v>
      </c>
      <c r="V24" s="19">
        <v>0</v>
      </c>
      <c r="W24" s="21">
        <v>0</v>
      </c>
      <c r="X24" s="24">
        <v>3810.30078125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156.63287</v>
      </c>
      <c r="Q25" s="20">
        <v>181.53314</v>
      </c>
      <c r="R25" s="21">
        <v>41.43198</v>
      </c>
      <c r="S25" s="20">
        <v>0.412628293037415</v>
      </c>
      <c r="T25" s="20">
        <v>0.478224724531174</v>
      </c>
      <c r="U25" s="20">
        <v>181.533142089844</v>
      </c>
      <c r="V25" s="19">
        <v>0</v>
      </c>
      <c r="W25" s="21">
        <v>0</v>
      </c>
      <c r="X25" s="24">
        <v>3918.19677734375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285.53235</v>
      </c>
      <c r="Q26" s="20">
        <v>335.18375</v>
      </c>
      <c r="R26" s="21">
        <v>47.010033</v>
      </c>
      <c r="S26" s="20">
        <v>0.427618950605392</v>
      </c>
      <c r="T26" s="20">
        <v>0.501977860927582</v>
      </c>
      <c r="U26" s="20">
        <v>335.183746337891</v>
      </c>
      <c r="V26" s="19">
        <v>0</v>
      </c>
      <c r="W26" s="21">
        <v>0</v>
      </c>
      <c r="X26" s="24">
        <v>3788.81274414063</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297.58621</v>
      </c>
      <c r="Q27" s="20">
        <v>339.93317</v>
      </c>
      <c r="R27" s="21">
        <v>109.50235</v>
      </c>
      <c r="S27" s="20">
        <v>0.398363530635834</v>
      </c>
      <c r="T27" s="20">
        <v>0.455051243305206</v>
      </c>
      <c r="U27" s="20">
        <v>339.933166503906</v>
      </c>
      <c r="V27" s="19">
        <v>0</v>
      </c>
      <c r="W27" s="21">
        <v>0</v>
      </c>
      <c r="X27" s="24">
        <v>4064.4189453125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0.1251103</v>
      </c>
      <c r="Q28" s="20">
        <v>0.1288154</v>
      </c>
      <c r="R28" s="21">
        <v>0.192038</v>
      </c>
      <c r="S28" s="20">
        <v>0.280539214611053</v>
      </c>
      <c r="T28" s="20">
        <v>0.288847267627716</v>
      </c>
      <c r="U28" s="20">
        <v>0.128815397620201</v>
      </c>
      <c r="V28" s="19">
        <v>0</v>
      </c>
      <c r="W28" s="21">
        <v>0</v>
      </c>
      <c r="X28" s="24">
        <v>9984.669921875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2.5800121</v>
      </c>
      <c r="Q29" s="20">
        <v>2.7148206</v>
      </c>
      <c r="R29" s="21">
        <v>2.8354683</v>
      </c>
      <c r="S29" s="20">
        <v>0.317332923412323</v>
      </c>
      <c r="T29" s="20">
        <v>0.333913922309875</v>
      </c>
      <c r="U29" s="20">
        <v>2.71482062339783</v>
      </c>
      <c r="V29" s="19">
        <v>0</v>
      </c>
      <c r="W29" s="21">
        <v>0</v>
      </c>
      <c r="X29" s="24">
        <v>6231.50439453125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6.2400203</v>
      </c>
      <c r="Q30" s="20">
        <v>6.5561662</v>
      </c>
      <c r="R30" s="21">
        <v>6.5539913</v>
      </c>
      <c r="S30" s="20">
        <v>0.322478711605072</v>
      </c>
      <c r="T30" s="20">
        <v>0.338816851377487</v>
      </c>
      <c r="U30" s="20">
        <v>6.55616617202759</v>
      </c>
      <c r="V30" s="19">
        <v>0</v>
      </c>
      <c r="W30" s="21">
        <v>0</v>
      </c>
      <c r="X30" s="24">
        <v>5959.2587890625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11.941013</v>
      </c>
      <c r="Q31" s="20">
        <v>12.488851</v>
      </c>
      <c r="R31" s="21">
        <v>12.285534</v>
      </c>
      <c r="S31" s="20">
        <v>0.32523176074028</v>
      </c>
      <c r="T31" s="20">
        <v>0.340152949094772</v>
      </c>
      <c r="U31" s="20">
        <v>12.4888505935669</v>
      </c>
      <c r="V31" s="19">
        <v>0</v>
      </c>
      <c r="W31" s="21">
        <v>0</v>
      </c>
      <c r="X31" s="24">
        <v>5826.9716796875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19.853106</v>
      </c>
      <c r="Q32" s="20">
        <v>20.814949</v>
      </c>
      <c r="R32" s="21">
        <v>20.054239</v>
      </c>
      <c r="S32" s="20">
        <v>0.326949208974838</v>
      </c>
      <c r="T32" s="20">
        <v>0.342789232730865</v>
      </c>
      <c r="U32" s="20">
        <v>20.8149490356445</v>
      </c>
      <c r="V32" s="19">
        <v>0</v>
      </c>
      <c r="W32" s="21">
        <v>0</v>
      </c>
      <c r="X32" s="24">
        <v>5744.20556640625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30.376015</v>
      </c>
      <c r="Q33" s="20">
        <v>31.832571</v>
      </c>
      <c r="R33" s="21">
        <v>30.312468</v>
      </c>
      <c r="S33" s="20">
        <v>0.328314632177353</v>
      </c>
      <c r="T33" s="20">
        <v>0.344057589769363</v>
      </c>
      <c r="U33" s="20">
        <v>31.8325710296631</v>
      </c>
      <c r="V33" s="19">
        <v>0</v>
      </c>
      <c r="W33" s="21">
        <v>0</v>
      </c>
      <c r="X33" s="24">
        <v>5681.88232421875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43.214912</v>
      </c>
      <c r="Q34" s="20">
        <v>45.286606</v>
      </c>
      <c r="R34" s="21">
        <v>42.835697</v>
      </c>
      <c r="S34" s="20">
        <v>0.329037815332413</v>
      </c>
      <c r="T34" s="20">
        <v>0.344811677932739</v>
      </c>
      <c r="U34" s="20">
        <v>45.2866058349609</v>
      </c>
      <c r="V34" s="19">
        <v>0</v>
      </c>
      <c r="W34" s="21">
        <v>0</v>
      </c>
      <c r="X34" s="24">
        <v>5649.46630859375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59.07304</v>
      </c>
      <c r="Q35" s="20">
        <v>61.883602</v>
      </c>
      <c r="R35" s="21">
        <v>58.424534</v>
      </c>
      <c r="S35" s="20">
        <v>0.329315721988678</v>
      </c>
      <c r="T35" s="20">
        <v>0.344983816146851</v>
      </c>
      <c r="U35" s="20">
        <v>61.883602142334</v>
      </c>
      <c r="V35" s="19">
        <v>0</v>
      </c>
      <c r="W35" s="21">
        <v>0</v>
      </c>
      <c r="X35" s="24">
        <v>5637.205078125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77.701706</v>
      </c>
      <c r="Q36" s="20">
        <v>81.347672</v>
      </c>
      <c r="R36" s="21">
        <v>76.37101</v>
      </c>
      <c r="S36" s="20">
        <v>0.330055117607117</v>
      </c>
      <c r="T36" s="20">
        <v>0.345542162656784</v>
      </c>
      <c r="U36" s="20">
        <v>81.3476715087891</v>
      </c>
      <c r="V36" s="19">
        <v>0</v>
      </c>
      <c r="W36" s="21">
        <v>0</v>
      </c>
      <c r="X36" s="24">
        <v>5604.7841796875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99.386688</v>
      </c>
      <c r="Q37" s="20">
        <v>104.12492</v>
      </c>
      <c r="R37" s="21">
        <v>97.277306</v>
      </c>
      <c r="S37" s="20">
        <v>0.330420047044754</v>
      </c>
      <c r="T37" s="20">
        <v>0.346172720193863</v>
      </c>
      <c r="U37" s="20">
        <v>104.124923706055</v>
      </c>
      <c r="V37" s="19">
        <v>0</v>
      </c>
      <c r="W37" s="21">
        <v>0</v>
      </c>
      <c r="X37" s="24">
        <v>5588.83984375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124.16028</v>
      </c>
      <c r="Q38" s="20">
        <v>130.0943</v>
      </c>
      <c r="R38" s="21">
        <v>121.43862</v>
      </c>
      <c r="S38" s="20">
        <v>0.330483168363571</v>
      </c>
      <c r="T38" s="20">
        <v>0.346278041601181</v>
      </c>
      <c r="U38" s="20">
        <v>130.094299316406</v>
      </c>
      <c r="V38" s="19">
        <v>0</v>
      </c>
      <c r="W38" s="21">
        <v>0</v>
      </c>
      <c r="X38" s="24">
        <v>5586.10009765625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151.90044</v>
      </c>
      <c r="Q39" s="20">
        <v>159.13803</v>
      </c>
      <c r="R39" s="21">
        <v>148.04279</v>
      </c>
      <c r="S39" s="20">
        <v>0.330879211425781</v>
      </c>
      <c r="T39" s="20">
        <v>0.346644580364227</v>
      </c>
      <c r="U39" s="20">
        <v>159.138031005859</v>
      </c>
      <c r="V39" s="19">
        <v>0</v>
      </c>
      <c r="W39" s="21">
        <v>0</v>
      </c>
      <c r="X39" s="24">
        <v>5569.0546875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182.96954</v>
      </c>
      <c r="Q40" s="20">
        <v>191.72249</v>
      </c>
      <c r="R40" s="21">
        <v>178.23279</v>
      </c>
      <c r="S40" s="20">
        <v>0.33091214299202</v>
      </c>
      <c r="T40" s="20">
        <v>0.346742421388626</v>
      </c>
      <c r="U40" s="20">
        <v>191.72248840332</v>
      </c>
      <c r="V40" s="19">
        <v>0</v>
      </c>
      <c r="W40" s="21">
        <v>0</v>
      </c>
      <c r="X40" s="24">
        <v>5567.634765625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217.4397</v>
      </c>
      <c r="Q41" s="20">
        <v>227.56299</v>
      </c>
      <c r="R41" s="21">
        <v>211.79523</v>
      </c>
      <c r="S41" s="20">
        <v>0.331060260534286</v>
      </c>
      <c r="T41" s="20">
        <v>0.34647336602211</v>
      </c>
      <c r="U41" s="20">
        <v>227.56298828125</v>
      </c>
      <c r="V41" s="19">
        <v>0</v>
      </c>
      <c r="W41" s="21">
        <v>0</v>
      </c>
      <c r="X41" s="24">
        <v>5561.32275390625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255.76877</v>
      </c>
      <c r="Q42" s="20">
        <v>267.92371</v>
      </c>
      <c r="R42" s="21">
        <v>248.2426</v>
      </c>
      <c r="S42" s="20">
        <v>0.331334561109543</v>
      </c>
      <c r="T42" s="20">
        <v>0.347080618143082</v>
      </c>
      <c r="U42" s="20">
        <v>267.923706054688</v>
      </c>
      <c r="V42" s="19">
        <v>0</v>
      </c>
      <c r="W42" s="21">
        <v>0</v>
      </c>
      <c r="X42" s="24">
        <v>5549.57568359375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297.61676</v>
      </c>
      <c r="Q43" s="20">
        <v>311.7493</v>
      </c>
      <c r="R43" s="21">
        <v>288.51764</v>
      </c>
      <c r="S43" s="20">
        <v>0.33146470785141</v>
      </c>
      <c r="T43" s="20">
        <v>0.34720453619957</v>
      </c>
      <c r="U43" s="20">
        <v>311.749298095703</v>
      </c>
      <c r="V43" s="19">
        <v>0</v>
      </c>
      <c r="W43" s="21">
        <v>0</v>
      </c>
      <c r="X43" s="24">
        <v>5544.017578125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340.04156</v>
      </c>
      <c r="Q44" s="20">
        <v>356.25095</v>
      </c>
      <c r="R44" s="21">
        <v>328.79132</v>
      </c>
      <c r="S44" s="20">
        <v>0.331720739603043</v>
      </c>
      <c r="T44" s="20">
        <v>0.347533464431763</v>
      </c>
      <c r="U44" s="20">
        <v>356.250946044922</v>
      </c>
      <c r="V44" s="19">
        <v>0</v>
      </c>
      <c r="W44" s="21">
        <v>0</v>
      </c>
      <c r="X44" s="24">
        <v>5533.13525390625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2024-09-08T09:25:34Z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