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<sst xmlns="http://schemas.openxmlformats.org/spreadsheetml/2006/main" count="759" uniqueCount="385">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</sst>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0.00105700001586229</c:v>
                </c:pt>
                <c:pt idx="1">
                  <c:v>2.66540718078613</c:v>
                </c:pt>
                <c:pt idx="2">
                  <c:v>6.58746290206909</c:v>
                </c:pt>
                <c:pt idx="3">
                  <c:v>12.6327705383301</c:v>
                </c:pt>
                <c:pt idx="4">
                  <c:v>21.1235103607178</c:v>
                </c:pt>
                <c:pt idx="5">
                  <c:v>32.400333404541</c:v>
                </c:pt>
                <c:pt idx="6">
                  <c:v>46.279354095459</c:v>
                </c:pt>
                <c:pt idx="7">
                  <c:v>63.1078338623047</c:v>
                </c:pt>
                <c:pt idx="8">
                  <c:v>83.0096893310547</c:v>
                </c:pt>
                <c:pt idx="9">
                  <c:v>106.137893676758</c:v>
                </c:pt>
                <c:pt idx="10">
                  <c:v>132.452072143555</c:v>
                </c:pt>
                <c:pt idx="11">
                  <c:v>162.313110351562</c:v>
                </c:pt>
                <c:pt idx="12">
                  <c:v>195.577239990234</c:v>
                </c:pt>
                <c:pt idx="13">
                  <c:v>232.17024230957</c:v>
                </c:pt>
                <c:pt idx="14">
                  <c:v>272.914276123047</c:v>
                </c:pt>
                <c:pt idx="15">
                  <c:v>317.706390380859</c:v>
                </c:pt>
                <c:pt idx="16">
                  <c:v>363.181121826172</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0.153722420334816</c:v>
                </c:pt>
                <c:pt idx="1">
                  <c:v>0.306717038154602</c:v>
                </c:pt>
                <c:pt idx="2">
                  <c:v>0.633691549301147</c:v>
                </c:pt>
                <c:pt idx="3">
                  <c:v>0.153722420334816</c:v>
                </c:pt>
              </c:numCache>
            </c:numRef>
          </c:xVal>
          <c:yVal>
            <c:numRef>
              <c:f>sRGB_DeltaE!$F$434:$F$437</c:f>
              <c:numCache>
                <c:formatCode>0.00</c:formatCode>
                <c:ptCount val="4"/>
                <c:pt idx="0">
                  <c:v>0.0622270293533802</c:v>
                </c:pt>
                <c:pt idx="1">
                  <c:v>0.599476754665375</c:v>
                </c:pt>
                <c:pt idx="2">
                  <c:v>0.332808822393417</c:v>
                </c:pt>
                <c:pt idx="3">
                  <c:v>0.0622270293533802</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2.35344593653744</c:v>
                </c:pt>
                <c:pt idx="1">
                  <c:v>2.09413471065351</c:v>
                </c:pt>
                <c:pt idx="2">
                  <c:v>1.71406261720452</c:v>
                </c:pt>
                <c:pt idx="3">
                  <c:v>1.55051460028823</c:v>
                </c:pt>
                <c:pt idx="4">
                  <c:v>1.21206752508221</c:v>
                </c:pt>
                <c:pt idx="5">
                  <c:v>0.777119223240435</c:v>
                </c:pt>
                <c:pt idx="6">
                  <c:v>0.405455702389417</c:v>
                </c:pt>
                <c:pt idx="7">
                  <c:v>0</c:v>
                </c:pt>
                <c:pt idx="8">
                  <c:v>2.22120988500781</c:v>
                </c:pt>
                <c:pt idx="9">
                  <c:v>2.08142031197992</c:v>
                </c:pt>
                <c:pt idx="10">
                  <c:v>2.27140386167114</c:v>
                </c:pt>
                <c:pt idx="11">
                  <c:v>1.52584609668388</c:v>
                </c:pt>
                <c:pt idx="12">
                  <c:v>1.61543559059208</c:v>
                </c:pt>
                <c:pt idx="13">
                  <c:v>1.16386961604418</c:v>
                </c:pt>
                <c:pt idx="14">
                  <c:v>0.789135841132735</c:v>
                </c:pt>
                <c:pt idx="15">
                  <c:v>0.738500394073202</c:v>
                </c:pt>
                <c:pt idx="16">
                  <c:v>1.91210458265139</c:v>
                </c:pt>
                <c:pt idx="17">
                  <c:v>2.21355775586496</c:v>
                </c:pt>
                <c:pt idx="18">
                  <c:v>2.96748251879293</c:v>
                </c:pt>
                <c:pt idx="19">
                  <c:v>2.08122121975022</c:v>
                </c:pt>
                <c:pt idx="20">
                  <c:v>1.86969259718537</c:v>
                </c:pt>
                <c:pt idx="21">
                  <c:v>1.55233106416683</c:v>
                </c:pt>
                <c:pt idx="22">
                  <c:v>1.40106554251078</c:v>
                </c:pt>
                <c:pt idx="23">
                  <c:v>1.32379431458654</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0.23984952736794</v>
      </c>
      <c r="F10" s="102">
        <f>C10/$C$16</f>
        <v>0.159460400063301</v>
      </c>
      <c r="G10" s="102">
        <f>D10/$C$16</f>
        <v>0.0946933401891055</v>
      </c>
      <c r="H10" s="102">
        <f>IF((E10/Reference!L$18)&lt;=0.008856,(7.787*(E10/Reference!L$18))+16/116,(E10/Reference!L$18)^(1/3))</f>
        <v>0.631920215034774</v>
      </c>
      <c r="I10" s="102">
        <f>IF((F10/Reference!M$18)&lt;=0.008856,(7.787*(F10/Reference!M$18))+16/116,(F10/Reference!M$18)^(1/3))</f>
        <v>0.542272544472185</v>
      </c>
      <c r="J10" s="102">
        <f>IF((G10/Reference!N$18)&lt;=0.008856,(7.787*(G10/Reference!N$18))+16/116,(G10/Reference!N$18)^(1/3))</f>
        <v>0.443027330435131</v>
      </c>
      <c r="K10" s="102">
        <f t="shared" ref="K10:K16" si="0">100*IF(F10&lt;=0.008856,9.033*F10,(1.16*(F10^(1/3)))-0.16)</f>
        <v>46.9036151587734</v>
      </c>
      <c r="L10" s="102">
        <f t="shared" ref="L10:L16" si="1">500*(H10-I10)</f>
        <v>44.8238352812947</v>
      </c>
      <c r="M10" s="102">
        <f t="shared" ref="M10:M16" si="2">200*(I10-J10)</f>
        <v>19.8490428074107</v>
      </c>
      <c r="N10" s="103" t="str">
        <f>A10</f>
        <v>1-(192,80,80)</v>
      </c>
      <c r="O10" s="120">
        <f>K10-Reference!B12</f>
        <v>-2.00872703271703</v>
      </c>
      <c r="P10" s="120">
        <f>L10-Reference!C12</f>
        <v>-0.181215509561738</v>
      </c>
      <c r="Q10" s="120">
        <f>M10-Reference!D12</f>
        <v>-3.06243344556398</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3.66692268276586</v>
      </c>
      <c r="V10" s="120">
        <f t="shared" ref="V10:V16" si="7">(AC10)^2</f>
        <v>6.57767614142239</v>
      </c>
      <c r="W10" s="102">
        <f t="shared" ref="W10:W16" si="8">SQRT((L10*L10)+(M10*M10))</f>
        <v>49.0220430999674</v>
      </c>
      <c r="X10" s="102">
        <f>W10-Reference!E12</f>
        <v>-1.47934639357218</v>
      </c>
      <c r="Y10" s="102">
        <f t="shared" ref="Y10:Y16" si="9">IF(((U10*U10)-(O10*O10)-(X10*X10))&lt;0,0,SQRT((U10*U10)-(O10*O10)-(X10*X10)))</f>
        <v>2.68754012383808</v>
      </c>
      <c r="Z10" s="102">
        <f t="shared" ref="Z10:Z16" si="10">O10</f>
        <v>-2.00872703271703</v>
      </c>
      <c r="AA10" s="102">
        <f>X10/(1+0.045*ABS(Reference!E12))</f>
        <v>-0.452045264612166</v>
      </c>
      <c r="AB10" s="102">
        <f>Y10/(1+0.015*ABS(Reference!E12))</f>
        <v>1.52916543519527</v>
      </c>
      <c r="AC10" s="102">
        <f t="shared" ref="AC10:AC16" si="11">SQRT(Z10*Z10+AA10*AA10+AB10*AB10)</f>
        <v>2.56469806047854</v>
      </c>
      <c r="AD10" s="103" t="str">
        <f>A10</f>
        <v>1-(192,80,80)</v>
      </c>
    </row>
    <row r="11" spans="1:107">
      <c r="A11" s="103" t="s">
        <v>41</v>
      </c>
      <c r="B11" s="31">
        <f>sRGB_Data!B1032</f>
        <v>148</v>
      </c>
      <c r="C11" s="31">
        <f>sRGB_Data!C1032</f>
        <v>177.13</v>
      </c>
      <c r="D11" s="31">
        <f>sRGB_Data!D1032</f>
        <v>52.76</v>
      </c>
      <c r="E11" s="102">
        <f t="shared" ref="E11:E16" si="12">B11/$C$16</f>
        <v>0.406338485009789</v>
      </c>
      <c r="F11" s="102">
        <f t="shared" ref="F11:F16" si="13">C11/$C$16</f>
        <v>0.48631578276881</v>
      </c>
      <c r="G11" s="102">
        <f t="shared" ref="G11:G16" si="14">D11/$C$16</f>
        <v>0.144854178845381</v>
      </c>
      <c r="H11" s="102">
        <f>IF((E11/Reference!L$18)&lt;=0.008856,(7.787*(E11/Reference!L$18))+16/116,(E11/Reference!L$18)^(1/3))</f>
        <v>0.753318463535144</v>
      </c>
      <c r="I11" s="102">
        <f>IF((F11/Reference!M$18)&lt;=0.008856,(7.787*(F11/Reference!M$18))+16/116,(F11/Reference!M$18)^(1/3))</f>
        <v>0.786392666368623</v>
      </c>
      <c r="J11" s="102">
        <f>IF((G11/Reference!N$18)&lt;=0.008856,(7.787*(G11/Reference!N$18))+16/116,(G11/Reference!N$18)^(1/3))</f>
        <v>0.510467052451575</v>
      </c>
      <c r="K11" s="102">
        <f t="shared" si="0"/>
        <v>75.2215492987603</v>
      </c>
      <c r="L11" s="102">
        <f t="shared" si="1"/>
        <v>-16.5371014167396</v>
      </c>
      <c r="M11" s="102">
        <f t="shared" si="2"/>
        <v>55.1851227834096</v>
      </c>
      <c r="N11" s="103" t="str">
        <f t="shared" ref="N11:N16" si="15">A11</f>
        <v>2-(192,192,80)</v>
      </c>
      <c r="O11" s="120">
        <f>K11-Reference!B13</f>
        <v>-0.530471495781597</v>
      </c>
      <c r="P11" s="120">
        <f>L11-Reference!C13</f>
        <v>-1.99653714712245</v>
      </c>
      <c r="Q11" s="120">
        <f>M11-Reference!D13</f>
        <v>0.1088564843716</v>
      </c>
      <c r="R11" s="120" t="str">
        <f t="shared" si="3"/>
        <v>about the same</v>
      </c>
      <c r="S11" s="120" t="str">
        <f t="shared" si="4"/>
        <v>about the same</v>
      </c>
      <c r="T11" s="120" t="str">
        <f t="shared" si="5"/>
        <v>about the same</v>
      </c>
      <c r="U11" s="120">
        <f t="shared" si="6"/>
        <v>2.06867356580644</v>
      </c>
      <c r="V11" s="120">
        <f t="shared" si="7"/>
        <v>1.35538600333104</v>
      </c>
      <c r="W11" s="102">
        <f t="shared" si="8"/>
        <v>57.609664986767</v>
      </c>
      <c r="X11" s="102">
        <f>W11-Reference!E13</f>
        <v>0.646316079584416</v>
      </c>
      <c r="Y11" s="102">
        <f t="shared" si="9"/>
        <v>1.89216432671695</v>
      </c>
      <c r="Z11" s="102">
        <f t="shared" si="10"/>
        <v>-0.530471495781597</v>
      </c>
      <c r="AA11" s="102">
        <f>X11/(1+0.045*ABS(Reference!E13))</f>
        <v>0.18137874541372</v>
      </c>
      <c r="AB11" s="102">
        <f>Y11/(1+0.015*ABS(Reference!E13))</f>
        <v>1.02033707479755</v>
      </c>
      <c r="AC11" s="102">
        <f t="shared" si="11"/>
        <v>1.1642104635035</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0.257832750859928</v>
      </c>
      <c r="F12" s="102">
        <f t="shared" si="13"/>
        <v>0.412021732739318</v>
      </c>
      <c r="G12" s="102">
        <f t="shared" si="14"/>
        <v>0.174203897796426</v>
      </c>
      <c r="H12" s="102">
        <f>IF((E12/Reference!L$18)&lt;=0.008856,(7.787*(E12/Reference!L$18))+16/116,(E12/Reference!L$18)^(1/3))</f>
        <v>0.647334351093755</v>
      </c>
      <c r="I12" s="102">
        <f>IF((F12/Reference!M$18)&lt;=0.008856,(7.787*(F12/Reference!M$18))+16/116,(F12/Reference!M$18)^(1/3))</f>
        <v>0.744114969478206</v>
      </c>
      <c r="J12" s="102">
        <f>IF((G12/Reference!N$18)&lt;=0.008856,(7.787*(G12/Reference!N$18))+16/116,(G12/Reference!N$18)^(1/3))</f>
        <v>0.542846025910661</v>
      </c>
      <c r="K12" s="102">
        <f t="shared" si="0"/>
        <v>70.3173364594719</v>
      </c>
      <c r="L12" s="102">
        <f t="shared" si="1"/>
        <v>-48.3903091922257</v>
      </c>
      <c r="M12" s="102">
        <f t="shared" si="2"/>
        <v>40.2537887135089</v>
      </c>
      <c r="N12" s="103" t="str">
        <f t="shared" si="15"/>
        <v>3-(96,192,96)</v>
      </c>
      <c r="O12" s="120">
        <f>K12-Reference!B14</f>
        <v>0.119981456665187</v>
      </c>
      <c r="P12" s="120">
        <f>L12-Reference!C14</f>
        <v>-0.52365853299213</v>
      </c>
      <c r="Q12" s="120">
        <f>M12-Reference!D14</f>
        <v>0.634455190724651</v>
      </c>
      <c r="R12" s="120" t="str">
        <f t="shared" si="3"/>
        <v>about the same</v>
      </c>
      <c r="S12" s="120" t="str">
        <f t="shared" si="4"/>
        <v>about the same</v>
      </c>
      <c r="T12" s="120" t="str">
        <f t="shared" si="5"/>
        <v>about the same</v>
      </c>
      <c r="U12" s="120">
        <f t="shared" si="6"/>
        <v>0.831352631653033</v>
      </c>
      <c r="V12" s="120">
        <f t="shared" si="7"/>
        <v>0.0660567735761844</v>
      </c>
      <c r="W12" s="102">
        <f t="shared" si="8"/>
        <v>62.9443367548743</v>
      </c>
      <c r="X12" s="102">
        <f>W12-Reference!E14</f>
        <v>0.808132862757418</v>
      </c>
      <c r="Y12" s="102">
        <f t="shared" si="9"/>
        <v>0.153860080412117</v>
      </c>
      <c r="Z12" s="102">
        <f t="shared" si="10"/>
        <v>0.119981456665187</v>
      </c>
      <c r="AA12" s="102">
        <f>X12/(1+0.045*ABS(Reference!E14))</f>
        <v>0.212883393971043</v>
      </c>
      <c r="AB12" s="102">
        <f>Y12/(1+0.015*ABS(Reference!E14))</f>
        <v>0.0796359479384416</v>
      </c>
      <c r="AC12" s="102">
        <f t="shared" si="11"/>
        <v>0.257015123244109</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0.333691753162769</v>
      </c>
      <c r="F13" s="102">
        <f t="shared" si="13"/>
        <v>0.439284848659231</v>
      </c>
      <c r="G13" s="102">
        <f t="shared" si="14"/>
        <v>0.56168058961691</v>
      </c>
      <c r="H13" s="102">
        <f>IF((E13/Reference!L$18)&lt;=0.008856,(7.787*(E13/Reference!L$18))+16/116,(E13/Reference!L$18)^(1/3))</f>
        <v>0.705447097306222</v>
      </c>
      <c r="I13" s="102">
        <f>IF((F13/Reference!M$18)&lt;=0.008856,(7.787*(F13/Reference!M$18))+16/116,(F13/Reference!M$18)^(1/3))</f>
        <v>0.760178194976747</v>
      </c>
      <c r="J13" s="102">
        <f>IF((G13/Reference!N$18)&lt;=0.008856,(7.787*(G13/Reference!N$18))+16/116,(G13/Reference!N$18)^(1/3))</f>
        <v>0.801962101813493</v>
      </c>
      <c r="K13" s="102">
        <f t="shared" si="0"/>
        <v>72.1806706173027</v>
      </c>
      <c r="L13" s="102">
        <f t="shared" si="1"/>
        <v>-27.3655488352627</v>
      </c>
      <c r="M13" s="102">
        <f t="shared" si="2"/>
        <v>-8.35678136734923</v>
      </c>
      <c r="N13" s="103" t="str">
        <f t="shared" si="15"/>
        <v>4-(96,192,192)</v>
      </c>
      <c r="O13" s="120">
        <f>K13-Reference!B15</f>
        <v>-0.0423729421653007</v>
      </c>
      <c r="P13" s="120">
        <f>L13-Reference!C15</f>
        <v>0.822391365167039</v>
      </c>
      <c r="Q13" s="120">
        <f>M13-Reference!D15</f>
        <v>0.347702350467415</v>
      </c>
      <c r="R13" s="120" t="str">
        <f t="shared" si="3"/>
        <v>about the same</v>
      </c>
      <c r="S13" s="120" t="str">
        <f t="shared" si="4"/>
        <v>about the same</v>
      </c>
      <c r="T13" s="120" t="str">
        <f t="shared" si="5"/>
        <v>about the same</v>
      </c>
      <c r="U13" s="120">
        <f t="shared" si="6"/>
        <v>0.893879157520532</v>
      </c>
      <c r="V13" s="120">
        <f t="shared" si="7"/>
        <v>0.151400326377479</v>
      </c>
      <c r="W13" s="102">
        <f t="shared" si="8"/>
        <v>28.6130924207227</v>
      </c>
      <c r="X13" s="102">
        <f>W13-Reference!E15</f>
        <v>-0.88822974518596</v>
      </c>
      <c r="Y13" s="102">
        <f t="shared" si="9"/>
        <v>0.0909527448115582</v>
      </c>
      <c r="Z13" s="102">
        <f t="shared" si="10"/>
        <v>-0.0423729421653007</v>
      </c>
      <c r="AA13" s="102">
        <f>X13/(1+0.045*ABS(Reference!E15))</f>
        <v>-0.381614195535286</v>
      </c>
      <c r="AB13" s="102">
        <f>Y13/(1+0.015*ABS(Reference!E15))</f>
        <v>0.0630512959081102</v>
      </c>
      <c r="AC13" s="102">
        <f t="shared" si="11"/>
        <v>0.389101948565513</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0.258326946314669</v>
      </c>
      <c r="F14" s="102">
        <f t="shared" si="13"/>
        <v>0.233122978122846</v>
      </c>
      <c r="G14" s="102">
        <f t="shared" si="14"/>
        <v>0.527773290361025</v>
      </c>
      <c r="H14" s="102">
        <f>IF((E14/Reference!L$18)&lt;=0.008856,(7.787*(E14/Reference!L$18))+16/116,(E14/Reference!L$18)^(1/3))</f>
        <v>0.647747675256983</v>
      </c>
      <c r="I14" s="102">
        <f>IF((F14/Reference!M$18)&lt;=0.008856,(7.787*(F14/Reference!M$18))+16/116,(F14/Reference!M$18)^(1/3))</f>
        <v>0.615453190649668</v>
      </c>
      <c r="J14" s="102">
        <f>IF((G14/Reference!N$18)&lt;=0.008856,(7.787*(G14/Reference!N$18))+16/116,(G14/Reference!N$18)^(1/3))</f>
        <v>0.785488520815391</v>
      </c>
      <c r="K14" s="102">
        <f t="shared" si="0"/>
        <v>55.3925701153615</v>
      </c>
      <c r="L14" s="102">
        <f t="shared" si="1"/>
        <v>16.1472423036574</v>
      </c>
      <c r="M14" s="102">
        <f t="shared" si="2"/>
        <v>-34.0070660331446</v>
      </c>
      <c r="N14" s="103" t="str">
        <f t="shared" si="15"/>
        <v>5-(128,128,192)</v>
      </c>
      <c r="O14" s="120">
        <f>K14-Reference!B16</f>
        <v>-0.527941287063172</v>
      </c>
      <c r="P14" s="120">
        <f>L14-Reference!C16</f>
        <v>1.01428789554764</v>
      </c>
      <c r="Q14" s="120">
        <f>M14-Reference!D16</f>
        <v>-0.5986830360265</v>
      </c>
      <c r="R14" s="120" t="str">
        <f t="shared" si="3"/>
        <v>about the same</v>
      </c>
      <c r="S14" s="120" t="str">
        <f t="shared" si="4"/>
        <v>about the same</v>
      </c>
      <c r="T14" s="120" t="str">
        <f t="shared" si="5"/>
        <v>about the same</v>
      </c>
      <c r="U14" s="120">
        <f t="shared" si="6"/>
        <v>1.29070651786775</v>
      </c>
      <c r="V14" s="120">
        <f t="shared" si="7"/>
        <v>0.598428155228732</v>
      </c>
      <c r="W14" s="102">
        <f t="shared" si="8"/>
        <v>37.6459024887926</v>
      </c>
      <c r="X14" s="102">
        <f>W14-Reference!E16</f>
        <v>0.969938103379931</v>
      </c>
      <c r="Y14" s="102">
        <f t="shared" si="9"/>
        <v>0.668147729392316</v>
      </c>
      <c r="Z14" s="102">
        <f t="shared" si="10"/>
        <v>-0.527941287063172</v>
      </c>
      <c r="AA14" s="102">
        <f>X14/(1+0.045*ABS(Reference!E16))</f>
        <v>0.365956599287142</v>
      </c>
      <c r="AB14" s="102">
        <f>Y14/(1+0.015*ABS(Reference!E16))</f>
        <v>0.431024268552252</v>
      </c>
      <c r="AC14" s="102">
        <f t="shared" si="11"/>
        <v>0.773581382421224</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0.373529397875553</v>
      </c>
      <c r="F15" s="102">
        <f t="shared" si="13"/>
        <v>0.291355675873235</v>
      </c>
      <c r="G15" s="102">
        <f t="shared" si="14"/>
        <v>0.534472384303078</v>
      </c>
      <c r="H15" s="102">
        <f>IF((E15/Reference!L$18)&lt;=0.008856,(7.787*(E15/Reference!L$18))+16/116,(E15/Reference!L$18)^(1/3))</f>
        <v>0.732471765841179</v>
      </c>
      <c r="I15" s="102">
        <f>IF((F15/Reference!M$18)&lt;=0.008856,(7.787*(F15/Reference!M$18))+16/116,(F15/Reference!M$18)^(1/3))</f>
        <v>0.662940412700631</v>
      </c>
      <c r="J15" s="102">
        <f>IF((G15/Reference!N$18)&lt;=0.008856,(7.787*(G15/Reference!N$18))+16/116,(G15/Reference!N$18)^(1/3))</f>
        <v>0.788797992997467</v>
      </c>
      <c r="K15" s="102">
        <f t="shared" si="0"/>
        <v>60.9010878732732</v>
      </c>
      <c r="L15" s="102">
        <f t="shared" si="1"/>
        <v>34.7656765702738</v>
      </c>
      <c r="M15" s="102">
        <f t="shared" si="2"/>
        <v>-25.1715160593672</v>
      </c>
      <c r="N15" s="103" t="str">
        <f t="shared" si="15"/>
        <v>6-(192,128,192)</v>
      </c>
      <c r="O15" s="120">
        <f>K15-Reference!B17</f>
        <v>-1.13997709573101</v>
      </c>
      <c r="P15" s="120">
        <f>L15-Reference!C17</f>
        <v>-0.302581745322996</v>
      </c>
      <c r="Q15" s="120">
        <f>M15-Reference!D17</f>
        <v>-1.72435543609766</v>
      </c>
      <c r="R15" s="120" t="str">
        <f t="shared" si="3"/>
        <v>about the same</v>
      </c>
      <c r="S15" s="120" t="str">
        <f t="shared" si="4"/>
        <v>about the same</v>
      </c>
      <c r="T15" s="120" t="str">
        <f t="shared" si="5"/>
        <v>about the same</v>
      </c>
      <c r="U15" s="120">
        <f t="shared" si="6"/>
        <v>2.08913981374956</v>
      </c>
      <c r="V15" s="120">
        <f t="shared" si="7"/>
        <v>2.31021642068679</v>
      </c>
      <c r="W15" s="102">
        <f t="shared" si="8"/>
        <v>42.9215270944064</v>
      </c>
      <c r="X15" s="102">
        <f>W15-Reference!E17</f>
        <v>0.736789539423043</v>
      </c>
      <c r="Y15" s="102">
        <f t="shared" si="9"/>
        <v>1.58811163247394</v>
      </c>
      <c r="Z15" s="102">
        <f t="shared" si="10"/>
        <v>-1.13997709573101</v>
      </c>
      <c r="AA15" s="102">
        <f>X15/(1+0.045*ABS(Reference!E17))</f>
        <v>0.254213223737076</v>
      </c>
      <c r="AB15" s="102">
        <f>Y15/(1+0.015*ABS(Reference!E17))</f>
        <v>0.972648075499406</v>
      </c>
      <c r="AC15" s="102">
        <f t="shared" si="11"/>
        <v>1.5199396108684</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345.48859</v>
      </c>
      <c r="C16" s="31">
        <f t="shared" ref="C16:D16" si="17">C35</f>
        <v>364.22836</v>
      </c>
      <c r="D16" s="31">
        <f t="shared" si="17"/>
        <v>333.22165</v>
      </c>
      <c r="E16" s="102">
        <f t="shared" si="12"/>
        <v>0.948549393572757</v>
      </c>
      <c r="F16" s="102">
        <f t="shared" si="13"/>
        <v>1</v>
      </c>
      <c r="G16" s="102">
        <f t="shared" si="14"/>
        <v>0.914870138063933</v>
      </c>
      <c r="H16" s="102">
        <f>IF((E16/Reference!L$18)&lt;=0.008856,(7.787*(E16/Reference!L$18))+16/116,(E16/Reference!L$18)^(1/3))</f>
        <v>0.9993154682487</v>
      </c>
      <c r="I16" s="102">
        <f>IF((F16/Reference!M$18)&lt;=0.008856,(7.787*(F16/Reference!M$18))+16/116,(F16/Reference!M$18)^(1/3))</f>
        <v>1</v>
      </c>
      <c r="J16" s="102">
        <f>IF((G16/Reference!N$18)&lt;=0.008856,(7.787*(G16/Reference!N$18))+16/116,(G16/Reference!N$18)^(1/3))</f>
        <v>0.943576662230698</v>
      </c>
      <c r="K16" s="102">
        <f t="shared" si="0"/>
        <v>100</v>
      </c>
      <c r="L16" s="102">
        <f t="shared" si="1"/>
        <v>-0.342265875650227</v>
      </c>
      <c r="M16" s="102">
        <f t="shared" si="2"/>
        <v>11.2846675538603</v>
      </c>
      <c r="N16" s="103" t="str">
        <f t="shared" si="15"/>
        <v>7-(255, 255, 255)</v>
      </c>
      <c r="O16" s="120">
        <f>K16-Reference!B18</f>
        <v>0</v>
      </c>
      <c r="P16" s="120">
        <f>L16-Reference!C18</f>
        <v>-0.342265875650227</v>
      </c>
      <c r="Q16" s="120">
        <f>M16-Reference!D18</f>
        <v>11.2846675538603</v>
      </c>
      <c r="R16" s="120" t="str">
        <f t="shared" si="3"/>
        <v>about the same</v>
      </c>
      <c r="S16" s="120" t="str">
        <f t="shared" si="4"/>
        <v>about the same</v>
      </c>
      <c r="T16" s="120" t="str">
        <f t="shared" si="5"/>
        <v>yellower</v>
      </c>
      <c r="U16" s="120">
        <f t="shared" si="6"/>
        <v>11.2898568516515</v>
      </c>
      <c r="V16" s="120">
        <f t="shared" si="7"/>
        <v>127.460867730783</v>
      </c>
      <c r="W16" s="102">
        <f t="shared" si="8"/>
        <v>11.2898568516515</v>
      </c>
      <c r="X16" s="102">
        <f>W16-Reference!E18</f>
        <v>11.2898568516515</v>
      </c>
      <c r="Y16" s="102">
        <f t="shared" si="9"/>
        <v>0</v>
      </c>
      <c r="Z16" s="102">
        <f t="shared" si="10"/>
        <v>0</v>
      </c>
      <c r="AA16" s="102">
        <f>X16/(1+0.045*ABS(Reference!E18))</f>
        <v>11.2898568516515</v>
      </c>
      <c r="AB16" s="102">
        <f>Y16/(1+0.015*ABS(Reference!E18))</f>
        <v>0</v>
      </c>
      <c r="AC16" s="102">
        <f t="shared" si="11"/>
        <v>11.2898568516515</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2.56548620581897</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11.2898568516515</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6.102406</v>
      </c>
      <c r="C28" s="31">
        <f>Test_Data!Q4</f>
        <v>6.4528646</v>
      </c>
      <c r="D28" s="31">
        <f>Test_Data!R4</f>
        <v>6.3381658</v>
      </c>
      <c r="E28" s="117">
        <f>B28/$C$16</f>
        <v>0.0167543406010449</v>
      </c>
      <c r="F28" s="117">
        <f>C28/$C$16</f>
        <v>0.0177165353076844</v>
      </c>
      <c r="G28" s="117">
        <f>D28/$C$16</f>
        <v>0.0174016262764382</v>
      </c>
      <c r="H28" s="117">
        <f>IF((E28/E$16)&lt;=0.008856,(7.787*(E28/E$16))+16/116,(E28/E$16)^(1/3))</f>
        <v>0.26042887193373</v>
      </c>
      <c r="I28" s="117">
        <f>IF((F28/F$16)&lt;=0.008856,(7.787*(F28/F$16))+16/116,(F28/F$16)^(1/3))</f>
        <v>0.260691136073343</v>
      </c>
      <c r="J28" s="117">
        <f>IF((G28/G$16)&lt;=0.008856,(7.787*(G28/G$16))+16/116,(G28/G$16)^(1/3))</f>
        <v>0.266937831676057</v>
      </c>
      <c r="K28" s="117">
        <f>100*IF(F28&lt;=0.008856,9.033*F28,(1.16*(F28^(1/3)))-0.16)</f>
        <v>14.2401717845078</v>
      </c>
      <c r="L28" s="117">
        <f>500*(H28-I28)</f>
        <v>-0.131132069806666</v>
      </c>
      <c r="M28" s="117">
        <f>200*(I28-J28)</f>
        <v>-1.24933912054268</v>
      </c>
      <c r="N28" s="123" t="str">
        <f>A28</f>
        <v>1-Gray1 (32, 32, 32)</v>
      </c>
      <c r="O28" s="124">
        <f>K28-[1]Reference!B35</f>
        <v>1.99014168298502</v>
      </c>
      <c r="P28" s="124">
        <f>L28-[1]Reference!C35</f>
        <v>-0.131132069806666</v>
      </c>
      <c r="Q28" s="124">
        <f>M28-[1]Reference!D35</f>
        <v>-1.24933912054268</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2.35344593653744</v>
      </c>
      <c r="V28" s="124">
        <f>(AC28)^2</f>
        <v>5.53870777620458</v>
      </c>
      <c r="W28" s="117">
        <f t="shared" ref="W28:W59" si="19">SQRT((L28*L28)+(M28*M28))</f>
        <v>1.25620215644224</v>
      </c>
      <c r="X28" s="117">
        <f>W28-[1]Reference!E35</f>
        <v>1.25620215644224</v>
      </c>
      <c r="Y28" s="117">
        <f t="shared" ref="Y28:Y59" si="20">IF(((U28*U28)-(O28*O28)-(X28*X28))&lt;0,0,SQRT((U28*U28)-(O28*O28)-(X28*X28)))</f>
        <v>0</v>
      </c>
      <c r="Z28" s="117">
        <f t="shared" ref="Z28:Z59" si="21">O28</f>
        <v>1.99014168298502</v>
      </c>
      <c r="AA28" s="117">
        <f>X28/(1+0.045*ABS([1]Reference!E35))</f>
        <v>1.25620215644224</v>
      </c>
      <c r="AB28" s="117">
        <f>Y28/(1+0.015*ABS([1]Reference!E35))</f>
        <v>0</v>
      </c>
      <c r="AC28" s="117">
        <f>SQRT(Z28*Z28+AA28*AA28+AB28*AB28)</f>
        <v>2.35344593653744</v>
      </c>
      <c r="AD28" s="123" t="str">
        <f t="shared" ref="AD28:AD59" si="22">A28</f>
        <v>1-Gray1 (32, 32, 32)</v>
      </c>
    </row>
    <row r="29" s="31" customFormat="1" spans="1:30">
      <c r="A29" s="3" t="s">
        <v>51</v>
      </c>
      <c r="B29" s="31">
        <f>Test_Data!P5</f>
        <v>20.007566</v>
      </c>
      <c r="C29" s="31">
        <f>Test_Data!Q5</f>
        <v>21.096426</v>
      </c>
      <c r="D29" s="31">
        <f>Test_Data!R5</f>
        <v>20.127296</v>
      </c>
      <c r="E29" s="117">
        <f t="shared" ref="E29:G59" si="23">B29/$C$16</f>
        <v>0.0549313787646849</v>
      </c>
      <c r="F29" s="117">
        <f t="shared" si="23"/>
        <v>0.0579208768916292</v>
      </c>
      <c r="G29" s="117">
        <f t="shared" si="23"/>
        <v>0.0552601011079972</v>
      </c>
      <c r="H29" s="117">
        <f t="shared" ref="H29:J59" si="24">IF((E29/E$16)&lt;=0.008856,(7.787*(E29/E$16))+16/116,(E29/E$16)^(1/3))</f>
        <v>0.386889416596263</v>
      </c>
      <c r="I29" s="117">
        <f t="shared" si="24"/>
        <v>0.386911563390066</v>
      </c>
      <c r="J29" s="117">
        <f t="shared" si="24"/>
        <v>0.392359411387143</v>
      </c>
      <c r="K29" s="117">
        <f t="shared" ref="K29:K59" si="25">100*IF(F29&lt;=0.008856,9.033*F29,(1.16*(F29^(1/3)))-0.16)</f>
        <v>28.8817413532477</v>
      </c>
      <c r="L29" s="117">
        <f t="shared" ref="L29:L59" si="26">500*(H29-I29)</f>
        <v>-0.0110733969013732</v>
      </c>
      <c r="M29" s="117">
        <f t="shared" ref="M29:M59" si="27">200*(I29-J29)</f>
        <v>-1.08956959941541</v>
      </c>
      <c r="N29" s="123" t="str">
        <f t="shared" ref="N29:N59" si="28">A29</f>
        <v>2-Gray2 (64, 64, 64)</v>
      </c>
      <c r="O29" s="124">
        <f>K29-[1]Reference!B36</f>
        <v>1.78832761379862</v>
      </c>
      <c r="P29" s="124">
        <f>L29-[1]Reference!C36</f>
        <v>-0.0110733969013732</v>
      </c>
      <c r="Q29" s="124">
        <f>M29-[1]Reference!D36</f>
        <v>-1.08956959941541</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2.09413471065351</v>
      </c>
      <c r="V29" s="124">
        <f t="shared" ref="V29:V59" si="32">(AC29)^2</f>
        <v>4.38540018636386</v>
      </c>
      <c r="W29" s="117">
        <f t="shared" si="19"/>
        <v>1.08962586794238</v>
      </c>
      <c r="X29" s="117">
        <f>W29-[1]Reference!E36</f>
        <v>1.08962586794238</v>
      </c>
      <c r="Y29" s="117">
        <f t="shared" si="20"/>
        <v>0</v>
      </c>
      <c r="Z29" s="117">
        <f t="shared" si="21"/>
        <v>1.78832761379862</v>
      </c>
      <c r="AA29" s="117">
        <f>X29/(1+0.045*ABS([1]Reference!E36))</f>
        <v>1.08962586794238</v>
      </c>
      <c r="AB29" s="117">
        <f>Y29/(1+0.015*ABS([1]Reference!E36))</f>
        <v>0</v>
      </c>
      <c r="AC29" s="117">
        <f t="shared" ref="AC29:AC59" si="33">SQRT(Z29*Z29+AA29*AA29+AB29*AB29)</f>
        <v>2.09413471065351</v>
      </c>
      <c r="AD29" s="123" t="str">
        <f t="shared" si="22"/>
        <v>2-Gray2 (64, 64, 64)</v>
      </c>
    </row>
    <row r="30" s="31" customFormat="1" spans="1:30">
      <c r="A30" s="3" t="s">
        <v>52</v>
      </c>
      <c r="B30" s="31">
        <f>Test_Data!P6</f>
        <v>43.710926</v>
      </c>
      <c r="C30" s="31">
        <f>Test_Data!Q6</f>
        <v>46.078938</v>
      </c>
      <c r="D30" s="31">
        <f>Test_Data!R6</f>
        <v>43.204502</v>
      </c>
      <c r="E30" s="117">
        <f t="shared" si="23"/>
        <v>0.120009671954155</v>
      </c>
      <c r="F30" s="117">
        <f t="shared" si="23"/>
        <v>0.126511120660676</v>
      </c>
      <c r="G30" s="117">
        <f t="shared" si="23"/>
        <v>0.118619269515422</v>
      </c>
      <c r="H30" s="117">
        <f t="shared" si="24"/>
        <v>0.502017395194607</v>
      </c>
      <c r="I30" s="117">
        <f t="shared" si="24"/>
        <v>0.502006762580226</v>
      </c>
      <c r="J30" s="117">
        <f t="shared" si="24"/>
        <v>0.506133710908055</v>
      </c>
      <c r="K30" s="117">
        <f t="shared" si="25"/>
        <v>42.2327844593063</v>
      </c>
      <c r="L30" s="117">
        <f t="shared" si="26"/>
        <v>0.00531630719002862</v>
      </c>
      <c r="M30" s="117">
        <f t="shared" si="27"/>
        <v>-0.825389665565668</v>
      </c>
      <c r="N30" s="123" t="str">
        <f t="shared" si="28"/>
        <v>3-Grey3 (96, 96, 96)</v>
      </c>
      <c r="O30" s="124">
        <f>K30-[1]Reference!B37</f>
        <v>1.50223643031091</v>
      </c>
      <c r="P30" s="124">
        <f>L30-[1]Reference!C37</f>
        <v>0.00531630719002862</v>
      </c>
      <c r="Q30" s="124">
        <f>M30-[1]Reference!D37</f>
        <v>-0.825389665565668</v>
      </c>
      <c r="R30" s="124" t="str">
        <f t="shared" si="29"/>
        <v>about the same</v>
      </c>
      <c r="S30" s="124" t="str">
        <f t="shared" si="30"/>
        <v>about the same</v>
      </c>
      <c r="T30" s="124" t="str">
        <f t="shared" si="31"/>
        <v>about the same</v>
      </c>
      <c r="U30" s="124">
        <f t="shared" si="18"/>
        <v>1.71406261720452</v>
      </c>
      <c r="V30" s="124">
        <f t="shared" si="32"/>
        <v>2.938010655698</v>
      </c>
      <c r="W30" s="117">
        <f t="shared" si="19"/>
        <v>0.825406786466372</v>
      </c>
      <c r="X30" s="117">
        <f>W30-[1]Reference!E37</f>
        <v>0.825406786466372</v>
      </c>
      <c r="Y30" s="117">
        <f t="shared" si="20"/>
        <v>0</v>
      </c>
      <c r="Z30" s="117">
        <f t="shared" si="21"/>
        <v>1.50223643031091</v>
      </c>
      <c r="AA30" s="117">
        <f>X30/(1+0.045*ABS([1]Reference!E37))</f>
        <v>0.825406786466372</v>
      </c>
      <c r="AB30" s="117">
        <f>Y30/(1+0.015*ABS([1]Reference!E37))</f>
        <v>0</v>
      </c>
      <c r="AC30" s="117">
        <f t="shared" si="33"/>
        <v>1.71406261720452</v>
      </c>
      <c r="AD30" s="123" t="str">
        <f t="shared" si="22"/>
        <v>3-Grey3 (96, 96, 96)</v>
      </c>
    </row>
    <row r="31" s="31" customFormat="1" spans="1:30">
      <c r="A31" s="3" t="s">
        <v>53</v>
      </c>
      <c r="B31" s="31">
        <f>Test_Data!P7</f>
        <v>79.147102</v>
      </c>
      <c r="C31" s="31">
        <f>Test_Data!Q7</f>
        <v>83.3927</v>
      </c>
      <c r="D31" s="31">
        <f>Test_Data!R7</f>
        <v>77.619919</v>
      </c>
      <c r="E31" s="117">
        <f t="shared" si="23"/>
        <v>0.217300767024292</v>
      </c>
      <c r="F31" s="117">
        <f t="shared" si="23"/>
        <v>0.228957184992404</v>
      </c>
      <c r="G31" s="117">
        <f t="shared" si="23"/>
        <v>0.213107839817855</v>
      </c>
      <c r="H31" s="117">
        <f t="shared" si="24"/>
        <v>0.611881190302244</v>
      </c>
      <c r="I31" s="117">
        <f t="shared" si="24"/>
        <v>0.611765186264648</v>
      </c>
      <c r="J31" s="117">
        <f t="shared" si="24"/>
        <v>0.615290190951145</v>
      </c>
      <c r="K31" s="117">
        <f t="shared" si="25"/>
        <v>54.9647616066992</v>
      </c>
      <c r="L31" s="117">
        <f t="shared" si="26"/>
        <v>0.0580020187977426</v>
      </c>
      <c r="M31" s="117">
        <f t="shared" si="27"/>
        <v>-0.705000937299372</v>
      </c>
      <c r="N31" s="123" t="str">
        <f t="shared" si="28"/>
        <v>4-Gray4 (128, 128, 128)</v>
      </c>
      <c r="O31" s="124">
        <f>K31-[1]Reference!B38</f>
        <v>1.37974815453016</v>
      </c>
      <c r="P31" s="124">
        <f>L31-[1]Reference!C38</f>
        <v>0.0580020187977426</v>
      </c>
      <c r="Q31" s="124">
        <f>M31-[1]Reference!D38</f>
        <v>-0.705000937299349</v>
      </c>
      <c r="R31" s="124" t="str">
        <f t="shared" si="29"/>
        <v>about the same</v>
      </c>
      <c r="S31" s="124" t="str">
        <f t="shared" si="30"/>
        <v>about the same</v>
      </c>
      <c r="T31" s="124" t="str">
        <f t="shared" si="31"/>
        <v>about the same</v>
      </c>
      <c r="U31" s="124">
        <f t="shared" si="18"/>
        <v>1.55051460028823</v>
      </c>
      <c r="V31" s="124">
        <f t="shared" si="32"/>
        <v>2.40409552570696</v>
      </c>
      <c r="W31" s="117">
        <f t="shared" si="19"/>
        <v>0.707382891917529</v>
      </c>
      <c r="X31" s="117">
        <f>W31-[1]Reference!E38</f>
        <v>0.707382891917506</v>
      </c>
      <c r="Y31" s="117">
        <f t="shared" si="20"/>
        <v>0</v>
      </c>
      <c r="Z31" s="117">
        <f t="shared" si="21"/>
        <v>1.37974815453016</v>
      </c>
      <c r="AA31" s="117">
        <f>X31/(1+0.045*ABS([1]Reference!E38))</f>
        <v>0.707382891917506</v>
      </c>
      <c r="AB31" s="117">
        <f>Y31/(1+0.015*ABS([1]Reference!E38))</f>
        <v>0</v>
      </c>
      <c r="AC31" s="117">
        <f t="shared" si="33"/>
        <v>1.55051460028823</v>
      </c>
      <c r="AD31" s="123" t="str">
        <f t="shared" si="22"/>
        <v>4-Gray4 (128, 128, 128)</v>
      </c>
    </row>
    <row r="32" s="31" customFormat="1" spans="1:30">
      <c r="A32" s="3" t="s">
        <v>54</v>
      </c>
      <c r="B32" s="31">
        <f>Test_Data!P8</f>
        <v>126.27304</v>
      </c>
      <c r="C32" s="31">
        <f>Test_Data!Q8</f>
        <v>132.99687</v>
      </c>
      <c r="D32" s="31">
        <f>Test_Data!R8</f>
        <v>123.22958</v>
      </c>
      <c r="E32" s="117">
        <f t="shared" si="23"/>
        <v>0.346686457913382</v>
      </c>
      <c r="F32" s="117">
        <f t="shared" si="23"/>
        <v>0.365146936938134</v>
      </c>
      <c r="G32" s="117">
        <f t="shared" si="23"/>
        <v>0.338330546254004</v>
      </c>
      <c r="H32" s="117">
        <f t="shared" si="24"/>
        <v>0.714977391427965</v>
      </c>
      <c r="I32" s="117">
        <f t="shared" si="24"/>
        <v>0.714752836106218</v>
      </c>
      <c r="J32" s="117">
        <f t="shared" si="24"/>
        <v>0.717784241189081</v>
      </c>
      <c r="K32" s="117">
        <f t="shared" si="25"/>
        <v>66.9113289883213</v>
      </c>
      <c r="L32" s="117">
        <f t="shared" si="26"/>
        <v>0.112277660873683</v>
      </c>
      <c r="M32" s="117">
        <f t="shared" si="27"/>
        <v>-0.606281016572496</v>
      </c>
      <c r="N32" s="123" t="str">
        <f t="shared" si="28"/>
        <v>5-Gray5 (160, 160, 160)</v>
      </c>
      <c r="O32" s="124">
        <f>K32-[1]Reference!B39</f>
        <v>1.04351556824585</v>
      </c>
      <c r="P32" s="124">
        <f>L32-[1]Reference!C39</f>
        <v>0.112277660873739</v>
      </c>
      <c r="Q32" s="124">
        <f>M32-[1]Reference!D39</f>
        <v>-0.606281016572496</v>
      </c>
      <c r="R32" s="124" t="str">
        <f t="shared" si="29"/>
        <v>about the same</v>
      </c>
      <c r="S32" s="124" t="str">
        <f t="shared" si="30"/>
        <v>about the same</v>
      </c>
      <c r="T32" s="124" t="str">
        <f t="shared" si="31"/>
        <v>about the same</v>
      </c>
      <c r="U32" s="124">
        <f t="shared" si="18"/>
        <v>1.21206752508221</v>
      </c>
      <c r="V32" s="124">
        <f t="shared" si="32"/>
        <v>1.46910768535892</v>
      </c>
      <c r="W32" s="117">
        <f t="shared" si="19"/>
        <v>0.616589769771965</v>
      </c>
      <c r="X32" s="117">
        <f>W32-[1]Reference!E39</f>
        <v>0.61658976977191</v>
      </c>
      <c r="Y32" s="117">
        <f t="shared" si="20"/>
        <v>2.84393648564701e-7</v>
      </c>
      <c r="Z32" s="117">
        <f t="shared" si="21"/>
        <v>1.04351556824585</v>
      </c>
      <c r="AA32" s="117">
        <f>X32/(1+0.045*ABS([1]Reference!E39))</f>
        <v>0.616589769771908</v>
      </c>
      <c r="AB32" s="117">
        <f>Y32/(1+0.015*ABS([1]Reference!E39))</f>
        <v>2.84393648564701e-7</v>
      </c>
      <c r="AC32" s="117">
        <f t="shared" si="33"/>
        <v>1.21206752508221</v>
      </c>
      <c r="AD32" s="123" t="str">
        <f t="shared" si="22"/>
        <v>5-Gray5 (160, 160, 160)</v>
      </c>
    </row>
    <row r="33" s="31" customFormat="1" spans="1:30">
      <c r="A33" s="3" t="s">
        <v>55</v>
      </c>
      <c r="B33" s="31">
        <f>Test_Data!P9</f>
        <v>186.14647</v>
      </c>
      <c r="C33" s="31">
        <f>Test_Data!Q9</f>
        <v>196.28061</v>
      </c>
      <c r="D33" s="31">
        <f>Test_Data!R9</f>
        <v>180.73558</v>
      </c>
      <c r="E33" s="117">
        <f t="shared" si="23"/>
        <v>0.511070774390001</v>
      </c>
      <c r="F33" s="117">
        <f t="shared" si="23"/>
        <v>0.538894362866197</v>
      </c>
      <c r="G33" s="117">
        <f t="shared" si="23"/>
        <v>0.49621501192274</v>
      </c>
      <c r="H33" s="117">
        <f t="shared" si="24"/>
        <v>0.813717579558738</v>
      </c>
      <c r="I33" s="117">
        <f t="shared" si="24"/>
        <v>0.813769134697897</v>
      </c>
      <c r="J33" s="117">
        <f t="shared" si="24"/>
        <v>0.815524129846009</v>
      </c>
      <c r="K33" s="117">
        <f t="shared" si="25"/>
        <v>78.397219624956</v>
      </c>
      <c r="L33" s="117">
        <f t="shared" si="26"/>
        <v>-0.0257775695795548</v>
      </c>
      <c r="M33" s="117">
        <f t="shared" si="27"/>
        <v>-0.350999029622434</v>
      </c>
      <c r="N33" s="123" t="str">
        <f t="shared" si="28"/>
        <v>6-Gray6 (192, 192, 192)</v>
      </c>
      <c r="O33" s="124">
        <f>K33-[1]Reference!B40</f>
        <v>0.692856035003302</v>
      </c>
      <c r="P33" s="124">
        <f>L33-[1]Reference!C40</f>
        <v>-0.0257775695795548</v>
      </c>
      <c r="Q33" s="124">
        <f>M33-[1]Reference!D40</f>
        <v>-0.350999029622434</v>
      </c>
      <c r="R33" s="124" t="str">
        <f t="shared" si="29"/>
        <v>about the same</v>
      </c>
      <c r="S33" s="124" t="str">
        <f t="shared" si="30"/>
        <v>about the same</v>
      </c>
      <c r="T33" s="124" t="str">
        <f t="shared" si="31"/>
        <v>about the same</v>
      </c>
      <c r="U33" s="124">
        <f t="shared" si="18"/>
        <v>0.777119223240435</v>
      </c>
      <c r="V33" s="124">
        <f t="shared" si="32"/>
        <v>0.603914287129817</v>
      </c>
      <c r="W33" s="117">
        <f t="shared" si="19"/>
        <v>0.351944316461169</v>
      </c>
      <c r="X33" s="117">
        <f>W33-[1]Reference!E40</f>
        <v>0.351944316461169</v>
      </c>
      <c r="Y33" s="117">
        <f t="shared" si="20"/>
        <v>0</v>
      </c>
      <c r="Z33" s="117">
        <f t="shared" si="21"/>
        <v>0.692856035003302</v>
      </c>
      <c r="AA33" s="117">
        <f>X33/(1+0.045*ABS([1]Reference!E40))</f>
        <v>0.351944316461169</v>
      </c>
      <c r="AB33" s="117">
        <f>Y33/(1+0.015*ABS([1]Reference!E40))</f>
        <v>0</v>
      </c>
      <c r="AC33" s="117">
        <f t="shared" si="33"/>
        <v>0.777119223240435</v>
      </c>
      <c r="AD33" s="123" t="str">
        <f t="shared" si="22"/>
        <v>6-Gray6 (192, 192, 192)</v>
      </c>
    </row>
    <row r="34" s="31" customFormat="1" spans="1:30">
      <c r="A34" s="3" t="s">
        <v>56</v>
      </c>
      <c r="B34" s="31">
        <f>Test_Data!P10</f>
        <v>259.91663</v>
      </c>
      <c r="C34" s="31">
        <f>Test_Data!Q10</f>
        <v>273.85666</v>
      </c>
      <c r="D34" s="31">
        <f>Test_Data!R10</f>
        <v>251.59395</v>
      </c>
      <c r="E34" s="117">
        <f t="shared" si="23"/>
        <v>0.713608984209796</v>
      </c>
      <c r="F34" s="117">
        <f t="shared" si="23"/>
        <v>0.751881759015141</v>
      </c>
      <c r="G34" s="117">
        <f t="shared" si="23"/>
        <v>0.690758814058301</v>
      </c>
      <c r="H34" s="117">
        <f t="shared" si="24"/>
        <v>0.909494588721639</v>
      </c>
      <c r="I34" s="117">
        <f t="shared" si="24"/>
        <v>0.909319524700287</v>
      </c>
      <c r="J34" s="117">
        <f t="shared" si="24"/>
        <v>0.910588849013771</v>
      </c>
      <c r="K34" s="117">
        <f t="shared" si="25"/>
        <v>89.4810648652333</v>
      </c>
      <c r="L34" s="117">
        <f t="shared" si="26"/>
        <v>0.0875320106758504</v>
      </c>
      <c r="M34" s="117">
        <f t="shared" si="27"/>
        <v>-0.253864862696851</v>
      </c>
      <c r="N34" s="123" t="str">
        <f t="shared" si="28"/>
        <v>7-Gray7 (224, 224, 224)</v>
      </c>
      <c r="O34" s="124">
        <f>K34-[1]Reference!B41</f>
        <v>0.303784636206387</v>
      </c>
      <c r="P34" s="124">
        <f>L34-[1]Reference!C41</f>
        <v>0.0875320106758504</v>
      </c>
      <c r="Q34" s="124">
        <f>M34-[1]Reference!D41</f>
        <v>-0.253864862696851</v>
      </c>
      <c r="R34" s="124" t="str">
        <f t="shared" si="29"/>
        <v>about the same</v>
      </c>
      <c r="S34" s="124" t="str">
        <f t="shared" si="30"/>
        <v>about the same</v>
      </c>
      <c r="T34" s="124" t="str">
        <f t="shared" si="31"/>
        <v>about the same</v>
      </c>
      <c r="U34" s="124">
        <f t="shared" si="18"/>
        <v>0.405455702389417</v>
      </c>
      <c r="V34" s="124">
        <f t="shared" si="32"/>
        <v>0.164394326600095</v>
      </c>
      <c r="W34" s="117">
        <f t="shared" si="19"/>
        <v>0.268531602246455</v>
      </c>
      <c r="X34" s="117">
        <f>W34-[1]Reference!E41</f>
        <v>0.268531602246455</v>
      </c>
      <c r="Y34" s="117">
        <f t="shared" si="20"/>
        <v>0</v>
      </c>
      <c r="Z34" s="117">
        <f t="shared" si="21"/>
        <v>0.303784636206387</v>
      </c>
      <c r="AA34" s="117">
        <f>X34/(1+0.045*ABS([1]Reference!E41))</f>
        <v>0.268531602246455</v>
      </c>
      <c r="AB34" s="117">
        <f>Y34/(1+0.015*ABS([1]Reference!E41))</f>
        <v>0</v>
      </c>
      <c r="AC34" s="117">
        <f t="shared" si="33"/>
        <v>0.405455702389417</v>
      </c>
      <c r="AD34" s="123" t="str">
        <f t="shared" si="22"/>
        <v>7-Gray7 (224, 224, 224)</v>
      </c>
    </row>
    <row r="35" s="31" customFormat="1" spans="1:30">
      <c r="A35" s="3" t="s">
        <v>57</v>
      </c>
      <c r="B35" s="31">
        <f>Test_Data!P11</f>
        <v>345.48859</v>
      </c>
      <c r="C35" s="31">
        <f>Test_Data!Q11</f>
        <v>364.22836</v>
      </c>
      <c r="D35" s="31">
        <f>Test_Data!R11</f>
        <v>333.22165</v>
      </c>
      <c r="E35" s="117">
        <f t="shared" si="23"/>
        <v>0.948549393572757</v>
      </c>
      <c r="F35" s="117">
        <f t="shared" si="23"/>
        <v>1</v>
      </c>
      <c r="G35" s="117">
        <f t="shared" si="23"/>
        <v>0.914870138063933</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36.52602</v>
      </c>
      <c r="C36" s="31">
        <f>Test_Data!Q12</f>
        <v>19.439001</v>
      </c>
      <c r="D36" s="31">
        <f>Test_Data!R12</f>
        <v>1.7686647</v>
      </c>
      <c r="E36" s="117">
        <f t="shared" si="23"/>
        <v>0.1002832947989</v>
      </c>
      <c r="F36" s="117">
        <f t="shared" si="23"/>
        <v>0.0533703663273228</v>
      </c>
      <c r="G36" s="117">
        <f t="shared" si="23"/>
        <v>0.00485592253167765</v>
      </c>
      <c r="H36" s="117">
        <f t="shared" si="24"/>
        <v>0.47284944232519</v>
      </c>
      <c r="I36" s="117">
        <f t="shared" si="24"/>
        <v>0.376501514848926</v>
      </c>
      <c r="J36" s="117">
        <f t="shared" si="24"/>
        <v>0.179262658700153</v>
      </c>
      <c r="K36" s="117">
        <f t="shared" si="25"/>
        <v>27.6741757224754</v>
      </c>
      <c r="L36" s="117">
        <f t="shared" si="26"/>
        <v>48.1739637381324</v>
      </c>
      <c r="M36" s="117">
        <f t="shared" si="27"/>
        <v>39.4477712297546</v>
      </c>
      <c r="N36" s="123" t="str">
        <f t="shared" si="28"/>
        <v>9-Red1 (128, 0, 0)</v>
      </c>
      <c r="O36" s="124">
        <f>K36-[1]Reference!B43</f>
        <v>2.1433911500592</v>
      </c>
      <c r="P36" s="124">
        <f>L36-[1]Reference!C43</f>
        <v>0.121116641907477</v>
      </c>
      <c r="Q36" s="124">
        <f>M36-[1]Reference!D43</f>
        <v>1.38720841351738</v>
      </c>
      <c r="R36" s="124" t="str">
        <f t="shared" si="29"/>
        <v>about the same</v>
      </c>
      <c r="S36" s="124" t="str">
        <f t="shared" si="30"/>
        <v>about the same</v>
      </c>
      <c r="T36" s="124" t="str">
        <f t="shared" si="31"/>
        <v>about the same</v>
      </c>
      <c r="U36" s="124">
        <f t="shared" si="18"/>
        <v>2.55600118263519</v>
      </c>
      <c r="V36" s="124">
        <f t="shared" si="32"/>
        <v>4.93377335325642</v>
      </c>
      <c r="W36" s="117">
        <f t="shared" si="19"/>
        <v>62.2644154974408</v>
      </c>
      <c r="X36" s="117">
        <f>W36-[1]Reference!E43</f>
        <v>0.964476215726116</v>
      </c>
      <c r="Y36" s="117">
        <f t="shared" si="20"/>
        <v>1.00439138426163</v>
      </c>
      <c r="Z36" s="117">
        <f t="shared" si="21"/>
        <v>2.1433911500592</v>
      </c>
      <c r="AA36" s="117">
        <f>X36/(1+0.045*ABS([1]Reference!E43))</f>
        <v>0.256612190201799</v>
      </c>
      <c r="AB36" s="117">
        <f>Y36/(1+0.015*ABS([1]Reference!E43))</f>
        <v>0.523257025699751</v>
      </c>
      <c r="AC36" s="117">
        <f t="shared" si="33"/>
        <v>2.22120988500781</v>
      </c>
      <c r="AD36" s="123" t="str">
        <f t="shared" si="22"/>
        <v>9-Red1 (128, 0, 0)</v>
      </c>
    </row>
    <row r="37" s="31" customFormat="1" spans="1:30">
      <c r="A37" s="3" t="s">
        <v>59</v>
      </c>
      <c r="B37" s="31">
        <f>Test_Data!P13</f>
        <v>96.743095</v>
      </c>
      <c r="C37" s="31">
        <f>Test_Data!Q13</f>
        <v>61.091579</v>
      </c>
      <c r="D37" s="31">
        <f>Test_Data!R13</f>
        <v>23.519506</v>
      </c>
      <c r="E37" s="117">
        <f t="shared" si="23"/>
        <v>0.265611099036879</v>
      </c>
      <c r="F37" s="117">
        <f t="shared" si="23"/>
        <v>0.167728781471053</v>
      </c>
      <c r="G37" s="117">
        <f t="shared" si="23"/>
        <v>0.0645735164609368</v>
      </c>
      <c r="H37" s="117">
        <f t="shared" si="24"/>
        <v>0.654227440651493</v>
      </c>
      <c r="I37" s="117">
        <f t="shared" si="24"/>
        <v>0.551487742265552</v>
      </c>
      <c r="J37" s="117">
        <f t="shared" si="24"/>
        <v>0.413267888888598</v>
      </c>
      <c r="K37" s="117">
        <f t="shared" si="25"/>
        <v>47.972578102804</v>
      </c>
      <c r="L37" s="117">
        <f t="shared" si="26"/>
        <v>51.3698491929706</v>
      </c>
      <c r="M37" s="117">
        <f t="shared" si="27"/>
        <v>27.6439706753908</v>
      </c>
      <c r="N37" s="123" t="str">
        <f t="shared" si="28"/>
        <v>10-Red2 (192, 64, 64)</v>
      </c>
      <c r="O37" s="124">
        <f>K37-[1]Reference!B44</f>
        <v>2.0067621573174</v>
      </c>
      <c r="P37" s="124">
        <f>L37-[1]Reference!C44</f>
        <v>0.270983047405139</v>
      </c>
      <c r="Q37" s="124">
        <f>M37-[1]Reference!D44</f>
        <v>-1.02581699772661</v>
      </c>
      <c r="R37" s="124" t="str">
        <f t="shared" si="29"/>
        <v>about the same</v>
      </c>
      <c r="S37" s="124" t="str">
        <f t="shared" si="30"/>
        <v>about the same</v>
      </c>
      <c r="T37" s="124" t="str">
        <f t="shared" si="31"/>
        <v>about the same</v>
      </c>
      <c r="U37" s="124">
        <f t="shared" si="18"/>
        <v>2.26998385034938</v>
      </c>
      <c r="V37" s="124">
        <f t="shared" si="32"/>
        <v>4.33231051512258</v>
      </c>
      <c r="W37" s="117">
        <f t="shared" si="19"/>
        <v>58.3356710839124</v>
      </c>
      <c r="X37" s="117">
        <f>W37-[1]Reference!E44</f>
        <v>-0.25657112087147</v>
      </c>
      <c r="Y37" s="117">
        <f t="shared" si="20"/>
        <v>1.02951618964472</v>
      </c>
      <c r="Z37" s="117">
        <f t="shared" si="21"/>
        <v>2.0067621573174</v>
      </c>
      <c r="AA37" s="117">
        <f>X37/(1+0.045*ABS([1]Reference!E44))</f>
        <v>-0.0705514848639538</v>
      </c>
      <c r="AB37" s="117">
        <f>Y37/(1+0.015*ABS([1]Reference!E44))</f>
        <v>0.5479403681651</v>
      </c>
      <c r="AC37" s="117">
        <f t="shared" si="33"/>
        <v>2.08142031197992</v>
      </c>
      <c r="AD37" s="123" t="str">
        <f t="shared" si="22"/>
        <v>10-Red2 (192, 64, 64)</v>
      </c>
    </row>
    <row r="38" s="31" customFormat="1" spans="1:30">
      <c r="A38" s="3" t="s">
        <v>60</v>
      </c>
      <c r="B38" s="31">
        <f>Test_Data!P14</f>
        <v>160.58417</v>
      </c>
      <c r="C38" s="31">
        <f>Test_Data!Q14</f>
        <v>84.337288</v>
      </c>
      <c r="D38" s="31">
        <f>Test_Data!R14</f>
        <v>8.4891548</v>
      </c>
      <c r="E38" s="117">
        <f t="shared" si="23"/>
        <v>0.440888705096989</v>
      </c>
      <c r="F38" s="117">
        <f t="shared" si="23"/>
        <v>0.231550579971313</v>
      </c>
      <c r="G38" s="117">
        <f t="shared" si="23"/>
        <v>0.0233072317597674</v>
      </c>
      <c r="H38" s="117">
        <f t="shared" si="24"/>
        <v>0.774621726912448</v>
      </c>
      <c r="I38" s="117">
        <f t="shared" si="24"/>
        <v>0.614066338338508</v>
      </c>
      <c r="J38" s="117">
        <f t="shared" si="24"/>
        <v>0.294245895957717</v>
      </c>
      <c r="K38" s="117">
        <f t="shared" si="25"/>
        <v>55.2316952472669</v>
      </c>
      <c r="L38" s="117">
        <f t="shared" si="26"/>
        <v>80.2776942869697</v>
      </c>
      <c r="M38" s="117">
        <f t="shared" si="27"/>
        <v>63.9640884761582</v>
      </c>
      <c r="N38" s="123" t="str">
        <f t="shared" si="28"/>
        <v>11-Red3 (255, 0, 0)</v>
      </c>
      <c r="O38" s="124">
        <f>K38-[1]Reference!B45</f>
        <v>1.9988134614245</v>
      </c>
      <c r="P38" s="124">
        <f>L38-[1]Reference!C45</f>
        <v>0.17236719676788</v>
      </c>
      <c r="Q38" s="124">
        <f>M38-[1]Reference!D45</f>
        <v>-3.25869346927804</v>
      </c>
      <c r="R38" s="124" t="str">
        <f t="shared" si="29"/>
        <v>about the same</v>
      </c>
      <c r="S38" s="124" t="str">
        <f t="shared" si="30"/>
        <v>about the same</v>
      </c>
      <c r="T38" s="124" t="str">
        <f t="shared" si="31"/>
        <v>bluer</v>
      </c>
      <c r="U38" s="124">
        <f t="shared" si="18"/>
        <v>3.82675434680732</v>
      </c>
      <c r="V38" s="124">
        <f t="shared" si="32"/>
        <v>5.15927550281459</v>
      </c>
      <c r="W38" s="117">
        <f t="shared" si="19"/>
        <v>102.644594668292</v>
      </c>
      <c r="X38" s="117">
        <f>W38-[1]Reference!E45</f>
        <v>-1.92961745263143</v>
      </c>
      <c r="Y38" s="117">
        <f t="shared" si="20"/>
        <v>2.63160978561357</v>
      </c>
      <c r="Z38" s="117">
        <f t="shared" si="21"/>
        <v>1.9988134614245</v>
      </c>
      <c r="AA38" s="117">
        <f>X38/(1+0.045*ABS([1]Reference!E45))</f>
        <v>-0.338182915461235</v>
      </c>
      <c r="AB38" s="117">
        <f>Y38/(1+0.015*ABS([1]Reference!E45))</f>
        <v>1.02452553161595</v>
      </c>
      <c r="AC38" s="117">
        <f t="shared" si="33"/>
        <v>2.27140386167114</v>
      </c>
      <c r="AD38" s="123" t="str">
        <f t="shared" si="22"/>
        <v>11-Red3 (255, 0, 0)</v>
      </c>
    </row>
    <row r="39" s="31" customFormat="1" spans="1:30">
      <c r="A39" s="3" t="s">
        <v>61</v>
      </c>
      <c r="B39" s="31">
        <f>Test_Data!P15</f>
        <v>201.90845</v>
      </c>
      <c r="C39" s="31">
        <f>Test_Data!Q15</f>
        <v>146.80382</v>
      </c>
      <c r="D39" s="31">
        <f>Test_Data!R15</f>
        <v>82.443314</v>
      </c>
      <c r="E39" s="117">
        <f t="shared" si="23"/>
        <v>0.554345768132937</v>
      </c>
      <c r="F39" s="117">
        <f t="shared" si="23"/>
        <v>0.403054336570606</v>
      </c>
      <c r="G39" s="117">
        <f t="shared" si="23"/>
        <v>0.226350616959097</v>
      </c>
      <c r="H39" s="117">
        <f t="shared" si="24"/>
        <v>0.836065421364604</v>
      </c>
      <c r="I39" s="117">
        <f t="shared" si="24"/>
        <v>0.738676925198991</v>
      </c>
      <c r="J39" s="117">
        <f t="shared" si="24"/>
        <v>0.627779905217365</v>
      </c>
      <c r="K39" s="117">
        <f t="shared" si="25"/>
        <v>69.6865233230829</v>
      </c>
      <c r="L39" s="117">
        <f t="shared" si="26"/>
        <v>48.6942480828068</v>
      </c>
      <c r="M39" s="117">
        <f t="shared" si="27"/>
        <v>22.1794039963252</v>
      </c>
      <c r="N39" s="123" t="str">
        <f t="shared" si="28"/>
        <v>12-Red4 (255, 128, 128)</v>
      </c>
      <c r="O39" s="124">
        <f>K39-[1]Reference!B46</f>
        <v>1.4770249193398</v>
      </c>
      <c r="P39" s="124">
        <f>L39-[1]Reference!C46</f>
        <v>0.50145141143998</v>
      </c>
      <c r="Q39" s="124">
        <f>M39-[1]Reference!D46</f>
        <v>-0.51394436119794</v>
      </c>
      <c r="R39" s="124" t="str">
        <f t="shared" si="29"/>
        <v>about the same</v>
      </c>
      <c r="S39" s="124" t="str">
        <f t="shared" si="30"/>
        <v>about the same</v>
      </c>
      <c r="T39" s="124" t="str">
        <f t="shared" si="31"/>
        <v>about the same</v>
      </c>
      <c r="U39" s="124">
        <f t="shared" si="18"/>
        <v>1.6423138971564</v>
      </c>
      <c r="V39" s="124">
        <f t="shared" si="32"/>
        <v>2.32820631076543</v>
      </c>
      <c r="W39" s="117">
        <f t="shared" si="19"/>
        <v>53.5075299185277</v>
      </c>
      <c r="X39" s="117">
        <f>W39-[1]Reference!E46</f>
        <v>0.23902411365647</v>
      </c>
      <c r="Y39" s="117">
        <f t="shared" si="20"/>
        <v>0.677096593945831</v>
      </c>
      <c r="Z39" s="117">
        <f t="shared" si="21"/>
        <v>1.4770249193398</v>
      </c>
      <c r="AA39" s="117">
        <f>X39/(1+0.045*ABS([1]Reference!E46))</f>
        <v>0.0703615809379588</v>
      </c>
      <c r="AB39" s="117">
        <f>Y39/(1+0.015*ABS([1]Reference!E46))</f>
        <v>0.376368099528387</v>
      </c>
      <c r="AC39" s="117">
        <f t="shared" si="33"/>
        <v>1.52584609668388</v>
      </c>
      <c r="AD39" s="123" t="str">
        <f t="shared" si="22"/>
        <v>12-Red4 (255, 128, 128)</v>
      </c>
    </row>
    <row r="40" s="31" customFormat="1" spans="1:30">
      <c r="A40" s="3" t="s">
        <v>62</v>
      </c>
      <c r="B40" s="31">
        <f>Test_Data!P16</f>
        <v>31.08045</v>
      </c>
      <c r="C40" s="31">
        <f>Test_Data!Q16</f>
        <v>60.25161</v>
      </c>
      <c r="D40" s="31">
        <f>Test_Data!R16</f>
        <v>10.033689</v>
      </c>
      <c r="E40" s="117">
        <f t="shared" si="23"/>
        <v>0.0853323173406925</v>
      </c>
      <c r="F40" s="117">
        <f t="shared" si="23"/>
        <v>0.165422621127031</v>
      </c>
      <c r="G40" s="117">
        <f t="shared" si="23"/>
        <v>0.0275477972116175</v>
      </c>
      <c r="H40" s="117">
        <f t="shared" si="24"/>
        <v>0.448075498213699</v>
      </c>
      <c r="I40" s="117">
        <f t="shared" si="24"/>
        <v>0.548948537845296</v>
      </c>
      <c r="J40" s="117">
        <f t="shared" si="24"/>
        <v>0.311106540637936</v>
      </c>
      <c r="K40" s="117">
        <f t="shared" si="25"/>
        <v>47.6780303900543</v>
      </c>
      <c r="L40" s="117">
        <f t="shared" si="26"/>
        <v>-50.4365198157983</v>
      </c>
      <c r="M40" s="117">
        <f t="shared" si="27"/>
        <v>47.5683994414718</v>
      </c>
      <c r="N40" s="123" t="str">
        <f t="shared" si="28"/>
        <v>13-Green1 (0, 128, 0)</v>
      </c>
      <c r="O40" s="124">
        <f>K40-[1]Reference!B47</f>
        <v>1.44921254742772</v>
      </c>
      <c r="P40" s="124">
        <f>L40-[1]Reference!C47</f>
        <v>1.26540557955251</v>
      </c>
      <c r="Q40" s="124">
        <f>M40-[1]Reference!D47</f>
        <v>-2.33253950348895</v>
      </c>
      <c r="R40" s="124" t="str">
        <f t="shared" si="29"/>
        <v>about the same</v>
      </c>
      <c r="S40" s="124" t="str">
        <f t="shared" si="30"/>
        <v>about the same</v>
      </c>
      <c r="T40" s="124" t="str">
        <f t="shared" si="31"/>
        <v>about the same</v>
      </c>
      <c r="U40" s="124">
        <f t="shared" si="18"/>
        <v>3.023608576473</v>
      </c>
      <c r="V40" s="124">
        <f t="shared" si="32"/>
        <v>2.60963214735157</v>
      </c>
      <c r="W40" s="117">
        <f t="shared" si="19"/>
        <v>69.329612407346</v>
      </c>
      <c r="X40" s="117">
        <f>W40-[1]Reference!E47</f>
        <v>-2.52574784625732</v>
      </c>
      <c r="Y40" s="117">
        <f t="shared" si="20"/>
        <v>0.813996089195546</v>
      </c>
      <c r="Z40" s="117">
        <f t="shared" si="21"/>
        <v>1.44921254742772</v>
      </c>
      <c r="AA40" s="117">
        <f>X40/(1+0.045*ABS([1]Reference!E47))</f>
        <v>-0.596611099474755</v>
      </c>
      <c r="AB40" s="117">
        <f>Y40/(1+0.015*ABS([1]Reference!E47))</f>
        <v>0.391752901346182</v>
      </c>
      <c r="AC40" s="117">
        <f t="shared" si="33"/>
        <v>1.61543559059208</v>
      </c>
      <c r="AD40" s="123" t="str">
        <f t="shared" si="22"/>
        <v>13-Green1 (0, 128, 0)</v>
      </c>
    </row>
    <row r="41" s="31" customFormat="1" spans="1:30">
      <c r="A41" s="3" t="s">
        <v>63</v>
      </c>
      <c r="B41" s="31">
        <f>Test_Data!P17</f>
        <v>84.276421</v>
      </c>
      <c r="C41" s="31">
        <f>Test_Data!Q17</f>
        <v>147.3428</v>
      </c>
      <c r="D41" s="31">
        <f>Test_Data!R17</f>
        <v>39.018818</v>
      </c>
      <c r="E41" s="117">
        <f t="shared" si="23"/>
        <v>0.231383467778292</v>
      </c>
      <c r="F41" s="117">
        <f t="shared" si="23"/>
        <v>0.404534122493921</v>
      </c>
      <c r="G41" s="117">
        <f t="shared" si="23"/>
        <v>0.107127347249951</v>
      </c>
      <c r="H41" s="117">
        <f t="shared" si="24"/>
        <v>0.624823648243019</v>
      </c>
      <c r="I41" s="117">
        <f t="shared" si="24"/>
        <v>0.739579821418928</v>
      </c>
      <c r="J41" s="117">
        <f t="shared" si="24"/>
        <v>0.489230622255197</v>
      </c>
      <c r="K41" s="117">
        <f t="shared" si="25"/>
        <v>69.7912592845956</v>
      </c>
      <c r="L41" s="117">
        <f t="shared" si="26"/>
        <v>-57.3780865879544</v>
      </c>
      <c r="M41" s="117">
        <f t="shared" si="27"/>
        <v>50.0698398327462</v>
      </c>
      <c r="N41" s="123" t="str">
        <f t="shared" si="28"/>
        <v>14-Green2 (64, 192, 64)</v>
      </c>
      <c r="O41" s="124">
        <f>K41-[1]Reference!B48</f>
        <v>0.924666030817505</v>
      </c>
      <c r="P41" s="124">
        <f>L41-[1]Reference!C48</f>
        <v>1.9496305708529</v>
      </c>
      <c r="Q41" s="124">
        <f>M41-[1]Reference!D48</f>
        <v>-2.3934234544996</v>
      </c>
      <c r="R41" s="124" t="str">
        <f t="shared" si="29"/>
        <v>about the same</v>
      </c>
      <c r="S41" s="124" t="str">
        <f t="shared" si="30"/>
        <v>about the same</v>
      </c>
      <c r="T41" s="124" t="str">
        <f t="shared" si="31"/>
        <v>about the same</v>
      </c>
      <c r="U41" s="124">
        <f t="shared" si="18"/>
        <v>3.22250561890911</v>
      </c>
      <c r="V41" s="124">
        <f t="shared" si="32"/>
        <v>1.35459248315084</v>
      </c>
      <c r="W41" s="117">
        <f t="shared" si="19"/>
        <v>76.1526997641689</v>
      </c>
      <c r="X41" s="117">
        <f>W41-[1]Reference!E48</f>
        <v>-3.0443457490465</v>
      </c>
      <c r="Y41" s="117">
        <f t="shared" si="20"/>
        <v>0.511364992559632</v>
      </c>
      <c r="Z41" s="117">
        <f t="shared" si="21"/>
        <v>0.924666030817505</v>
      </c>
      <c r="AA41" s="117">
        <f>X41/(1+0.045*ABS([1]Reference!E48))</f>
        <v>-0.667053995430792</v>
      </c>
      <c r="AB41" s="117">
        <f>Y41/(1+0.015*ABS([1]Reference!E48))</f>
        <v>0.233718167421475</v>
      </c>
      <c r="AC41" s="117">
        <f t="shared" si="33"/>
        <v>1.16386961604418</v>
      </c>
      <c r="AD41" s="123" t="str">
        <f t="shared" si="22"/>
        <v>14-Green2 (64, 192, 64)</v>
      </c>
    </row>
    <row r="42" s="31" customFormat="1" spans="1:30">
      <c r="A42" s="3" t="s">
        <v>64</v>
      </c>
      <c r="B42" s="31">
        <f>Test_Data!P18</f>
        <v>134.75186</v>
      </c>
      <c r="C42" s="31">
        <f>Test_Data!Q18</f>
        <v>263.37177</v>
      </c>
      <c r="D42" s="31">
        <f>Test_Data!R18</f>
        <v>41.212448</v>
      </c>
      <c r="E42" s="117">
        <f t="shared" si="23"/>
        <v>0.369965315166562</v>
      </c>
      <c r="F42" s="117">
        <f t="shared" si="23"/>
        <v>0.723095175784774</v>
      </c>
      <c r="G42" s="117">
        <f t="shared" si="23"/>
        <v>0.113150024890978</v>
      </c>
      <c r="H42" s="117">
        <f t="shared" si="24"/>
        <v>0.730634799023216</v>
      </c>
      <c r="I42" s="117">
        <f t="shared" si="24"/>
        <v>0.897563440671819</v>
      </c>
      <c r="J42" s="117">
        <f t="shared" si="24"/>
        <v>0.498232133430663</v>
      </c>
      <c r="K42" s="117">
        <f t="shared" si="25"/>
        <v>88.117359117931</v>
      </c>
      <c r="L42" s="117">
        <f t="shared" si="26"/>
        <v>-83.4643208243016</v>
      </c>
      <c r="M42" s="117">
        <f t="shared" si="27"/>
        <v>79.8662614482312</v>
      </c>
      <c r="N42" s="123" t="str">
        <f t="shared" si="28"/>
        <v>15-Green3 (0, 255, 0)</v>
      </c>
      <c r="O42" s="124">
        <f>K42-[1]Reference!B49</f>
        <v>0.380325644386787</v>
      </c>
      <c r="P42" s="124">
        <f>L42-[1]Reference!C49</f>
        <v>2.72411326981809</v>
      </c>
      <c r="Q42" s="124">
        <f>M42-[1]Reference!D49</f>
        <v>-3.31988209680563</v>
      </c>
      <c r="R42" s="124" t="str">
        <f t="shared" si="29"/>
        <v>about the same</v>
      </c>
      <c r="S42" s="124" t="str">
        <f t="shared" si="30"/>
        <v>about the same</v>
      </c>
      <c r="T42" s="124" t="str">
        <f t="shared" si="31"/>
        <v>bluer</v>
      </c>
      <c r="U42" s="124">
        <f t="shared" si="18"/>
        <v>4.31127102363883</v>
      </c>
      <c r="V42" s="124">
        <f t="shared" si="32"/>
        <v>0.622735375760269</v>
      </c>
      <c r="W42" s="117">
        <f t="shared" si="19"/>
        <v>115.520182515347</v>
      </c>
      <c r="X42" s="117">
        <f>W42-[1]Reference!E49</f>
        <v>-4.26454376263804</v>
      </c>
      <c r="Y42" s="117">
        <f t="shared" si="20"/>
        <v>0.506040255349828</v>
      </c>
      <c r="Z42" s="117">
        <f t="shared" si="21"/>
        <v>0.380325644386787</v>
      </c>
      <c r="AA42" s="117">
        <f>X42/(1+0.045*ABS([1]Reference!E49))</f>
        <v>-0.667345085368099</v>
      </c>
      <c r="AB42" s="117">
        <f>Y42/(1+0.015*ABS([1]Reference!E49))</f>
        <v>0.180937328976332</v>
      </c>
      <c r="AC42" s="117">
        <f t="shared" si="33"/>
        <v>0.789135841132735</v>
      </c>
      <c r="AD42" s="123" t="str">
        <f t="shared" si="22"/>
        <v>15-Green3 (0, 255, 0)</v>
      </c>
    </row>
    <row r="43" s="31" customFormat="1" spans="1:30">
      <c r="A43" s="3" t="s">
        <v>65</v>
      </c>
      <c r="B43" s="31">
        <f>Test_Data!P19</f>
        <v>181.25473</v>
      </c>
      <c r="C43" s="31">
        <f>Test_Data!Q19</f>
        <v>285.64267</v>
      </c>
      <c r="D43" s="31">
        <f>Test_Data!R19</f>
        <v>106.56464</v>
      </c>
      <c r="E43" s="117">
        <f t="shared" si="23"/>
        <v>0.497640353980124</v>
      </c>
      <c r="F43" s="117">
        <f t="shared" si="23"/>
        <v>0.784240606634805</v>
      </c>
      <c r="G43" s="117">
        <f t="shared" si="23"/>
        <v>0.292576448467659</v>
      </c>
      <c r="H43" s="117">
        <f t="shared" si="24"/>
        <v>0.806526323550875</v>
      </c>
      <c r="I43" s="117">
        <f t="shared" si="24"/>
        <v>0.92218157712771</v>
      </c>
      <c r="J43" s="117">
        <f t="shared" si="24"/>
        <v>0.683848613194438</v>
      </c>
      <c r="K43" s="117">
        <f t="shared" si="25"/>
        <v>90.9730629468144</v>
      </c>
      <c r="L43" s="117">
        <f t="shared" si="26"/>
        <v>-57.8276267884177</v>
      </c>
      <c r="M43" s="117">
        <f t="shared" si="27"/>
        <v>47.6665927866545</v>
      </c>
      <c r="N43" s="123" t="str">
        <f t="shared" si="28"/>
        <v>16-Green4 (128, 255, 128)</v>
      </c>
      <c r="O43" s="124">
        <f>K43-[1]Reference!B50</f>
        <v>0.345008803750744</v>
      </c>
      <c r="P43" s="124">
        <f>L43-[1]Reference!C50</f>
        <v>2.07006076753802</v>
      </c>
      <c r="Q43" s="124">
        <f>M43-[1]Reference!D50</f>
        <v>-2.03720109929841</v>
      </c>
      <c r="R43" s="124" t="str">
        <f t="shared" si="29"/>
        <v>about the same</v>
      </c>
      <c r="S43" s="124" t="str">
        <f t="shared" si="30"/>
        <v>about the same</v>
      </c>
      <c r="T43" s="124" t="str">
        <f t="shared" si="31"/>
        <v>about the same</v>
      </c>
      <c r="U43" s="124">
        <f t="shared" si="18"/>
        <v>2.92478562888774</v>
      </c>
      <c r="V43" s="124">
        <f t="shared" si="32"/>
        <v>0.545382832046274</v>
      </c>
      <c r="W43" s="117">
        <f t="shared" si="19"/>
        <v>74.9408999670358</v>
      </c>
      <c r="X43" s="117">
        <f>W43-[1]Reference!E50</f>
        <v>-2.89354036119025</v>
      </c>
      <c r="Y43" s="117">
        <f t="shared" si="20"/>
        <v>0.250527600167656</v>
      </c>
      <c r="Z43" s="117">
        <f t="shared" si="21"/>
        <v>0.345008803750744</v>
      </c>
      <c r="AA43" s="117">
        <f>X43/(1+0.045*ABS([1]Reference!E50))</f>
        <v>-0.642644830202272</v>
      </c>
      <c r="AB43" s="117">
        <f>Y43/(1+0.015*ABS([1]Reference!E50))</f>
        <v>0.115582782433407</v>
      </c>
      <c r="AC43" s="117">
        <f t="shared" si="33"/>
        <v>0.738500394073202</v>
      </c>
      <c r="AD43" s="123" t="str">
        <f t="shared" si="22"/>
        <v>16-Green4 (128, 255, 128)</v>
      </c>
    </row>
    <row r="44" s="31" customFormat="1" spans="1:30">
      <c r="A44" s="3" t="s">
        <v>66</v>
      </c>
      <c r="B44" s="31">
        <f>Test_Data!P20</f>
        <v>12.936976</v>
      </c>
      <c r="C44" s="31">
        <f>Test_Data!Q20</f>
        <v>5.0807638</v>
      </c>
      <c r="D44" s="31">
        <f>Test_Data!R20</f>
        <v>67.437691</v>
      </c>
      <c r="E44" s="117">
        <f t="shared" si="23"/>
        <v>0.0355188596516757</v>
      </c>
      <c r="F44" s="117">
        <f t="shared" si="23"/>
        <v>0.0139493909809769</v>
      </c>
      <c r="G44" s="117">
        <f t="shared" si="23"/>
        <v>0.185152224280394</v>
      </c>
      <c r="H44" s="117">
        <f t="shared" si="24"/>
        <v>0.334554098372943</v>
      </c>
      <c r="I44" s="117">
        <f t="shared" si="24"/>
        <v>0.240723459254354</v>
      </c>
      <c r="J44" s="117">
        <f t="shared" si="24"/>
        <v>0.587114978840143</v>
      </c>
      <c r="K44" s="117">
        <f t="shared" si="25"/>
        <v>11.9239212735051</v>
      </c>
      <c r="L44" s="117">
        <f t="shared" si="26"/>
        <v>46.9153195592942</v>
      </c>
      <c r="M44" s="117">
        <f t="shared" si="27"/>
        <v>-69.2783039171578</v>
      </c>
      <c r="N44" s="123" t="str">
        <f t="shared" si="28"/>
        <v>17-Blue1 (0, 0, 128)</v>
      </c>
      <c r="O44" s="124">
        <f>K44-[1]Reference!B51</f>
        <v>-1.05139030421142</v>
      </c>
      <c r="P44" s="124">
        <f>L44-[1]Reference!C51</f>
        <v>-0.590631935340888</v>
      </c>
      <c r="Q44" s="124">
        <f>M44-[1]Reference!D51</f>
        <v>-4.57999746185727</v>
      </c>
      <c r="R44" s="124" t="str">
        <f t="shared" si="29"/>
        <v>about the same</v>
      </c>
      <c r="S44" s="124" t="str">
        <f t="shared" si="30"/>
        <v>about the same</v>
      </c>
      <c r="T44" s="124" t="str">
        <f t="shared" si="31"/>
        <v>bluer</v>
      </c>
      <c r="U44" s="124">
        <f t="shared" si="18"/>
        <v>4.73610012620652</v>
      </c>
      <c r="V44" s="124">
        <f t="shared" si="32"/>
        <v>3.65614393499644</v>
      </c>
      <c r="W44" s="117">
        <f t="shared" si="19"/>
        <v>83.6691735526817</v>
      </c>
      <c r="X44" s="117">
        <f>W44-[1]Reference!E51</f>
        <v>3.40282764361093</v>
      </c>
      <c r="Y44" s="117">
        <f t="shared" si="20"/>
        <v>3.12185631660729</v>
      </c>
      <c r="Z44" s="117">
        <f t="shared" si="21"/>
        <v>-1.05139030421142</v>
      </c>
      <c r="AA44" s="117">
        <f>X44/(1+0.045*ABS([1]Reference!E51))</f>
        <v>0.737822700219326</v>
      </c>
      <c r="AB44" s="117">
        <f>Y44/(1+0.015*ABS([1]Reference!E51))</f>
        <v>1.41645332653346</v>
      </c>
      <c r="AC44" s="117">
        <f t="shared" si="33"/>
        <v>1.91210458265139</v>
      </c>
      <c r="AD44" s="123" t="str">
        <f t="shared" si="22"/>
        <v>17-Blue1 (0, 0, 128)</v>
      </c>
    </row>
    <row r="45" s="31" customFormat="1" spans="1:30">
      <c r="A45" s="3" t="s">
        <v>67</v>
      </c>
      <c r="B45" s="31">
        <f>Test_Data!P21</f>
        <v>46.613056</v>
      </c>
      <c r="C45" s="31">
        <f>Test_Data!Q21</f>
        <v>31.594707</v>
      </c>
      <c r="D45" s="31">
        <f>Test_Data!R21</f>
        <v>157.76627</v>
      </c>
      <c r="E45" s="117">
        <f t="shared" si="23"/>
        <v>0.127977557815652</v>
      </c>
      <c r="F45" s="117">
        <f t="shared" si="23"/>
        <v>0.0867442255182985</v>
      </c>
      <c r="G45" s="117">
        <f t="shared" si="23"/>
        <v>0.433152075253009</v>
      </c>
      <c r="H45" s="117">
        <f t="shared" si="24"/>
        <v>0.512890461732703</v>
      </c>
      <c r="I45" s="117">
        <f t="shared" si="24"/>
        <v>0.44267010263511</v>
      </c>
      <c r="J45" s="117">
        <f t="shared" si="24"/>
        <v>0.779399846208733</v>
      </c>
      <c r="K45" s="117">
        <f t="shared" si="25"/>
        <v>35.3497319056728</v>
      </c>
      <c r="L45" s="117">
        <f t="shared" si="26"/>
        <v>35.1101795487966</v>
      </c>
      <c r="M45" s="117">
        <f t="shared" si="27"/>
        <v>-67.3459487147244</v>
      </c>
      <c r="N45" s="123" t="str">
        <f t="shared" si="28"/>
        <v>18-Blue2 (64, 64, 192)</v>
      </c>
      <c r="O45" s="124">
        <f>K45-[1]Reference!B52</f>
        <v>0.221702337622538</v>
      </c>
      <c r="P45" s="124">
        <f>L45-[1]Reference!C52</f>
        <v>-5.14037344181609</v>
      </c>
      <c r="Q45" s="124">
        <f>M45-[1]Reference!D52</f>
        <v>-0.374365022881719</v>
      </c>
      <c r="R45" s="124" t="str">
        <f t="shared" si="29"/>
        <v>about the same</v>
      </c>
      <c r="S45" s="124" t="str">
        <f t="shared" si="30"/>
        <v>greener</v>
      </c>
      <c r="T45" s="124" t="str">
        <f t="shared" si="31"/>
        <v>about the same</v>
      </c>
      <c r="U45" s="124">
        <f t="shared" si="18"/>
        <v>5.15875374661291</v>
      </c>
      <c r="V45" s="124">
        <f t="shared" si="32"/>
        <v>4.89983793854993</v>
      </c>
      <c r="W45" s="117">
        <f t="shared" si="19"/>
        <v>75.9486768563813</v>
      </c>
      <c r="X45" s="117">
        <f>W45-[1]Reference!E52</f>
        <v>-2.18774255379908</v>
      </c>
      <c r="Y45" s="117">
        <f t="shared" si="20"/>
        <v>4.66662306277056</v>
      </c>
      <c r="Z45" s="117">
        <f t="shared" si="21"/>
        <v>0.221702337622538</v>
      </c>
      <c r="AA45" s="117">
        <f>X45/(1+0.045*ABS([1]Reference!E52))</f>
        <v>-0.484427652713849</v>
      </c>
      <c r="AB45" s="117">
        <f>Y45/(1+0.015*ABS([1]Reference!E52))</f>
        <v>2.14849153159345</v>
      </c>
      <c r="AC45" s="117">
        <f t="shared" si="33"/>
        <v>2.21355775586496</v>
      </c>
      <c r="AD45" s="123" t="str">
        <f t="shared" si="22"/>
        <v>18-Blue2 (64, 64, 192)</v>
      </c>
    </row>
    <row r="46" s="31" customFormat="1" spans="1:30">
      <c r="A46" s="3" t="s">
        <v>68</v>
      </c>
      <c r="B46" s="31">
        <f>Test_Data!P22</f>
        <v>56.000294</v>
      </c>
      <c r="C46" s="31">
        <f>Test_Data!Q22</f>
        <v>22.668989</v>
      </c>
      <c r="D46" s="31">
        <f>Test_Data!R22</f>
        <v>285.62561</v>
      </c>
      <c r="E46" s="117">
        <f t="shared" si="23"/>
        <v>0.15375050421664</v>
      </c>
      <c r="F46" s="117">
        <f t="shared" si="23"/>
        <v>0.0622383962632674</v>
      </c>
      <c r="G46" s="117">
        <f t="shared" si="23"/>
        <v>0.784193767887816</v>
      </c>
      <c r="H46" s="117">
        <f t="shared" si="24"/>
        <v>0.545237267536492</v>
      </c>
      <c r="I46" s="117">
        <f t="shared" si="24"/>
        <v>0.396295795270709</v>
      </c>
      <c r="J46" s="117">
        <f t="shared" si="24"/>
        <v>0.949922070359439</v>
      </c>
      <c r="K46" s="117">
        <f t="shared" si="25"/>
        <v>29.9703122514022</v>
      </c>
      <c r="L46" s="117">
        <f t="shared" si="26"/>
        <v>74.4707361328917</v>
      </c>
      <c r="M46" s="117">
        <f t="shared" si="27"/>
        <v>-110.725255017746</v>
      </c>
      <c r="N46" s="123" t="str">
        <f t="shared" si="28"/>
        <v>19-Blue3 (0, 0, 255)</v>
      </c>
      <c r="O46" s="124">
        <f>K46-[1]Reference!B53</f>
        <v>-2.33227441584729</v>
      </c>
      <c r="P46" s="124">
        <f>L46-[1]Reference!C53</f>
        <v>-4.72290197950976</v>
      </c>
      <c r="Q46" s="124">
        <f>M46-[1]Reference!D53</f>
        <v>-2.87152076541885</v>
      </c>
      <c r="R46" s="124" t="str">
        <f t="shared" si="29"/>
        <v>about the same</v>
      </c>
      <c r="S46" s="124" t="str">
        <f t="shared" si="30"/>
        <v>greener</v>
      </c>
      <c r="T46" s="124" t="str">
        <f t="shared" si="31"/>
        <v>about the same</v>
      </c>
      <c r="U46" s="124">
        <f t="shared" si="18"/>
        <v>5.99924483290228</v>
      </c>
      <c r="V46" s="124">
        <f t="shared" si="32"/>
        <v>8.80595249934161</v>
      </c>
      <c r="W46" s="117">
        <f t="shared" si="19"/>
        <v>133.439022174624</v>
      </c>
      <c r="X46" s="117">
        <f>W46-[1]Reference!E53</f>
        <v>-0.36703265717253</v>
      </c>
      <c r="Y46" s="117">
        <f t="shared" si="20"/>
        <v>5.51513568671322</v>
      </c>
      <c r="Z46" s="117">
        <f t="shared" si="21"/>
        <v>-2.33227441584729</v>
      </c>
      <c r="AA46" s="117">
        <f>X46/(1+0.045*ABS([1]Reference!E53))</f>
        <v>-0.0522743788786239</v>
      </c>
      <c r="AB46" s="117">
        <f>Y46/(1+0.015*ABS([1]Reference!E53))</f>
        <v>1.83404360303637</v>
      </c>
      <c r="AC46" s="117">
        <f t="shared" si="33"/>
        <v>2.96748251879293</v>
      </c>
      <c r="AD46" s="123" t="str">
        <f t="shared" si="22"/>
        <v>19-Blue3 (0, 0, 255)</v>
      </c>
    </row>
    <row r="47" s="31" customFormat="1" spans="1:30">
      <c r="A47" s="3" t="s">
        <v>69</v>
      </c>
      <c r="B47" s="31">
        <f>Test_Data!P23</f>
        <v>122.29359</v>
      </c>
      <c r="C47" s="31">
        <f>Test_Data!Q23</f>
        <v>100.28223</v>
      </c>
      <c r="D47" s="31">
        <f>Test_Data!R23</f>
        <v>301.30188</v>
      </c>
      <c r="E47" s="117">
        <f t="shared" si="23"/>
        <v>0.33576075734465</v>
      </c>
      <c r="F47" s="117">
        <f t="shared" si="23"/>
        <v>0.275327901429751</v>
      </c>
      <c r="G47" s="117">
        <f t="shared" si="23"/>
        <v>0.827233442228387</v>
      </c>
      <c r="H47" s="117">
        <f t="shared" si="24"/>
        <v>0.707386327927022</v>
      </c>
      <c r="I47" s="117">
        <f t="shared" si="24"/>
        <v>0.650554084883651</v>
      </c>
      <c r="J47" s="117">
        <f t="shared" si="24"/>
        <v>0.966991990745869</v>
      </c>
      <c r="K47" s="117">
        <f t="shared" si="25"/>
        <v>59.4642738465036</v>
      </c>
      <c r="L47" s="117">
        <f t="shared" si="26"/>
        <v>28.4161215216852</v>
      </c>
      <c r="M47" s="117">
        <f t="shared" si="27"/>
        <v>-63.2875811724435</v>
      </c>
      <c r="N47" s="123" t="str">
        <f t="shared" si="28"/>
        <v>20-Blue4 (128, 128, 255)</v>
      </c>
      <c r="O47" s="124">
        <f>K47-[1]Reference!B54</f>
        <v>0.261520635676654</v>
      </c>
      <c r="P47" s="124">
        <f>L47-[1]Reference!C54</f>
        <v>-4.68703755349625</v>
      </c>
      <c r="Q47" s="124">
        <f>M47-[1]Reference!D54</f>
        <v>0.169858226590968</v>
      </c>
      <c r="R47" s="124" t="str">
        <f t="shared" si="29"/>
        <v>about the same</v>
      </c>
      <c r="S47" s="124" t="str">
        <f t="shared" si="30"/>
        <v>greener</v>
      </c>
      <c r="T47" s="124" t="str">
        <f t="shared" si="31"/>
        <v>about the same</v>
      </c>
      <c r="U47" s="124">
        <f t="shared" si="18"/>
        <v>4.69739990717306</v>
      </c>
      <c r="V47" s="124">
        <f t="shared" si="32"/>
        <v>4.3314817655386</v>
      </c>
      <c r="W47" s="117">
        <f t="shared" si="19"/>
        <v>69.3743028288848</v>
      </c>
      <c r="X47" s="117">
        <f>W47-[1]Reference!E54</f>
        <v>-2.19849756231764</v>
      </c>
      <c r="Y47" s="117">
        <f t="shared" si="20"/>
        <v>4.14291941914252</v>
      </c>
      <c r="Z47" s="117">
        <f t="shared" si="21"/>
        <v>0.261520635676654</v>
      </c>
      <c r="AA47" s="117">
        <f>X47/(1+0.045*ABS([1]Reference!E54))</f>
        <v>-0.52087520236755</v>
      </c>
      <c r="AB47" s="117">
        <f>Y47/(1+0.015*ABS([1]Reference!E54))</f>
        <v>1.99794337913076</v>
      </c>
      <c r="AC47" s="117">
        <f t="shared" si="33"/>
        <v>2.08122121975022</v>
      </c>
      <c r="AD47" s="123" t="str">
        <f t="shared" si="22"/>
        <v>20-Blue4 (128, 128, 255)</v>
      </c>
    </row>
    <row r="48" s="31" customFormat="1" spans="1:30">
      <c r="A48" s="3" t="s">
        <v>70</v>
      </c>
      <c r="B48" s="31">
        <f>Test_Data!P24</f>
        <v>66.145287</v>
      </c>
      <c r="C48" s="31">
        <f>Test_Data!Q24</f>
        <v>78.06694</v>
      </c>
      <c r="D48" s="31">
        <f>Test_Data!R24</f>
        <v>11.662889</v>
      </c>
      <c r="E48" s="117">
        <f t="shared" si="23"/>
        <v>0.181603889933228</v>
      </c>
      <c r="F48" s="117">
        <f t="shared" si="23"/>
        <v>0.214335149519933</v>
      </c>
      <c r="G48" s="117">
        <f t="shared" si="23"/>
        <v>0.0320208151830901</v>
      </c>
      <c r="H48" s="117">
        <f t="shared" si="24"/>
        <v>0.576352788503739</v>
      </c>
      <c r="I48" s="117">
        <f t="shared" si="24"/>
        <v>0.598454494215627</v>
      </c>
      <c r="J48" s="117">
        <f t="shared" si="24"/>
        <v>0.327107858075249</v>
      </c>
      <c r="K48" s="117">
        <f t="shared" si="25"/>
        <v>53.4207213290127</v>
      </c>
      <c r="L48" s="117">
        <f t="shared" si="26"/>
        <v>-11.0508528559437</v>
      </c>
      <c r="M48" s="117">
        <f t="shared" si="27"/>
        <v>54.2693272280755</v>
      </c>
      <c r="N48" s="123" t="str">
        <f t="shared" si="28"/>
        <v>21-Yellow1 (128, 128, 0)</v>
      </c>
      <c r="O48" s="124">
        <f>K48-[1]Reference!B55</f>
        <v>1.55238996566447</v>
      </c>
      <c r="P48" s="124">
        <f>L48-[1]Reference!C55</f>
        <v>1.88284893760954</v>
      </c>
      <c r="Q48" s="124">
        <f>M48-[1]Reference!D55</f>
        <v>-2.41109726776532</v>
      </c>
      <c r="R48" s="124" t="str">
        <f t="shared" si="29"/>
        <v>about the same</v>
      </c>
      <c r="S48" s="124" t="str">
        <f t="shared" si="30"/>
        <v>about the same</v>
      </c>
      <c r="T48" s="124" t="str">
        <f t="shared" si="31"/>
        <v>about the same</v>
      </c>
      <c r="U48" s="124">
        <f t="shared" si="18"/>
        <v>3.43051377522063</v>
      </c>
      <c r="V48" s="124">
        <f t="shared" si="32"/>
        <v>3.49575040796976</v>
      </c>
      <c r="W48" s="117">
        <f t="shared" si="19"/>
        <v>55.3830409659099</v>
      </c>
      <c r="X48" s="117">
        <f>W48-[1]Reference!E55</f>
        <v>-2.75430643757311</v>
      </c>
      <c r="Y48" s="117">
        <f t="shared" si="20"/>
        <v>1.33127991212446</v>
      </c>
      <c r="Z48" s="117">
        <f t="shared" si="21"/>
        <v>1.55238996566447</v>
      </c>
      <c r="AA48" s="117">
        <f>X48/(1+0.045*ABS([1]Reference!E55))</f>
        <v>-0.761661741208083</v>
      </c>
      <c r="AB48" s="117">
        <f>Y48/(1+0.015*ABS([1]Reference!E55))</f>
        <v>0.711130926379861</v>
      </c>
      <c r="AC48" s="117">
        <f t="shared" si="33"/>
        <v>1.86969259718537</v>
      </c>
      <c r="AD48" s="123" t="str">
        <f t="shared" si="22"/>
        <v>21-Yellow1 (128, 128, 0)</v>
      </c>
    </row>
    <row r="49" s="31" customFormat="1" spans="1:30">
      <c r="A49" s="3" t="s">
        <v>71</v>
      </c>
      <c r="B49" s="31">
        <f>Test_Data!P25</f>
        <v>159.18059</v>
      </c>
      <c r="C49" s="31">
        <f>Test_Data!Q25</f>
        <v>185.5867</v>
      </c>
      <c r="D49" s="31">
        <f>Test_Data!R25</f>
        <v>42.052364</v>
      </c>
      <c r="E49" s="117">
        <f t="shared" si="23"/>
        <v>0.437035133672732</v>
      </c>
      <c r="F49" s="117">
        <f t="shared" si="23"/>
        <v>0.509533908891664</v>
      </c>
      <c r="G49" s="117">
        <f t="shared" si="23"/>
        <v>0.115456039721893</v>
      </c>
      <c r="H49" s="117">
        <f t="shared" si="24"/>
        <v>0.772358268635907</v>
      </c>
      <c r="I49" s="117">
        <f t="shared" si="24"/>
        <v>0.798713509835528</v>
      </c>
      <c r="J49" s="117">
        <f t="shared" si="24"/>
        <v>0.501594079222771</v>
      </c>
      <c r="K49" s="117">
        <f t="shared" si="25"/>
        <v>76.6507671409212</v>
      </c>
      <c r="L49" s="117">
        <f t="shared" si="26"/>
        <v>-13.1776205998106</v>
      </c>
      <c r="M49" s="117">
        <f t="shared" si="27"/>
        <v>59.4238861225514</v>
      </c>
      <c r="N49" s="123" t="str">
        <f t="shared" si="28"/>
        <v>22-Yellow2 (192, 192, 64)</v>
      </c>
      <c r="O49" s="124">
        <f>K49-[1]Reference!B56</f>
        <v>1.02811382608178</v>
      </c>
      <c r="P49" s="124">
        <f>L49-[1]Reference!C56</f>
        <v>2.39042948895374</v>
      </c>
      <c r="Q49" s="124">
        <f>M49-[1]Reference!D56</f>
        <v>-2.20139870215649</v>
      </c>
      <c r="R49" s="124" t="str">
        <f t="shared" si="29"/>
        <v>about the same</v>
      </c>
      <c r="S49" s="124" t="str">
        <f t="shared" si="30"/>
        <v>about the same</v>
      </c>
      <c r="T49" s="124" t="str">
        <f t="shared" si="31"/>
        <v>about the same</v>
      </c>
      <c r="U49" s="124">
        <f t="shared" si="18"/>
        <v>3.40842007782145</v>
      </c>
      <c r="V49" s="124">
        <f t="shared" si="32"/>
        <v>2.40973173277732</v>
      </c>
      <c r="W49" s="117">
        <f t="shared" si="19"/>
        <v>60.8674619692534</v>
      </c>
      <c r="X49" s="117">
        <f>W49-[1]Reference!E56</f>
        <v>-2.6938463345618</v>
      </c>
      <c r="Y49" s="117">
        <f t="shared" si="20"/>
        <v>1.81755366173433</v>
      </c>
      <c r="Z49" s="117">
        <f t="shared" si="21"/>
        <v>1.02811382608178</v>
      </c>
      <c r="AA49" s="117">
        <f>X49/(1+0.045*ABS([1]Reference!E56))</f>
        <v>-0.697840850243172</v>
      </c>
      <c r="AB49" s="117">
        <f>Y49/(1+0.015*ABS([1]Reference!E56))</f>
        <v>0.930447118931911</v>
      </c>
      <c r="AC49" s="117">
        <f t="shared" si="33"/>
        <v>1.55233106416683</v>
      </c>
      <c r="AD49" s="123" t="str">
        <f t="shared" si="22"/>
        <v>22-Yellow2 (192, 192, 64)</v>
      </c>
    </row>
    <row r="50" s="31" customFormat="1" spans="1:30">
      <c r="A50" s="3" t="s">
        <v>72</v>
      </c>
      <c r="B50" s="31">
        <f>Test_Data!P26</f>
        <v>290.04269</v>
      </c>
      <c r="C50" s="31">
        <f>Test_Data!Q26</f>
        <v>342.40445</v>
      </c>
      <c r="D50" s="31">
        <f>Test_Data!R26</f>
        <v>47.736122</v>
      </c>
      <c r="E50" s="117">
        <f t="shared" si="23"/>
        <v>0.796320994883539</v>
      </c>
      <c r="F50" s="117">
        <f t="shared" si="23"/>
        <v>0.940081793740608</v>
      </c>
      <c r="G50" s="117">
        <f t="shared" si="23"/>
        <v>0.131060969552179</v>
      </c>
      <c r="H50" s="117">
        <f t="shared" si="24"/>
        <v>0.943356989921227</v>
      </c>
      <c r="I50" s="117">
        <f t="shared" si="24"/>
        <v>0.979614520661734</v>
      </c>
      <c r="J50" s="117">
        <f t="shared" si="24"/>
        <v>0.52324446312608</v>
      </c>
      <c r="K50" s="117">
        <f t="shared" si="25"/>
        <v>97.6352843967611</v>
      </c>
      <c r="L50" s="117">
        <f t="shared" si="26"/>
        <v>-18.1287653702533</v>
      </c>
      <c r="M50" s="117">
        <f t="shared" si="27"/>
        <v>91.2740115071308</v>
      </c>
      <c r="N50" s="123" t="str">
        <f t="shared" si="28"/>
        <v>23-Yellow3 (255, 255, 0)</v>
      </c>
      <c r="O50" s="124">
        <f>K50-[1]Reference!B57</f>
        <v>0.497037415463808</v>
      </c>
      <c r="P50" s="124">
        <f>L50-[1]Reference!C57</f>
        <v>3.43204684520243</v>
      </c>
      <c r="Q50" s="124">
        <f>M50-[1]Reference!D57</f>
        <v>-3.21370812285784</v>
      </c>
      <c r="R50" s="124" t="str">
        <f t="shared" si="29"/>
        <v>about the same</v>
      </c>
      <c r="S50" s="124" t="str">
        <f t="shared" si="30"/>
        <v>redder</v>
      </c>
      <c r="T50" s="124" t="str">
        <f t="shared" si="31"/>
        <v>bluer</v>
      </c>
      <c r="U50" s="124">
        <f t="shared" si="18"/>
        <v>4.72799234759928</v>
      </c>
      <c r="V50" s="124">
        <f t="shared" si="32"/>
        <v>1.96298465441102</v>
      </c>
      <c r="W50" s="117">
        <f t="shared" si="19"/>
        <v>93.0569573457758</v>
      </c>
      <c r="X50" s="117">
        <f>W50-[1]Reference!E57</f>
        <v>-3.85949009358033</v>
      </c>
      <c r="Y50" s="117">
        <f t="shared" si="20"/>
        <v>2.6853680686531</v>
      </c>
      <c r="Z50" s="117">
        <f t="shared" si="21"/>
        <v>0.497037415463808</v>
      </c>
      <c r="AA50" s="117">
        <f>X50/(1+0.045*ABS([1]Reference!E57))</f>
        <v>-0.719887562683325</v>
      </c>
      <c r="AB50" s="117">
        <f>Y50/(1+0.015*ABS([1]Reference!E57))</f>
        <v>1.09439497400799</v>
      </c>
      <c r="AC50" s="117">
        <f t="shared" si="33"/>
        <v>1.40106554251078</v>
      </c>
      <c r="AD50" s="123" t="str">
        <f t="shared" si="22"/>
        <v>23-Yellow3 (255, 255, 0)</v>
      </c>
    </row>
    <row r="51" s="31" customFormat="1" spans="1:30">
      <c r="A51" s="3" t="s">
        <v>73</v>
      </c>
      <c r="B51" s="31">
        <f>Test_Data!P27</f>
        <v>302.26837</v>
      </c>
      <c r="C51" s="31">
        <f>Test_Data!Q27</f>
        <v>347.27017</v>
      </c>
      <c r="D51" s="31">
        <f>Test_Data!R27</f>
        <v>111.0572</v>
      </c>
      <c r="E51" s="117">
        <f t="shared" si="23"/>
        <v>0.829886969812016</v>
      </c>
      <c r="F51" s="117">
        <f t="shared" si="23"/>
        <v>0.953440775451972</v>
      </c>
      <c r="G51" s="117">
        <f t="shared" si="23"/>
        <v>0.304910908090737</v>
      </c>
      <c r="H51" s="117">
        <f t="shared" si="24"/>
        <v>0.956429577855375</v>
      </c>
      <c r="I51" s="117">
        <f t="shared" si="24"/>
        <v>0.984232965670725</v>
      </c>
      <c r="J51" s="117">
        <f t="shared" si="24"/>
        <v>0.693326558249625</v>
      </c>
      <c r="K51" s="117">
        <f t="shared" si="25"/>
        <v>98.1710240178041</v>
      </c>
      <c r="L51" s="117">
        <f t="shared" si="26"/>
        <v>-13.9016939076754</v>
      </c>
      <c r="M51" s="117">
        <f t="shared" si="27"/>
        <v>58.1812814842201</v>
      </c>
      <c r="N51" s="123" t="str">
        <f t="shared" si="28"/>
        <v>24-Yellow4 (255, 255, 128)</v>
      </c>
      <c r="O51" s="124">
        <f>K51-[1]Reference!B58</f>
        <v>0.40279497568531</v>
      </c>
      <c r="P51" s="124">
        <f>L51-[1]Reference!C58</f>
        <v>2.64176959229589</v>
      </c>
      <c r="Q51" s="124">
        <f>M51-[1]Reference!D58</f>
        <v>-1.80436503111725</v>
      </c>
      <c r="R51" s="124" t="str">
        <f t="shared" si="29"/>
        <v>about the same</v>
      </c>
      <c r="S51" s="124" t="str">
        <f t="shared" si="30"/>
        <v>about the same</v>
      </c>
      <c r="T51" s="124" t="str">
        <f t="shared" si="31"/>
        <v>about the same</v>
      </c>
      <c r="U51" s="124">
        <f t="shared" si="18"/>
        <v>3.22442607865885</v>
      </c>
      <c r="V51" s="124">
        <f t="shared" si="32"/>
        <v>1.75243138733164</v>
      </c>
      <c r="W51" s="117">
        <f t="shared" si="19"/>
        <v>59.8190488778344</v>
      </c>
      <c r="X51" s="117">
        <f>W51-[1]Reference!E58</f>
        <v>-2.40605837348237</v>
      </c>
      <c r="Y51" s="117">
        <f t="shared" si="20"/>
        <v>2.10845034271461</v>
      </c>
      <c r="Z51" s="117">
        <f t="shared" si="21"/>
        <v>0.40279497568531</v>
      </c>
      <c r="AA51" s="117">
        <f>X51/(1+0.045*ABS([1]Reference!E58))</f>
        <v>-0.633151624669404</v>
      </c>
      <c r="AB51" s="117">
        <f>Y51/(1+0.015*ABS([1]Reference!E58))</f>
        <v>1.09055335269431</v>
      </c>
      <c r="AC51" s="117">
        <f t="shared" si="33"/>
        <v>1.32379431458654</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1.57645297950374</v>
      </c>
      <c r="C62" s="108" t="str">
        <f>IF(B62&lt;=20,"PASS","FAIL")</f>
        <v>PASS</v>
      </c>
    </row>
    <row r="63" spans="1:3">
      <c r="A63" s="31" t="s">
        <v>49</v>
      </c>
      <c r="B63" s="32">
        <f>MAX(AC28:AC51)</f>
        <v>2.96748251879293</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0.153722420334816</v>
      </c>
      <c r="F434" s="155">
        <f>Test_Data!T22</f>
        <v>0.0622270293533802</v>
      </c>
      <c r="G434" s="155">
        <v>0.18</v>
      </c>
      <c r="H434" s="155">
        <v>0.15</v>
      </c>
    </row>
    <row r="435" ht="14" spans="1:8">
      <c r="A435" s="153" t="s">
        <v>101</v>
      </c>
      <c r="B435" s="154">
        <v>0</v>
      </c>
      <c r="C435" s="154">
        <v>255</v>
      </c>
      <c r="D435" s="154">
        <v>0</v>
      </c>
      <c r="E435" s="155">
        <f>Test_Data!S18</f>
        <v>0.306717038154602</v>
      </c>
      <c r="F435" s="155">
        <f>Test_Data!T18</f>
        <v>0.599476754665375</v>
      </c>
      <c r="G435" s="155">
        <v>0.13</v>
      </c>
      <c r="H435" s="155">
        <v>0.57</v>
      </c>
    </row>
    <row r="436" ht="14" spans="1:8">
      <c r="A436" s="153" t="s">
        <v>100</v>
      </c>
      <c r="B436" s="154">
        <v>255</v>
      </c>
      <c r="C436" s="154">
        <v>0</v>
      </c>
      <c r="D436" s="154">
        <v>0</v>
      </c>
      <c r="E436" s="155">
        <f>Test_Data!S14</f>
        <v>0.633691549301147</v>
      </c>
      <c r="F436" s="155">
        <f>Test_Data!T14</f>
        <v>0.332808822393417</v>
      </c>
      <c r="G436" s="155">
        <v>0.47</v>
      </c>
      <c r="H436" s="155">
        <v>0.52</v>
      </c>
    </row>
    <row r="437" ht="14" spans="1:8">
      <c r="A437" s="153" t="s">
        <v>102</v>
      </c>
      <c r="B437" s="154">
        <v>0</v>
      </c>
      <c r="C437" s="154">
        <v>0</v>
      </c>
      <c r="D437" s="154">
        <v>255</v>
      </c>
      <c r="E437" s="155">
        <f>Test_Data!S22</f>
        <v>0.153722420334816</v>
      </c>
      <c r="F437" s="155">
        <f>Test_Data!T22</f>
        <v>0.0622270293533802</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2.35344593653744</v>
      </c>
    </row>
    <row r="446" spans="1:2">
      <c r="A446" s="3" t="s">
        <v>115</v>
      </c>
      <c r="B446" s="32">
        <f t="shared" ref="B446:B476" si="71">AC29</f>
        <v>2.09413471065351</v>
      </c>
    </row>
    <row r="447" spans="1:2">
      <c r="A447" s="3" t="s">
        <v>116</v>
      </c>
      <c r="B447" s="32">
        <f t="shared" si="71"/>
        <v>1.71406261720452</v>
      </c>
    </row>
    <row r="448" spans="1:2">
      <c r="A448" s="3" t="s">
        <v>117</v>
      </c>
      <c r="B448" s="32">
        <f t="shared" si="71"/>
        <v>1.55051460028823</v>
      </c>
    </row>
    <row r="449" spans="1:2">
      <c r="A449" s="3" t="s">
        <v>118</v>
      </c>
      <c r="B449" s="32">
        <f t="shared" si="71"/>
        <v>1.21206752508221</v>
      </c>
    </row>
    <row r="450" spans="1:2">
      <c r="A450" s="3" t="s">
        <v>119</v>
      </c>
      <c r="B450" s="32">
        <f t="shared" si="71"/>
        <v>0.777119223240435</v>
      </c>
    </row>
    <row r="451" spans="1:2">
      <c r="A451" s="3" t="s">
        <v>120</v>
      </c>
      <c r="B451" s="32">
        <f t="shared" si="71"/>
        <v>0.405455702389417</v>
      </c>
    </row>
    <row r="452" spans="1:2">
      <c r="A452" s="3" t="s">
        <v>121</v>
      </c>
      <c r="B452" s="32">
        <f t="shared" si="71"/>
        <v>0</v>
      </c>
    </row>
    <row r="453" spans="1:2">
      <c r="A453" s="3" t="s">
        <v>122</v>
      </c>
      <c r="B453" s="32">
        <f t="shared" si="71"/>
        <v>2.22120988500781</v>
      </c>
    </row>
    <row r="454" spans="1:2">
      <c r="A454" s="3" t="s">
        <v>123</v>
      </c>
      <c r="B454" s="32">
        <f t="shared" si="71"/>
        <v>2.08142031197992</v>
      </c>
    </row>
    <row r="455" spans="1:2">
      <c r="A455" s="3" t="s">
        <v>124</v>
      </c>
      <c r="B455" s="32">
        <f t="shared" si="71"/>
        <v>2.27140386167114</v>
      </c>
    </row>
    <row r="456" spans="1:2">
      <c r="A456" s="3" t="s">
        <v>125</v>
      </c>
      <c r="B456" s="32">
        <f t="shared" si="71"/>
        <v>1.52584609668388</v>
      </c>
    </row>
    <row r="457" spans="1:2">
      <c r="A457" s="3" t="s">
        <v>126</v>
      </c>
      <c r="B457" s="32">
        <f t="shared" si="71"/>
        <v>1.61543559059208</v>
      </c>
    </row>
    <row r="458" spans="1:2">
      <c r="A458" s="3" t="s">
        <v>127</v>
      </c>
      <c r="B458" s="32">
        <f t="shared" si="71"/>
        <v>1.16386961604418</v>
      </c>
    </row>
    <row r="459" spans="1:2">
      <c r="A459" s="3" t="s">
        <v>128</v>
      </c>
      <c r="B459" s="32">
        <f t="shared" si="71"/>
        <v>0.789135841132735</v>
      </c>
    </row>
    <row r="460" spans="1:2">
      <c r="A460" s="3" t="s">
        <v>129</v>
      </c>
      <c r="B460" s="32">
        <f t="shared" si="71"/>
        <v>0.738500394073202</v>
      </c>
    </row>
    <row r="461" spans="1:2">
      <c r="A461" s="3" t="s">
        <v>130</v>
      </c>
      <c r="B461" s="32">
        <f t="shared" si="71"/>
        <v>1.91210458265139</v>
      </c>
    </row>
    <row r="462" spans="1:2">
      <c r="A462" s="3" t="s">
        <v>131</v>
      </c>
      <c r="B462" s="32">
        <f t="shared" si="71"/>
        <v>2.21355775586496</v>
      </c>
    </row>
    <row r="463" spans="1:2">
      <c r="A463" s="3" t="s">
        <v>132</v>
      </c>
      <c r="B463" s="32">
        <f t="shared" si="71"/>
        <v>2.96748251879293</v>
      </c>
    </row>
    <row r="464" spans="1:2">
      <c r="A464" s="3" t="s">
        <v>133</v>
      </c>
      <c r="B464" s="32">
        <f t="shared" si="71"/>
        <v>2.08122121975022</v>
      </c>
    </row>
    <row r="465" spans="1:2">
      <c r="A465" s="3" t="s">
        <v>134</v>
      </c>
      <c r="B465" s="32">
        <f t="shared" si="71"/>
        <v>1.86969259718537</v>
      </c>
    </row>
    <row r="466" spans="1:2">
      <c r="A466" s="3" t="s">
        <v>135</v>
      </c>
      <c r="B466" s="32">
        <f t="shared" si="71"/>
        <v>1.55233106416683</v>
      </c>
    </row>
    <row r="467" spans="1:2">
      <c r="A467" s="3" t="s">
        <v>136</v>
      </c>
      <c r="B467" s="32">
        <f t="shared" si="71"/>
        <v>1.40106554251078</v>
      </c>
    </row>
    <row r="468" spans="1:2">
      <c r="A468" s="3" t="s">
        <v>137</v>
      </c>
      <c r="B468" s="32">
        <f t="shared" si="71"/>
        <v>1.32379431458654</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0.00105700001586229</v>
      </c>
    </row>
    <row r="480" spans="1:2">
      <c r="A480" s="3">
        <v>16</v>
      </c>
      <c r="B480" s="158">
        <f>Test_Data!U29</f>
        <v>2.66540718078613</v>
      </c>
    </row>
    <row r="481" spans="1:2">
      <c r="A481" s="3">
        <v>32</v>
      </c>
      <c r="B481" s="158">
        <f>Test_Data!U30</f>
        <v>6.58746290206909</v>
      </c>
    </row>
    <row r="482" spans="1:2">
      <c r="A482" s="3">
        <v>48</v>
      </c>
      <c r="B482" s="158">
        <f>Test_Data!U31</f>
        <v>12.6327705383301</v>
      </c>
    </row>
    <row r="483" spans="1:2">
      <c r="A483" s="3">
        <v>64</v>
      </c>
      <c r="B483" s="158">
        <f>Test_Data!U32</f>
        <v>21.1235103607178</v>
      </c>
    </row>
    <row r="484" spans="1:2">
      <c r="A484" s="3">
        <v>80</v>
      </c>
      <c r="B484" s="158">
        <f>Test_Data!U33</f>
        <v>32.400333404541</v>
      </c>
    </row>
    <row r="485" spans="1:2">
      <c r="A485" s="3">
        <v>96</v>
      </c>
      <c r="B485" s="158">
        <f>Test_Data!U34</f>
        <v>46.279354095459</v>
      </c>
    </row>
    <row r="486" spans="1:2">
      <c r="A486" s="3">
        <v>112</v>
      </c>
      <c r="B486" s="158">
        <f>Test_Data!U35</f>
        <v>63.1078338623047</v>
      </c>
    </row>
    <row r="487" spans="1:2">
      <c r="A487" s="3">
        <v>128</v>
      </c>
      <c r="B487" s="158">
        <f>Test_Data!U36</f>
        <v>83.0096893310547</v>
      </c>
    </row>
    <row r="488" spans="1:2">
      <c r="A488" s="3">
        <v>144</v>
      </c>
      <c r="B488" s="158">
        <f>Test_Data!U37</f>
        <v>106.137893676758</v>
      </c>
    </row>
    <row r="489" spans="1:2">
      <c r="A489" s="3">
        <v>160</v>
      </c>
      <c r="B489" s="158">
        <f>Test_Data!U38</f>
        <v>132.452072143555</v>
      </c>
    </row>
    <row r="490" spans="1:2">
      <c r="A490" s="3">
        <v>176</v>
      </c>
      <c r="B490" s="158">
        <f>Test_Data!U39</f>
        <v>162.313110351562</v>
      </c>
    </row>
    <row r="491" spans="1:2">
      <c r="A491" s="3">
        <v>192</v>
      </c>
      <c r="B491" s="158">
        <f>Test_Data!U40</f>
        <v>195.577239990234</v>
      </c>
    </row>
    <row r="492" spans="1:2">
      <c r="A492" s="3">
        <v>208</v>
      </c>
      <c r="B492" s="158">
        <f>Test_Data!U41</f>
        <v>232.17024230957</v>
      </c>
    </row>
    <row r="493" spans="1:2">
      <c r="A493" s="3">
        <v>224</v>
      </c>
      <c r="B493" s="158">
        <f>Test_Data!U42</f>
        <v>272.914276123047</v>
      </c>
    </row>
    <row r="494" spans="1:2">
      <c r="A494" s="3">
        <v>240</v>
      </c>
      <c r="B494" s="158">
        <f>Test_Data!U43</f>
        <v>317.706390380859</v>
      </c>
    </row>
    <row r="495" spans="1:2">
      <c r="A495" s="3">
        <v>255</v>
      </c>
      <c r="B495" s="158">
        <f>Test_Data!U44</f>
        <v>363.181121826172</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8987</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1.57645297950374</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8987</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6.102406</v>
      </c>
      <c r="Q4" s="20">
        <v>6.4528646</v>
      </c>
      <c r="R4" s="21">
        <v>6.3381658</v>
      </c>
      <c r="S4" s="20">
        <v>0.32299080491066</v>
      </c>
      <c r="T4" s="20">
        <v>0.34154000878334</v>
      </c>
      <c r="U4" s="20">
        <v>6.45286464691162</v>
      </c>
      <c r="V4" s="19">
        <v>0</v>
      </c>
      <c r="W4" s="21">
        <v>0</v>
      </c>
      <c r="X4" s="22">
        <v>5927.6728515625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20.007566</v>
      </c>
      <c r="Q5" s="20">
        <v>21.096426</v>
      </c>
      <c r="R5" s="21">
        <v>20.127296</v>
      </c>
      <c r="S5" s="20">
        <v>0.326753973960876</v>
      </c>
      <c r="T5" s="20">
        <v>0.344536691904068</v>
      </c>
      <c r="U5" s="20">
        <v>21.0964260101318</v>
      </c>
      <c r="V5" s="19">
        <v>0</v>
      </c>
      <c r="W5" s="21">
        <v>0</v>
      </c>
      <c r="X5" s="24">
        <v>5750.59130859375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43.710926</v>
      </c>
      <c r="Q6" s="20">
        <v>46.078938</v>
      </c>
      <c r="R6" s="21">
        <v>43.204502</v>
      </c>
      <c r="S6" s="20">
        <v>0.328667491674423</v>
      </c>
      <c r="T6" s="20">
        <v>0.346472859382629</v>
      </c>
      <c r="U6" s="20">
        <v>46.0789375305176</v>
      </c>
      <c r="V6" s="19">
        <v>0</v>
      </c>
      <c r="W6" s="21">
        <v>0</v>
      </c>
      <c r="X6" s="24">
        <v>5664.43798828125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79.147102</v>
      </c>
      <c r="Q7" s="20">
        <v>83.3927</v>
      </c>
      <c r="R7" s="21">
        <v>77.619919</v>
      </c>
      <c r="S7" s="20">
        <v>0.329560279846191</v>
      </c>
      <c r="T7" s="20">
        <v>0.347238481044769</v>
      </c>
      <c r="U7" s="20">
        <v>83.3927001953125</v>
      </c>
      <c r="V7" s="19">
        <v>0</v>
      </c>
      <c r="W7" s="21">
        <v>0</v>
      </c>
      <c r="X7" s="24">
        <v>5625.4130859375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126.27304</v>
      </c>
      <c r="Q8" s="20">
        <v>132.99687</v>
      </c>
      <c r="R8" s="21">
        <v>123.22958</v>
      </c>
      <c r="S8" s="20">
        <v>0.330126047134399</v>
      </c>
      <c r="T8" s="20">
        <v>0.347704708576202</v>
      </c>
      <c r="U8" s="20">
        <v>132.996871948242</v>
      </c>
      <c r="V8" s="19">
        <v>0</v>
      </c>
      <c r="W8" s="21">
        <v>0</v>
      </c>
      <c r="X8" s="24">
        <v>5601.00244140625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186.14647</v>
      </c>
      <c r="Q9" s="20">
        <v>196.28061</v>
      </c>
      <c r="R9" s="21">
        <v>180.73558</v>
      </c>
      <c r="S9" s="20">
        <v>0.330537676811218</v>
      </c>
      <c r="T9" s="20">
        <v>0.3485327064991</v>
      </c>
      <c r="U9" s="20">
        <v>196.280609130859</v>
      </c>
      <c r="V9" s="19">
        <v>0</v>
      </c>
      <c r="W9" s="21">
        <v>0</v>
      </c>
      <c r="X9" s="24">
        <v>5583.28857421875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259.91663</v>
      </c>
      <c r="Q10" s="20">
        <v>273.85666</v>
      </c>
      <c r="R10" s="21">
        <v>251.59395</v>
      </c>
      <c r="S10" s="20">
        <v>0.330949157476425</v>
      </c>
      <c r="T10" s="20">
        <v>0.348698854446411</v>
      </c>
      <c r="U10" s="20">
        <v>273.856658935547</v>
      </c>
      <c r="V10" s="19">
        <v>0</v>
      </c>
      <c r="W10" s="21">
        <v>0</v>
      </c>
      <c r="X10" s="24">
        <v>5565.87548828125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345.48859</v>
      </c>
      <c r="Q11" s="20">
        <v>364.22836</v>
      </c>
      <c r="R11" s="21">
        <v>333.22165</v>
      </c>
      <c r="S11" s="20">
        <v>0.331264555454254</v>
      </c>
      <c r="T11" s="20">
        <v>0.349232792854309</v>
      </c>
      <c r="U11" s="20">
        <v>364.228363037109</v>
      </c>
      <c r="V11" s="19">
        <v>0</v>
      </c>
      <c r="W11" s="21">
        <v>0</v>
      </c>
      <c r="X11" s="24">
        <v>5552.56640625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36.52602</v>
      </c>
      <c r="Q12" s="20">
        <v>19.439001</v>
      </c>
      <c r="R12" s="21">
        <v>1.7686647</v>
      </c>
      <c r="S12" s="20">
        <v>0.632663905620575</v>
      </c>
      <c r="T12" s="20">
        <v>0.336701184511185</v>
      </c>
      <c r="U12" s="20">
        <v>19.439001083374</v>
      </c>
      <c r="V12" s="19">
        <v>0</v>
      </c>
      <c r="W12" s="21">
        <v>0</v>
      </c>
      <c r="X12" s="24">
        <v>5552.56640625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96.743095</v>
      </c>
      <c r="Q13" s="20">
        <v>61.091579</v>
      </c>
      <c r="R13" s="21">
        <v>23.519506</v>
      </c>
      <c r="S13" s="20">
        <v>0.533448398113251</v>
      </c>
      <c r="T13" s="20">
        <v>0.336863368749619</v>
      </c>
      <c r="U13" s="20">
        <v>61.0915794372559</v>
      </c>
      <c r="V13" s="19">
        <v>0</v>
      </c>
      <c r="W13" s="21">
        <v>0</v>
      </c>
      <c r="X13" s="24">
        <v>5552.56640625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160.58417</v>
      </c>
      <c r="Q14" s="20">
        <v>84.337288</v>
      </c>
      <c r="R14" s="21">
        <v>8.4891548</v>
      </c>
      <c r="S14" s="20">
        <v>0.633691549301147</v>
      </c>
      <c r="T14" s="20">
        <v>0.332808822393417</v>
      </c>
      <c r="U14" s="20">
        <v>84.337287902832</v>
      </c>
      <c r="V14" s="19">
        <v>0</v>
      </c>
      <c r="W14" s="21">
        <v>0</v>
      </c>
      <c r="X14" s="24">
        <v>5552.56640625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201.90845</v>
      </c>
      <c r="Q15" s="20">
        <v>146.80382</v>
      </c>
      <c r="R15" s="21">
        <v>82.443314</v>
      </c>
      <c r="S15" s="20">
        <v>0.468296021223068</v>
      </c>
      <c r="T15" s="20">
        <v>0.340489208698273</v>
      </c>
      <c r="U15" s="20">
        <v>146.803817749023</v>
      </c>
      <c r="V15" s="19">
        <v>0</v>
      </c>
      <c r="W15" s="21">
        <v>0</v>
      </c>
      <c r="X15" s="24">
        <v>2037.88415527344</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31.08045</v>
      </c>
      <c r="Q16" s="20">
        <v>60.25161</v>
      </c>
      <c r="R16" s="21">
        <v>10.033689</v>
      </c>
      <c r="S16" s="20">
        <v>0.306616872549057</v>
      </c>
      <c r="T16" s="20">
        <v>0.594398140907288</v>
      </c>
      <c r="U16" s="20">
        <v>60.2516098022461</v>
      </c>
      <c r="V16" s="19">
        <v>0</v>
      </c>
      <c r="W16" s="21">
        <v>0</v>
      </c>
      <c r="X16" s="24">
        <v>5960.39404296875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84.276421</v>
      </c>
      <c r="Q17" s="20">
        <v>147.3428</v>
      </c>
      <c r="R17" s="21">
        <v>39.018818</v>
      </c>
      <c r="S17" s="20">
        <v>0.311399012804031</v>
      </c>
      <c r="T17" s="20">
        <v>0.544427514076233</v>
      </c>
      <c r="U17" s="20">
        <v>147.342803955078</v>
      </c>
      <c r="V17" s="19">
        <v>0</v>
      </c>
      <c r="W17" s="21">
        <v>0</v>
      </c>
      <c r="X17" s="24">
        <v>5927.67138671875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134.75186</v>
      </c>
      <c r="Q18" s="20">
        <v>263.37177</v>
      </c>
      <c r="R18" s="21">
        <v>41.212448</v>
      </c>
      <c r="S18" s="20">
        <v>0.306717038154602</v>
      </c>
      <c r="T18" s="20">
        <v>0.599476754665375</v>
      </c>
      <c r="U18" s="20">
        <v>263.371765136719</v>
      </c>
      <c r="V18" s="19">
        <v>0</v>
      </c>
      <c r="W18" s="21">
        <v>0</v>
      </c>
      <c r="X18" s="24">
        <v>5953.42626953125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181.25473</v>
      </c>
      <c r="Q19" s="20">
        <v>285.64267</v>
      </c>
      <c r="R19" s="21">
        <v>106.56464</v>
      </c>
      <c r="S19" s="20">
        <v>0.316071003675461</v>
      </c>
      <c r="T19" s="20">
        <v>0.498102128505707</v>
      </c>
      <c r="U19" s="20">
        <v>285.642669677734</v>
      </c>
      <c r="V19" s="19">
        <v>0</v>
      </c>
      <c r="W19" s="21">
        <v>0</v>
      </c>
      <c r="X19" s="24">
        <v>5882.5625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12.936976</v>
      </c>
      <c r="Q20" s="20">
        <v>5.0807638</v>
      </c>
      <c r="R20" s="21">
        <v>67.437691</v>
      </c>
      <c r="S20" s="20">
        <v>0.151388570666313</v>
      </c>
      <c r="T20" s="20">
        <v>0.0594551302492619</v>
      </c>
      <c r="U20" s="20">
        <v>5.0807638168335</v>
      </c>
      <c r="V20" s="19">
        <v>0</v>
      </c>
      <c r="W20" s="21">
        <v>0</v>
      </c>
      <c r="X20" s="24">
        <v>5882.5625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46.613056</v>
      </c>
      <c r="Q21" s="20">
        <v>31.594707</v>
      </c>
      <c r="R21" s="21">
        <v>157.76627</v>
      </c>
      <c r="S21" s="20">
        <v>0.197534680366516</v>
      </c>
      <c r="T21" s="20">
        <v>0.133890613913536</v>
      </c>
      <c r="U21" s="20">
        <v>31.5947074890137</v>
      </c>
      <c r="V21" s="19">
        <v>0</v>
      </c>
      <c r="W21" s="21">
        <v>0</v>
      </c>
      <c r="X21" s="24">
        <v>5882.5625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56.000294</v>
      </c>
      <c r="Q22" s="20">
        <v>22.668989</v>
      </c>
      <c r="R22" s="21">
        <v>285.62561</v>
      </c>
      <c r="S22" s="20">
        <v>0.153722420334816</v>
      </c>
      <c r="T22" s="20">
        <v>0.0622270293533802</v>
      </c>
      <c r="U22" s="20">
        <v>22.6689891815186</v>
      </c>
      <c r="V22" s="19">
        <v>0</v>
      </c>
      <c r="W22" s="21">
        <v>0</v>
      </c>
      <c r="X22" s="24">
        <v>5882.5625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122.29359</v>
      </c>
      <c r="Q23" s="20">
        <v>100.28223</v>
      </c>
      <c r="R23" s="21">
        <v>301.30188</v>
      </c>
      <c r="S23" s="20">
        <v>0.233439192175865</v>
      </c>
      <c r="T23" s="20">
        <v>0.191422984004021</v>
      </c>
      <c r="U23" s="20">
        <v>100.2822265625</v>
      </c>
      <c r="V23" s="19">
        <v>0</v>
      </c>
      <c r="W23" s="21">
        <v>0</v>
      </c>
      <c r="X23" s="24">
        <v>5882.5625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66.145287</v>
      </c>
      <c r="Q24" s="20">
        <v>78.06694</v>
      </c>
      <c r="R24" s="21">
        <v>11.662889</v>
      </c>
      <c r="S24" s="20">
        <v>0.424347966909409</v>
      </c>
      <c r="T24" s="20">
        <v>0.500830054283142</v>
      </c>
      <c r="U24" s="20">
        <v>78.0669403076172</v>
      </c>
      <c r="V24" s="19">
        <v>0</v>
      </c>
      <c r="W24" s="21">
        <v>0</v>
      </c>
      <c r="X24" s="24">
        <v>3834.8037109375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159.18059</v>
      </c>
      <c r="Q25" s="20">
        <v>185.5867</v>
      </c>
      <c r="R25" s="21">
        <v>42.052364</v>
      </c>
      <c r="S25" s="20">
        <v>0.411511123180389</v>
      </c>
      <c r="T25" s="20">
        <v>0.479775786399841</v>
      </c>
      <c r="U25" s="20">
        <v>185.586700439453</v>
      </c>
      <c r="V25" s="19">
        <v>0</v>
      </c>
      <c r="W25" s="21">
        <v>0</v>
      </c>
      <c r="X25" s="24">
        <v>3945.34350585938</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290.04269</v>
      </c>
      <c r="Q26" s="20">
        <v>342.40445</v>
      </c>
      <c r="R26" s="21">
        <v>47.736122</v>
      </c>
      <c r="S26" s="20">
        <v>0.426418453454971</v>
      </c>
      <c r="T26" s="20">
        <v>0.503400266170502</v>
      </c>
      <c r="U26" s="20">
        <v>342.404449462891</v>
      </c>
      <c r="V26" s="19">
        <v>0</v>
      </c>
      <c r="W26" s="21">
        <v>0</v>
      </c>
      <c r="X26" s="24">
        <v>3814.52319335938</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302.26837</v>
      </c>
      <c r="Q27" s="20">
        <v>347.27017</v>
      </c>
      <c r="R27" s="21">
        <v>111.0572</v>
      </c>
      <c r="S27" s="20">
        <v>0.397410035133362</v>
      </c>
      <c r="T27" s="20">
        <v>0.456576526165009</v>
      </c>
      <c r="U27" s="20">
        <v>347.270172119141</v>
      </c>
      <c r="V27" s="19">
        <v>0</v>
      </c>
      <c r="W27" s="21">
        <v>0</v>
      </c>
      <c r="X27" s="24">
        <v>4090.669921875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0.0010037</v>
      </c>
      <c r="Q28" s="20">
        <v>0.001057</v>
      </c>
      <c r="R28" s="21">
        <v>0.0015228</v>
      </c>
      <c r="S28" s="20">
        <v>0.280089288949966</v>
      </c>
      <c r="T28" s="20">
        <v>0.294963032007217</v>
      </c>
      <c r="U28" s="20">
        <v>0.00105700001586229</v>
      </c>
      <c r="V28" s="19">
        <v>0</v>
      </c>
      <c r="W28" s="21">
        <v>0</v>
      </c>
      <c r="X28" s="24">
        <v>9704.19921875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2.5125136</v>
      </c>
      <c r="Q29" s="20">
        <v>2.6654072</v>
      </c>
      <c r="R29" s="21">
        <v>2.6963058</v>
      </c>
      <c r="S29" s="20">
        <v>0.319080680608749</v>
      </c>
      <c r="T29" s="20">
        <v>0.338497638702393</v>
      </c>
      <c r="U29" s="20">
        <v>2.66540718078613</v>
      </c>
      <c r="V29" s="19">
        <v>0</v>
      </c>
      <c r="W29" s="21">
        <v>0</v>
      </c>
      <c r="X29" s="24">
        <v>6123.39013671875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6.2302008</v>
      </c>
      <c r="Q30" s="20">
        <v>6.5874629</v>
      </c>
      <c r="R30" s="21">
        <v>6.4605737</v>
      </c>
      <c r="S30" s="20">
        <v>0.323172748088837</v>
      </c>
      <c r="T30" s="20">
        <v>0.34170463681221</v>
      </c>
      <c r="U30" s="20">
        <v>6.58746290206909</v>
      </c>
      <c r="V30" s="19">
        <v>0</v>
      </c>
      <c r="W30" s="21">
        <v>0</v>
      </c>
      <c r="X30" s="24">
        <v>5918.82275390625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12.01585</v>
      </c>
      <c r="Q31" s="20">
        <v>12.632771</v>
      </c>
      <c r="R31" s="21">
        <v>12.272916</v>
      </c>
      <c r="S31" s="20">
        <v>0.325442850589752</v>
      </c>
      <c r="T31" s="20">
        <v>0.342151820659637</v>
      </c>
      <c r="U31" s="20">
        <v>12.6327705383301</v>
      </c>
      <c r="V31" s="19">
        <v>0</v>
      </c>
      <c r="W31" s="21">
        <v>0</v>
      </c>
      <c r="X31" s="24">
        <v>5813.4833984375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20.032732</v>
      </c>
      <c r="Q32" s="20">
        <v>21.12351</v>
      </c>
      <c r="R32" s="21">
        <v>20.124165</v>
      </c>
      <c r="S32" s="20">
        <v>0.326902717351913</v>
      </c>
      <c r="T32" s="20">
        <v>0.344702512025833</v>
      </c>
      <c r="U32" s="20">
        <v>21.1235103607178</v>
      </c>
      <c r="V32" s="19">
        <v>0</v>
      </c>
      <c r="W32" s="21">
        <v>0</v>
      </c>
      <c r="X32" s="24">
        <v>5743.7548828125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30.736824</v>
      </c>
      <c r="Q33" s="20">
        <v>32.400333</v>
      </c>
      <c r="R33" s="21">
        <v>30.516792</v>
      </c>
      <c r="S33" s="20">
        <v>0.328195720911026</v>
      </c>
      <c r="T33" s="20">
        <v>0.34595799446106</v>
      </c>
      <c r="U33" s="20">
        <v>32.400333404541</v>
      </c>
      <c r="V33" s="19">
        <v>0</v>
      </c>
      <c r="W33" s="21">
        <v>0</v>
      </c>
      <c r="X33" s="24">
        <v>5685.41015625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43.886612</v>
      </c>
      <c r="Q34" s="20">
        <v>46.279354</v>
      </c>
      <c r="R34" s="21">
        <v>43.32605</v>
      </c>
      <c r="S34" s="20">
        <v>0.328758329153061</v>
      </c>
      <c r="T34" s="20">
        <v>0.346682548522949</v>
      </c>
      <c r="U34" s="20">
        <v>46.279354095459</v>
      </c>
      <c r="V34" s="19">
        <v>0</v>
      </c>
      <c r="W34" s="21">
        <v>0</v>
      </c>
      <c r="X34" s="24">
        <v>5660.34375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59.853848</v>
      </c>
      <c r="Q35" s="20">
        <v>63.107834</v>
      </c>
      <c r="R35" s="21">
        <v>58.965313</v>
      </c>
      <c r="S35" s="20">
        <v>0.328999280929565</v>
      </c>
      <c r="T35" s="20">
        <v>0.346885472536087</v>
      </c>
      <c r="U35" s="20">
        <v>63.1078338623047</v>
      </c>
      <c r="V35" s="19">
        <v>0</v>
      </c>
      <c r="W35" s="21">
        <v>0</v>
      </c>
      <c r="X35" s="24">
        <v>5649.7802734375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78.789871</v>
      </c>
      <c r="Q36" s="20">
        <v>83.009689</v>
      </c>
      <c r="R36" s="21">
        <v>77.189621</v>
      </c>
      <c r="S36" s="20">
        <v>0.329679667949677</v>
      </c>
      <c r="T36" s="20">
        <v>0.34733659029007</v>
      </c>
      <c r="U36" s="20">
        <v>83.0096893310547</v>
      </c>
      <c r="V36" s="19">
        <v>0</v>
      </c>
      <c r="W36" s="21">
        <v>0</v>
      </c>
      <c r="X36" s="24">
        <v>5620.2421875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100.70219</v>
      </c>
      <c r="Q37" s="20">
        <v>106.13789</v>
      </c>
      <c r="R37" s="21">
        <v>98.245834</v>
      </c>
      <c r="S37" s="20">
        <v>0.330078125</v>
      </c>
      <c r="T37" s="20">
        <v>0.347895085811615</v>
      </c>
      <c r="U37" s="20">
        <v>106.137893676758</v>
      </c>
      <c r="V37" s="19">
        <v>0</v>
      </c>
      <c r="W37" s="21">
        <v>0</v>
      </c>
      <c r="X37" s="24">
        <v>5602.982421875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125.74343</v>
      </c>
      <c r="Q38" s="20">
        <v>132.45207</v>
      </c>
      <c r="R38" s="21">
        <v>122.6386</v>
      </c>
      <c r="S38" s="20">
        <v>0.330179005861282</v>
      </c>
      <c r="T38" s="20">
        <v>0.347794681787491</v>
      </c>
      <c r="U38" s="20">
        <v>132.452072143555</v>
      </c>
      <c r="V38" s="19">
        <v>0</v>
      </c>
      <c r="W38" s="21">
        <v>0</v>
      </c>
      <c r="X38" s="24">
        <v>5598.7138671875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153.96938</v>
      </c>
      <c r="Q39" s="20">
        <v>162.31311</v>
      </c>
      <c r="R39" s="21">
        <v>149.62662</v>
      </c>
      <c r="S39" s="20">
        <v>0.330470860004425</v>
      </c>
      <c r="T39" s="20">
        <v>0.348379343748093</v>
      </c>
      <c r="U39" s="20">
        <v>162.313110351562</v>
      </c>
      <c r="V39" s="19">
        <v>0</v>
      </c>
      <c r="W39" s="21">
        <v>0</v>
      </c>
      <c r="X39" s="24">
        <v>5586.15234375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185.4938</v>
      </c>
      <c r="Q40" s="20">
        <v>195.57724</v>
      </c>
      <c r="R40" s="21">
        <v>180.00926</v>
      </c>
      <c r="S40" s="20">
        <v>0.330601155757904</v>
      </c>
      <c r="T40" s="20">
        <v>0.348572641611099</v>
      </c>
      <c r="U40" s="20">
        <v>195.577239990234</v>
      </c>
      <c r="V40" s="19">
        <v>0</v>
      </c>
      <c r="W40" s="21">
        <v>0</v>
      </c>
      <c r="X40" s="24">
        <v>5580.59326171875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220.39703</v>
      </c>
      <c r="Q41" s="20">
        <v>232.17024</v>
      </c>
      <c r="R41" s="21">
        <v>213.82158</v>
      </c>
      <c r="S41" s="20">
        <v>0.330733358860016</v>
      </c>
      <c r="T41" s="20">
        <v>0.34840053319931</v>
      </c>
      <c r="U41" s="20">
        <v>232.17024230957</v>
      </c>
      <c r="V41" s="19">
        <v>0</v>
      </c>
      <c r="W41" s="21">
        <v>0</v>
      </c>
      <c r="X41" s="24">
        <v>5575.0283203125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259.034</v>
      </c>
      <c r="Q42" s="20">
        <v>272.91428</v>
      </c>
      <c r="R42" s="21">
        <v>250.61389</v>
      </c>
      <c r="S42" s="20">
        <v>0.331007570028305</v>
      </c>
      <c r="T42" s="20">
        <v>0.348744541406631</v>
      </c>
      <c r="U42" s="20">
        <v>272.914276123047</v>
      </c>
      <c r="V42" s="19">
        <v>0</v>
      </c>
      <c r="W42" s="21">
        <v>0</v>
      </c>
      <c r="X42" s="24">
        <v>5563.40869140625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301.42703</v>
      </c>
      <c r="Q43" s="20">
        <v>317.70639</v>
      </c>
      <c r="R43" s="21">
        <v>291.29099</v>
      </c>
      <c r="S43" s="20">
        <v>0.331084072589874</v>
      </c>
      <c r="T43" s="20">
        <v>0.348965138196945</v>
      </c>
      <c r="U43" s="20">
        <v>317.706390380859</v>
      </c>
      <c r="V43" s="19">
        <v>0</v>
      </c>
      <c r="W43" s="21">
        <v>0</v>
      </c>
      <c r="X43" s="24">
        <v>5560.17236328125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344.47388</v>
      </c>
      <c r="Q44" s="20">
        <v>363.18112</v>
      </c>
      <c r="R44" s="21">
        <v>331.9613</v>
      </c>
      <c r="S44" s="20">
        <v>0.33134713768959</v>
      </c>
      <c r="T44" s="20">
        <v>0.349341511726379</v>
      </c>
      <c r="U44" s="20">
        <v>363.181121826172</v>
      </c>
      <c r="V44" s="19">
        <v>0</v>
      </c>
      <c r="W44" s="21">
        <v>0</v>
      </c>
      <c r="X44" s="24">
        <v>5549.08544921875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2024-09-08T09:01:27Z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