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<sst xmlns="http://schemas.openxmlformats.org/spreadsheetml/2006/main" count="759" uniqueCount="385">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</sst>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0.00119670003186911</c:v>
                </c:pt>
                <c:pt idx="1">
                  <c:v>2.55331015586853</c:v>
                </c:pt>
                <c:pt idx="2">
                  <c:v>6.39122915267944</c:v>
                </c:pt>
                <c:pt idx="3">
                  <c:v>12.3350992202759</c:v>
                </c:pt>
                <c:pt idx="4">
                  <c:v>20.7358341217041</c:v>
                </c:pt>
                <c:pt idx="5">
                  <c:v>31.8596496582031</c:v>
                </c:pt>
                <c:pt idx="6">
                  <c:v>45.5780143737793</c:v>
                </c:pt>
                <c:pt idx="7">
                  <c:v>62.3523826599121</c:v>
                </c:pt>
                <c:pt idx="8">
                  <c:v>82.0469512939453</c:v>
                </c:pt>
                <c:pt idx="9">
                  <c:v>105.20726776123</c:v>
                </c:pt>
                <c:pt idx="10">
                  <c:v>131.292358398437</c:v>
                </c:pt>
                <c:pt idx="11">
                  <c:v>161.078979492187</c:v>
                </c:pt>
                <c:pt idx="12">
                  <c:v>194.101226806641</c:v>
                </c:pt>
                <c:pt idx="13">
                  <c:v>230.53125</c:v>
                </c:pt>
                <c:pt idx="14">
                  <c:v>271.204803466797</c:v>
                </c:pt>
                <c:pt idx="15">
                  <c:v>315.868286132813</c:v>
                </c:pt>
                <c:pt idx="16">
                  <c:v>361.308929443359</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0.153514534235001</c:v>
                </c:pt>
                <c:pt idx="1">
                  <c:v>0.306501030921936</c:v>
                </c:pt>
                <c:pt idx="2">
                  <c:v>0.634674370288849</c:v>
                </c:pt>
                <c:pt idx="3">
                  <c:v>0.153514534235001</c:v>
                </c:pt>
              </c:numCache>
            </c:numRef>
          </c:xVal>
          <c:yVal>
            <c:numRef>
              <c:f>sRGB_DeltaE!$F$434:$F$437</c:f>
              <c:numCache>
                <c:formatCode>0.00</c:formatCode>
                <c:ptCount val="4"/>
                <c:pt idx="0">
                  <c:v>0.0618520081043243</c:v>
                </c:pt>
                <c:pt idx="1">
                  <c:v>0.599635779857635</c:v>
                </c:pt>
                <c:pt idx="2">
                  <c:v>0.332361310720444</c:v>
                </c:pt>
                <c:pt idx="3">
                  <c:v>0.0618520081043243</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2.03473058968915</c:v>
                </c:pt>
                <c:pt idx="1">
                  <c:v>1.86628248388586</c:v>
                </c:pt>
                <c:pt idx="2">
                  <c:v>1.61127142601177</c:v>
                </c:pt>
                <c:pt idx="3">
                  <c:v>1.34167253996003</c:v>
                </c:pt>
                <c:pt idx="4">
                  <c:v>1.08756930483332</c:v>
                </c:pt>
                <c:pt idx="5">
                  <c:v>0.673970331305242</c:v>
                </c:pt>
                <c:pt idx="6">
                  <c:v>0.344631025550241</c:v>
                </c:pt>
                <c:pt idx="7">
                  <c:v>0</c:v>
                </c:pt>
                <c:pt idx="8">
                  <c:v>2.12556975625675</c:v>
                </c:pt>
                <c:pt idx="9">
                  <c:v>1.93679234496576</c:v>
                </c:pt>
                <c:pt idx="10">
                  <c:v>2.16279062462815</c:v>
                </c:pt>
                <c:pt idx="11">
                  <c:v>1.43930093286322</c:v>
                </c:pt>
                <c:pt idx="12">
                  <c:v>1.40160051132909</c:v>
                </c:pt>
                <c:pt idx="13">
                  <c:v>0.954680259539996</c:v>
                </c:pt>
                <c:pt idx="14">
                  <c:v>0.677065729551599</c:v>
                </c:pt>
                <c:pt idx="15">
                  <c:v>0.634189080444374</c:v>
                </c:pt>
                <c:pt idx="16">
                  <c:v>1.88021497346352</c:v>
                </c:pt>
                <c:pt idx="17">
                  <c:v>2.11402965281838</c:v>
                </c:pt>
                <c:pt idx="18">
                  <c:v>2.67369270635068</c:v>
                </c:pt>
                <c:pt idx="19">
                  <c:v>1.97687120353663</c:v>
                </c:pt>
                <c:pt idx="20">
                  <c:v>1.68369155465289</c:v>
                </c:pt>
                <c:pt idx="21">
                  <c:v>1.42171905248595</c:v>
                </c:pt>
                <c:pt idx="22">
                  <c:v>1.30307802243259</c:v>
                </c:pt>
                <c:pt idx="23">
                  <c:v>1.23036558038472</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0.241237581932343</v>
      </c>
      <c r="F10" s="102">
        <f>C10/$C$16</f>
        <v>0.160383227548426</v>
      </c>
      <c r="G10" s="102">
        <f>D10/$C$16</f>
        <v>0.0952413484529135</v>
      </c>
      <c r="H10" s="102">
        <f>IF((E10/Reference!L$18)&lt;=0.008856,(7.787*(E10/Reference!L$18))+16/116,(E10/Reference!L$18)^(1/3))</f>
        <v>0.633136884933092</v>
      </c>
      <c r="I10" s="102">
        <f>IF((F10/Reference!M$18)&lt;=0.008856,(7.787*(F10/Reference!M$18))+16/116,(F10/Reference!M$18)^(1/3))</f>
        <v>0.54331661089995</v>
      </c>
      <c r="J10" s="102">
        <f>IF((G10/Reference!N$18)&lt;=0.008856,(7.787*(G10/Reference!N$18))+16/116,(G10/Reference!N$18)^(1/3))</f>
        <v>0.443880314726895</v>
      </c>
      <c r="K10" s="102">
        <f t="shared" ref="K10:K16" si="0">100*IF(F10&lt;=0.008856,9.033*F10,(1.16*(F10^(1/3)))-0.16)</f>
        <v>47.0247268643942</v>
      </c>
      <c r="L10" s="102">
        <f t="shared" ref="L10:L16" si="1">500*(H10-I10)</f>
        <v>44.9101370165714</v>
      </c>
      <c r="M10" s="102">
        <f t="shared" ref="M10:M16" si="2">200*(I10-J10)</f>
        <v>19.8872592346109</v>
      </c>
      <c r="N10" s="103" t="str">
        <f>A10</f>
        <v>1-(192,80,80)</v>
      </c>
      <c r="O10" s="120">
        <f>K10-Reference!B12</f>
        <v>-1.88761532709629</v>
      </c>
      <c r="P10" s="120">
        <f>L10-Reference!C12</f>
        <v>-0.094913774285061</v>
      </c>
      <c r="Q10" s="120">
        <f>M10-Reference!D12</f>
        <v>-3.02421701836377</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3.56622893569649</v>
      </c>
      <c r="V10" s="120">
        <f t="shared" ref="V10:V16" si="7">(AC10)^2</f>
        <v>6.08504234027124</v>
      </c>
      <c r="W10" s="102">
        <f t="shared" ref="W10:W16" si="8">SQRT((L10*L10)+(M10*M10))</f>
        <v>49.1164278700297</v>
      </c>
      <c r="X10" s="102">
        <f>W10-Reference!E12</f>
        <v>-1.38496162350987</v>
      </c>
      <c r="Y10" s="102">
        <f t="shared" ref="Y10:Y16" si="9">IF(((U10*U10)-(O10*O10)-(X10*X10))&lt;0,0,SQRT((U10*U10)-(O10*O10)-(X10*X10)))</f>
        <v>2.69012611230682</v>
      </c>
      <c r="Z10" s="102">
        <f t="shared" ref="Z10:Z16" si="10">O10</f>
        <v>-1.88761532709629</v>
      </c>
      <c r="AA10" s="102">
        <f>X10/(1+0.045*ABS(Reference!E12))</f>
        <v>-0.423204021923123</v>
      </c>
      <c r="AB10" s="102">
        <f>Y10/(1+0.015*ABS(Reference!E12))</f>
        <v>1.53063681943513</v>
      </c>
      <c r="AC10" s="102">
        <f t="shared" ref="AC10:AC16" si="11">SQRT(Z10*Z10+AA10*AA10+AB10*AB10)</f>
        <v>2.46678785878949</v>
      </c>
      <c r="AD10" s="103" t="str">
        <f>A10</f>
        <v>1-(192,80,80)</v>
      </c>
    </row>
    <row r="11" spans="1:107">
      <c r="A11" s="103" t="s">
        <v>41</v>
      </c>
      <c r="B11" s="31">
        <f>sRGB_Data!B1032</f>
        <v>148</v>
      </c>
      <c r="C11" s="31">
        <f>sRGB_Data!C1032</f>
        <v>177.13</v>
      </c>
      <c r="D11" s="31">
        <f>sRGB_Data!D1032</f>
        <v>52.76</v>
      </c>
      <c r="E11" s="102">
        <f t="shared" ref="E11:E16" si="12">B11/$C$16</f>
        <v>0.408690042650948</v>
      </c>
      <c r="F11" s="102">
        <f t="shared" ref="F11:F16" si="13">C11/$C$16</f>
        <v>0.4891301841538</v>
      </c>
      <c r="G11" s="102">
        <f t="shared" ref="G11:G16" si="14">D11/$C$16</f>
        <v>0.145692477366649</v>
      </c>
      <c r="H11" s="102">
        <f>IF((E11/Reference!L$18)&lt;=0.008856,(7.787*(E11/Reference!L$18))+16/116,(E11/Reference!L$18)^(1/3))</f>
        <v>0.754768867995429</v>
      </c>
      <c r="I11" s="102">
        <f>IF((F11/Reference!M$18)&lt;=0.008856,(7.787*(F11/Reference!M$18))+16/116,(F11/Reference!M$18)^(1/3))</f>
        <v>0.787906750366358</v>
      </c>
      <c r="J11" s="102">
        <f>IF((G11/Reference!N$18)&lt;=0.008856,(7.787*(G11/Reference!N$18))+16/116,(G11/Reference!N$18)^(1/3))</f>
        <v>0.511449882058897</v>
      </c>
      <c r="K11" s="102">
        <f t="shared" si="0"/>
        <v>75.3971830424975</v>
      </c>
      <c r="L11" s="102">
        <f t="shared" si="1"/>
        <v>-16.5689411854643</v>
      </c>
      <c r="M11" s="102">
        <f t="shared" si="2"/>
        <v>55.2913736614922</v>
      </c>
      <c r="N11" s="103" t="str">
        <f t="shared" ref="N11:N16" si="15">A11</f>
        <v>2-(192,192,80)</v>
      </c>
      <c r="O11" s="120">
        <f>K11-Reference!B13</f>
        <v>-0.354837752044418</v>
      </c>
      <c r="P11" s="120">
        <f>L11-Reference!C13</f>
        <v>-2.02837691584718</v>
      </c>
      <c r="Q11" s="120">
        <f>M11-Reference!D13</f>
        <v>0.215107362454184</v>
      </c>
      <c r="R11" s="120" t="str">
        <f t="shared" si="3"/>
        <v>about the same</v>
      </c>
      <c r="S11" s="120" t="str">
        <f t="shared" si="4"/>
        <v>about the same</v>
      </c>
      <c r="T11" s="120" t="str">
        <f t="shared" si="5"/>
        <v>about the same</v>
      </c>
      <c r="U11" s="120">
        <f t="shared" si="6"/>
        <v>2.07038496913005</v>
      </c>
      <c r="V11" s="120">
        <f t="shared" si="7"/>
        <v>1.21416103599831</v>
      </c>
      <c r="W11" s="102">
        <f t="shared" si="8"/>
        <v>57.7205839660526</v>
      </c>
      <c r="X11" s="102">
        <f>W11-Reference!E13</f>
        <v>0.757235058870037</v>
      </c>
      <c r="Y11" s="102">
        <f t="shared" si="9"/>
        <v>1.89398499353659</v>
      </c>
      <c r="Z11" s="102">
        <f t="shared" si="10"/>
        <v>-0.354837752044418</v>
      </c>
      <c r="AA11" s="102">
        <f>X11/(1+0.045*ABS(Reference!E13))</f>
        <v>0.212506464405847</v>
      </c>
      <c r="AB11" s="102">
        <f>Y11/(1+0.015*ABS(Reference!E13))</f>
        <v>1.02131885731543</v>
      </c>
      <c r="AC11" s="102">
        <f t="shared" si="11"/>
        <v>1.10188975673536</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0.259324877738855</v>
      </c>
      <c r="F12" s="102">
        <f t="shared" si="13"/>
        <v>0.414406180409647</v>
      </c>
      <c r="G12" s="102">
        <f t="shared" si="14"/>
        <v>0.175212048690558</v>
      </c>
      <c r="H12" s="102">
        <f>IF((E12/Reference!L$18)&lt;=0.008856,(7.787*(E12/Reference!L$18))+16/116,(E12/Reference!L$18)^(1/3))</f>
        <v>0.648580698655337</v>
      </c>
      <c r="I12" s="102">
        <f>IF((F12/Reference!M$18)&lt;=0.008856,(7.787*(F12/Reference!M$18))+16/116,(F12/Reference!M$18)^(1/3))</f>
        <v>0.745547653957531</v>
      </c>
      <c r="J12" s="102">
        <f>IF((G12/Reference!N$18)&lt;=0.008856,(7.787*(G12/Reference!N$18))+16/116,(G12/Reference!N$18)^(1/3))</f>
        <v>0.543891196493012</v>
      </c>
      <c r="K12" s="102">
        <f t="shared" si="0"/>
        <v>70.4835278590736</v>
      </c>
      <c r="L12" s="102">
        <f t="shared" si="1"/>
        <v>-48.4834776510971</v>
      </c>
      <c r="M12" s="102">
        <f t="shared" si="2"/>
        <v>40.3312914929038</v>
      </c>
      <c r="N12" s="103" t="str">
        <f t="shared" si="15"/>
        <v>3-(96,192,96)</v>
      </c>
      <c r="O12" s="120">
        <f>K12-Reference!B14</f>
        <v>0.286172856266916</v>
      </c>
      <c r="P12" s="120">
        <f>L12-Reference!C14</f>
        <v>-0.616826991863491</v>
      </c>
      <c r="Q12" s="120">
        <f>M12-Reference!D14</f>
        <v>0.711957970119492</v>
      </c>
      <c r="R12" s="120" t="str">
        <f t="shared" si="3"/>
        <v>about the same</v>
      </c>
      <c r="S12" s="120" t="str">
        <f t="shared" si="4"/>
        <v>about the same</v>
      </c>
      <c r="T12" s="120" t="str">
        <f t="shared" si="5"/>
        <v>about the same</v>
      </c>
      <c r="U12" s="120">
        <f t="shared" si="6"/>
        <v>0.984507284265584</v>
      </c>
      <c r="V12" s="120">
        <f t="shared" si="7"/>
        <v>0.148179978413823</v>
      </c>
      <c r="W12" s="102">
        <f t="shared" si="8"/>
        <v>63.065526863969</v>
      </c>
      <c r="X12" s="102">
        <f>W12-Reference!E14</f>
        <v>0.92932297185213</v>
      </c>
      <c r="Y12" s="102">
        <f t="shared" si="9"/>
        <v>0.154008126720492</v>
      </c>
      <c r="Z12" s="102">
        <f t="shared" si="10"/>
        <v>0.286172856266916</v>
      </c>
      <c r="AA12" s="102">
        <f>X12/(1+0.045*ABS(Reference!E14))</f>
        <v>0.244808047612492</v>
      </c>
      <c r="AB12" s="102">
        <f>Y12/(1+0.015*ABS(Reference!E14))</f>
        <v>0.0797125747546677</v>
      </c>
      <c r="AC12" s="102">
        <f t="shared" si="11"/>
        <v>0.384941525967027</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0.335622890431056</v>
      </c>
      <c r="F13" s="102">
        <f t="shared" si="13"/>
        <v>0.44182707313616</v>
      </c>
      <c r="G13" s="102">
        <f t="shared" si="14"/>
        <v>0.564931141388723</v>
      </c>
      <c r="H13" s="102">
        <f>IF((E13/Reference!L$18)&lt;=0.008856,(7.787*(E13/Reference!L$18))+16/116,(E13/Reference!L$18)^(1/3))</f>
        <v>0.706805332456369</v>
      </c>
      <c r="I13" s="102">
        <f>IF((F13/Reference!M$18)&lt;=0.008856,(7.787*(F13/Reference!M$18))+16/116,(F13/Reference!M$18)^(1/3))</f>
        <v>0.761641806846064</v>
      </c>
      <c r="J13" s="102">
        <f>IF((G13/Reference!N$18)&lt;=0.008856,(7.787*(G13/Reference!N$18))+16/116,(G13/Reference!N$18)^(1/3))</f>
        <v>0.803506162480733</v>
      </c>
      <c r="K13" s="102">
        <f t="shared" si="0"/>
        <v>72.3504495941434</v>
      </c>
      <c r="L13" s="102">
        <f t="shared" si="1"/>
        <v>-27.4182371948477</v>
      </c>
      <c r="M13" s="102">
        <f t="shared" si="2"/>
        <v>-8.3728711269337</v>
      </c>
      <c r="N13" s="103" t="str">
        <f t="shared" si="15"/>
        <v>4-(96,192,192)</v>
      </c>
      <c r="O13" s="120">
        <f>K13-Reference!B15</f>
        <v>0.12740603467546</v>
      </c>
      <c r="P13" s="120">
        <f>L13-Reference!C15</f>
        <v>0.769703005581988</v>
      </c>
      <c r="Q13" s="120">
        <f>M13-Reference!D15</f>
        <v>0.331612590882946</v>
      </c>
      <c r="R13" s="120" t="str">
        <f t="shared" si="3"/>
        <v>about the same</v>
      </c>
      <c r="S13" s="120" t="str">
        <f t="shared" si="4"/>
        <v>about the same</v>
      </c>
      <c r="T13" s="120" t="str">
        <f t="shared" si="5"/>
        <v>about the same</v>
      </c>
      <c r="U13" s="120">
        <f t="shared" si="6"/>
        <v>0.847727506281217</v>
      </c>
      <c r="V13" s="120">
        <f t="shared" si="7"/>
        <v>0.14834039101347</v>
      </c>
      <c r="W13" s="102">
        <f t="shared" si="8"/>
        <v>28.668182742915</v>
      </c>
      <c r="X13" s="102">
        <f>W13-Reference!E15</f>
        <v>-0.833139422993675</v>
      </c>
      <c r="Y13" s="102">
        <f t="shared" si="9"/>
        <v>0.0910402608070326</v>
      </c>
      <c r="Z13" s="102">
        <f t="shared" si="10"/>
        <v>0.12740603467546</v>
      </c>
      <c r="AA13" s="102">
        <f>X13/(1+0.045*ABS(Reference!E15))</f>
        <v>-0.357945489213379</v>
      </c>
      <c r="AB13" s="102">
        <f>Y13/(1+0.015*ABS(Reference!E15))</f>
        <v>0.0631119647415663</v>
      </c>
      <c r="AC13" s="102">
        <f t="shared" si="11"/>
        <v>0.38514982930474</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0.259821933196133</v>
      </c>
      <c r="F14" s="102">
        <f t="shared" si="13"/>
        <v>0.234472104874946</v>
      </c>
      <c r="G14" s="102">
        <f t="shared" si="14"/>
        <v>0.530827614181025</v>
      </c>
      <c r="H14" s="102">
        <f>IF((E14/Reference!L$18)&lt;=0.008856,(7.787*(E14/Reference!L$18))+16/116,(E14/Reference!L$18)^(1/3))</f>
        <v>0.648994818613756</v>
      </c>
      <c r="I14" s="102">
        <f>IF((F14/Reference!M$18)&lt;=0.008856,(7.787*(F14/Reference!M$18))+16/116,(F14/Reference!M$18)^(1/3))</f>
        <v>0.616638155702331</v>
      </c>
      <c r="J14" s="102">
        <f>IF((G14/Reference!N$18)&lt;=0.008856,(7.787*(G14/Reference!N$18))+16/116,(G14/Reference!N$18)^(1/3))</f>
        <v>0.787000864013176</v>
      </c>
      <c r="K14" s="102">
        <f t="shared" si="0"/>
        <v>55.5300260614704</v>
      </c>
      <c r="L14" s="102">
        <f t="shared" si="1"/>
        <v>16.1783314557122</v>
      </c>
      <c r="M14" s="102">
        <f t="shared" si="2"/>
        <v>-34.072541662169</v>
      </c>
      <c r="N14" s="103" t="str">
        <f t="shared" si="15"/>
        <v>5-(128,128,192)</v>
      </c>
      <c r="O14" s="120">
        <f>K14-Reference!B16</f>
        <v>-0.390485340954278</v>
      </c>
      <c r="P14" s="120">
        <f>L14-Reference!C16</f>
        <v>1.04537704760244</v>
      </c>
      <c r="Q14" s="120">
        <f>M14-Reference!D16</f>
        <v>-0.664158665050941</v>
      </c>
      <c r="R14" s="120" t="str">
        <f t="shared" si="3"/>
        <v>about the same</v>
      </c>
      <c r="S14" s="120" t="str">
        <f t="shared" si="4"/>
        <v>about the same</v>
      </c>
      <c r="T14" s="120" t="str">
        <f t="shared" si="5"/>
        <v>about the same</v>
      </c>
      <c r="U14" s="120">
        <f t="shared" si="6"/>
        <v>1.2986141480503</v>
      </c>
      <c r="V14" s="120">
        <f t="shared" si="7"/>
        <v>0.493306341753308</v>
      </c>
      <c r="W14" s="102">
        <f t="shared" si="8"/>
        <v>37.718384164902</v>
      </c>
      <c r="X14" s="102">
        <f>W14-Reference!E16</f>
        <v>1.04241977948936</v>
      </c>
      <c r="Y14" s="102">
        <f t="shared" si="9"/>
        <v>0.668790630425979</v>
      </c>
      <c r="Z14" s="102">
        <f t="shared" si="10"/>
        <v>-0.390485340954278</v>
      </c>
      <c r="AA14" s="102">
        <f>X14/(1+0.045*ABS(Reference!E16))</f>
        <v>0.393303857434037</v>
      </c>
      <c r="AB14" s="102">
        <f>Y14/(1+0.015*ABS(Reference!E16))</f>
        <v>0.431439006095457</v>
      </c>
      <c r="AC14" s="102">
        <f t="shared" si="11"/>
        <v>0.702357702138524</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0.375691083126091</v>
      </c>
      <c r="F15" s="102">
        <f t="shared" si="13"/>
        <v>0.293041806257558</v>
      </c>
      <c r="G15" s="102">
        <f t="shared" si="14"/>
        <v>0.537565477046352</v>
      </c>
      <c r="H15" s="102">
        <f>IF((E15/Reference!L$18)&lt;=0.008856,(7.787*(E15/Reference!L$18))+16/116,(E15/Reference!L$18)^(1/3))</f>
        <v>0.733882033035777</v>
      </c>
      <c r="I15" s="102">
        <f>IF((F15/Reference!M$18)&lt;=0.008856,(7.787*(F15/Reference!M$18))+16/116,(F15/Reference!M$18)^(1/3))</f>
        <v>0.664216807450034</v>
      </c>
      <c r="J15" s="102">
        <f>IF((G15/Reference!N$18)&lt;=0.008856,(7.787*(G15/Reference!N$18))+16/116,(G15/Reference!N$18)^(1/3))</f>
        <v>0.790316708099628</v>
      </c>
      <c r="K15" s="102">
        <f t="shared" si="0"/>
        <v>61.0491496642039</v>
      </c>
      <c r="L15" s="102">
        <f t="shared" si="1"/>
        <v>34.8326127928718</v>
      </c>
      <c r="M15" s="102">
        <f t="shared" si="2"/>
        <v>-25.2199801299188</v>
      </c>
      <c r="N15" s="103" t="str">
        <f t="shared" si="15"/>
        <v>6-(192,128,192)</v>
      </c>
      <c r="O15" s="120">
        <f>K15-Reference!B17</f>
        <v>-0.991915304800344</v>
      </c>
      <c r="P15" s="120">
        <f>L15-Reference!C17</f>
        <v>-0.235645522724987</v>
      </c>
      <c r="Q15" s="120">
        <f>M15-Reference!D17</f>
        <v>-1.77281950664933</v>
      </c>
      <c r="R15" s="120" t="str">
        <f t="shared" si="3"/>
        <v>about the same</v>
      </c>
      <c r="S15" s="120" t="str">
        <f t="shared" si="4"/>
        <v>about the same</v>
      </c>
      <c r="T15" s="120" t="str">
        <f t="shared" si="5"/>
        <v>about the same</v>
      </c>
      <c r="U15" s="120">
        <f t="shared" si="6"/>
        <v>2.04507060695563</v>
      </c>
      <c r="V15" s="120">
        <f t="shared" si="7"/>
        <v>2.0116957435015</v>
      </c>
      <c r="W15" s="102">
        <f t="shared" si="8"/>
        <v>43.0041662136547</v>
      </c>
      <c r="X15" s="102">
        <f>W15-Reference!E17</f>
        <v>0.819428658671299</v>
      </c>
      <c r="Y15" s="102">
        <f t="shared" si="9"/>
        <v>1.58963973556428</v>
      </c>
      <c r="Z15" s="102">
        <f t="shared" si="10"/>
        <v>-0.991915304800344</v>
      </c>
      <c r="AA15" s="102">
        <f>X15/(1+0.045*ABS(Reference!E17))</f>
        <v>0.28272605648894</v>
      </c>
      <c r="AB15" s="102">
        <f>Y15/(1+0.015*ABS(Reference!E17))</f>
        <v>0.97358397099919</v>
      </c>
      <c r="AC15" s="102">
        <f t="shared" si="11"/>
        <v>1.41834260441598</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344.52634</v>
      </c>
      <c r="C16" s="31">
        <f t="shared" ref="C16:D16" si="17">C35</f>
        <v>362.13263</v>
      </c>
      <c r="D16" s="31">
        <f t="shared" si="17"/>
        <v>334.67917</v>
      </c>
      <c r="E16" s="102">
        <f t="shared" si="12"/>
        <v>0.95138165262821</v>
      </c>
      <c r="F16" s="102">
        <f t="shared" si="13"/>
        <v>1</v>
      </c>
      <c r="G16" s="102">
        <f t="shared" si="14"/>
        <v>0.924189488254621</v>
      </c>
      <c r="H16" s="102">
        <f>IF((E16/Reference!L$18)&lt;=0.008856,(7.787*(E16/Reference!L$18))+16/116,(E16/Reference!L$18)^(1/3))</f>
        <v>1.00030909351964</v>
      </c>
      <c r="I16" s="102">
        <f>IF((F16/Reference!M$18)&lt;=0.008856,(7.787*(F16/Reference!M$18))+16/116,(F16/Reference!M$18)^(1/3))</f>
        <v>1</v>
      </c>
      <c r="J16" s="102">
        <f>IF((G16/Reference!N$18)&lt;=0.008856,(7.787*(G16/Reference!N$18))+16/116,(G16/Reference!N$18)^(1/3))</f>
        <v>0.946769767763577</v>
      </c>
      <c r="K16" s="102">
        <f t="shared" si="0"/>
        <v>100</v>
      </c>
      <c r="L16" s="102">
        <f t="shared" si="1"/>
        <v>0.154546759817964</v>
      </c>
      <c r="M16" s="102">
        <f t="shared" si="2"/>
        <v>10.6460464472846</v>
      </c>
      <c r="N16" s="103" t="str">
        <f t="shared" si="15"/>
        <v>7-(255, 255, 255)</v>
      </c>
      <c r="O16" s="120">
        <f>K16-Reference!B18</f>
        <v>0</v>
      </c>
      <c r="P16" s="120">
        <f>L16-Reference!C18</f>
        <v>0.154546759817964</v>
      </c>
      <c r="Q16" s="120">
        <f>M16-Reference!D18</f>
        <v>10.6460464472846</v>
      </c>
      <c r="R16" s="120" t="str">
        <f t="shared" si="3"/>
        <v>about the same</v>
      </c>
      <c r="S16" s="120" t="str">
        <f t="shared" si="4"/>
        <v>about the same</v>
      </c>
      <c r="T16" s="120" t="str">
        <f t="shared" si="5"/>
        <v>yellower</v>
      </c>
      <c r="U16" s="120">
        <f t="shared" si="6"/>
        <v>10.647168152082</v>
      </c>
      <c r="V16" s="120">
        <f t="shared" si="7"/>
        <v>113.36218965871</v>
      </c>
      <c r="W16" s="102">
        <f t="shared" si="8"/>
        <v>10.647168152082</v>
      </c>
      <c r="X16" s="102">
        <f>W16-Reference!E18</f>
        <v>10.647168152082</v>
      </c>
      <c r="Y16" s="102">
        <f t="shared" si="9"/>
        <v>0</v>
      </c>
      <c r="Z16" s="102">
        <f t="shared" si="10"/>
        <v>0</v>
      </c>
      <c r="AA16" s="102">
        <f>X16/(1+0.045*ABS(Reference!E18))</f>
        <v>10.647168152082</v>
      </c>
      <c r="AB16" s="102">
        <f>Y16/(1+0.015*ABS(Reference!E18))</f>
        <v>0</v>
      </c>
      <c r="AC16" s="102">
        <f t="shared" si="11"/>
        <v>10.647168152082</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2.44380534706188</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10.647168152082</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5.901659</v>
      </c>
      <c r="C28" s="31">
        <f>Test_Data!Q4</f>
        <v>6.2244406</v>
      </c>
      <c r="D28" s="31">
        <f>Test_Data!R4</f>
        <v>6.1382961</v>
      </c>
      <c r="E28" s="117">
        <f>B28/$C$16</f>
        <v>0.0162969545163605</v>
      </c>
      <c r="F28" s="117">
        <f>C28/$C$16</f>
        <v>0.0171882898262993</v>
      </c>
      <c r="G28" s="117">
        <f>D28/$C$16</f>
        <v>0.0169504087494132</v>
      </c>
      <c r="H28" s="117">
        <f>IF((E28/E$16)&lt;=0.008856,(7.787*(E28/E$16))+16/116,(E28/E$16)^(1/3))</f>
        <v>0.257780796084021</v>
      </c>
      <c r="I28" s="117">
        <f>IF((F28/F$16)&lt;=0.008856,(7.787*(F28/F$16))+16/116,(F28/F$16)^(1/3))</f>
        <v>0.258073981879824</v>
      </c>
      <c r="J28" s="117">
        <f>IF((G28/G$16)&lt;=0.008856,(7.787*(G28/G$16))+16/116,(G28/G$16)^(1/3))</f>
        <v>0.263717965695579</v>
      </c>
      <c r="K28" s="117">
        <f>100*IF(F28&lt;=0.008856,9.033*F28,(1.16*(F28^(1/3)))-0.16)</f>
        <v>13.9365818980596</v>
      </c>
      <c r="L28" s="117">
        <f>500*(H28-I28)</f>
        <v>-0.146592897901476</v>
      </c>
      <c r="M28" s="117">
        <f>200*(I28-J28)</f>
        <v>-1.12879676315103</v>
      </c>
      <c r="N28" s="123" t="str">
        <f>A28</f>
        <v>1-Gray1 (32, 32, 32)</v>
      </c>
      <c r="O28" s="124">
        <f>K28-[1]Reference!B35</f>
        <v>1.68655179653676</v>
      </c>
      <c r="P28" s="124">
        <f>L28-[1]Reference!C35</f>
        <v>-0.146592897901476</v>
      </c>
      <c r="Q28" s="124">
        <f>M28-[1]Reference!D35</f>
        <v>-1.12879676315103</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2.03473058968915</v>
      </c>
      <c r="V28" s="124">
        <f>(AC28)^2</f>
        <v>4.14012857261675</v>
      </c>
      <c r="W28" s="117">
        <f t="shared" ref="W28:W59" si="19">SQRT((L28*L28)+(M28*M28))</f>
        <v>1.13827571801185</v>
      </c>
      <c r="X28" s="117">
        <f>W28-[1]Reference!E35</f>
        <v>1.13827571801185</v>
      </c>
      <c r="Y28" s="117">
        <f t="shared" ref="Y28:Y59" si="20">IF(((U28*U28)-(O28*O28)-(X28*X28))&lt;0,0,SQRT((U28*U28)-(O28*O28)-(X28*X28)))</f>
        <v>0</v>
      </c>
      <c r="Z28" s="117">
        <f t="shared" ref="Z28:Z59" si="21">O28</f>
        <v>1.68655179653676</v>
      </c>
      <c r="AA28" s="117">
        <f>X28/(1+0.045*ABS([1]Reference!E35))</f>
        <v>1.13827571801185</v>
      </c>
      <c r="AB28" s="117">
        <f>Y28/(1+0.015*ABS([1]Reference!E35))</f>
        <v>0</v>
      </c>
      <c r="AC28" s="117">
        <f>SQRT(Z28*Z28+AA28*AA28+AB28*AB28)</f>
        <v>2.03473058968915</v>
      </c>
      <c r="AD28" s="123" t="str">
        <f t="shared" ref="AD28:AD59" si="22">A28</f>
        <v>1-Gray1 (32, 32, 32)</v>
      </c>
    </row>
    <row r="29" s="31" customFormat="1" spans="1:30">
      <c r="A29" s="3" t="s">
        <v>51</v>
      </c>
      <c r="B29" s="31">
        <f>Test_Data!P5</f>
        <v>19.714148</v>
      </c>
      <c r="C29" s="31">
        <f>Test_Data!Q5</f>
        <v>20.737686</v>
      </c>
      <c r="D29" s="31">
        <f>Test_Data!R5</f>
        <v>19.866123</v>
      </c>
      <c r="E29" s="117">
        <f t="shared" ref="E29:G59" si="23">B29/$C$16</f>
        <v>0.0544390269388318</v>
      </c>
      <c r="F29" s="117">
        <f t="shared" si="23"/>
        <v>0.0572654444312295</v>
      </c>
      <c r="G29" s="117">
        <f t="shared" si="23"/>
        <v>0.054858693622831</v>
      </c>
      <c r="H29" s="117">
        <f t="shared" ref="H29:J59" si="24">IF((E29/E$16)&lt;=0.008856,(7.787*(E29/E$16))+16/116,(E29/E$16)^(1/3))</f>
        <v>0.385346892123428</v>
      </c>
      <c r="I29" s="117">
        <f t="shared" si="24"/>
        <v>0.385446593539712</v>
      </c>
      <c r="J29" s="117">
        <f t="shared" si="24"/>
        <v>0.390087001463277</v>
      </c>
      <c r="K29" s="117">
        <f t="shared" ref="K29:K59" si="25">100*IF(F29&lt;=0.008856,9.033*F29,(1.16*(F29^(1/3)))-0.16)</f>
        <v>28.7118048506065</v>
      </c>
      <c r="L29" s="117">
        <f t="shared" ref="L29:L59" si="26">500*(H29-I29)</f>
        <v>-0.0498507081418964</v>
      </c>
      <c r="M29" s="117">
        <f t="shared" ref="M29:M59" si="27">200*(I29-J29)</f>
        <v>-0.928081584713003</v>
      </c>
      <c r="N29" s="123" t="str">
        <f t="shared" ref="N29:N59" si="28">A29</f>
        <v>2-Gray2 (64, 64, 64)</v>
      </c>
      <c r="O29" s="124">
        <f>K29-[1]Reference!B36</f>
        <v>1.61839111115748</v>
      </c>
      <c r="P29" s="124">
        <f>L29-[1]Reference!C36</f>
        <v>-0.0498507081418964</v>
      </c>
      <c r="Q29" s="124">
        <f>M29-[1]Reference!D36</f>
        <v>-0.928081584713003</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1.86628248388586</v>
      </c>
      <c r="V29" s="124">
        <f t="shared" ref="V29:V59" si="32">(AC29)^2</f>
        <v>3.48301030965919</v>
      </c>
      <c r="W29" s="117">
        <f t="shared" si="19"/>
        <v>0.929419453737465</v>
      </c>
      <c r="X29" s="117">
        <f>W29-[1]Reference!E36</f>
        <v>0.929419453737465</v>
      </c>
      <c r="Y29" s="117">
        <f t="shared" si="20"/>
        <v>0</v>
      </c>
      <c r="Z29" s="117">
        <f t="shared" si="21"/>
        <v>1.61839111115748</v>
      </c>
      <c r="AA29" s="117">
        <f>X29/(1+0.045*ABS([1]Reference!E36))</f>
        <v>0.929419453737465</v>
      </c>
      <c r="AB29" s="117">
        <f>Y29/(1+0.015*ABS([1]Reference!E36))</f>
        <v>0</v>
      </c>
      <c r="AC29" s="117">
        <f t="shared" ref="AC29:AC59" si="33">SQRT(Z29*Z29+AA29*AA29+AB29*AB29)</f>
        <v>1.86628248388586</v>
      </c>
      <c r="AD29" s="123" t="str">
        <f t="shared" si="22"/>
        <v>2-Gray2 (64, 64, 64)</v>
      </c>
    </row>
    <row r="30" s="31" customFormat="1" spans="1:30">
      <c r="A30" s="3" t="s">
        <v>52</v>
      </c>
      <c r="B30" s="31">
        <f>Test_Data!P6</f>
        <v>43.409256</v>
      </c>
      <c r="C30" s="31">
        <f>Test_Data!Q6</f>
        <v>45.620144</v>
      </c>
      <c r="D30" s="31">
        <f>Test_Data!R6</f>
        <v>43.129269</v>
      </c>
      <c r="E30" s="117">
        <f t="shared" si="23"/>
        <v>0.119871153284364</v>
      </c>
      <c r="F30" s="117">
        <f t="shared" si="23"/>
        <v>0.125976341872313</v>
      </c>
      <c r="G30" s="117">
        <f t="shared" si="23"/>
        <v>0.119097991804826</v>
      </c>
      <c r="H30" s="117">
        <f t="shared" si="24"/>
        <v>0.501325702013753</v>
      </c>
      <c r="I30" s="117">
        <f t="shared" si="24"/>
        <v>0.501298414484111</v>
      </c>
      <c r="J30" s="117">
        <f t="shared" si="24"/>
        <v>0.5051043840913</v>
      </c>
      <c r="K30" s="117">
        <f t="shared" si="25"/>
        <v>42.1506160801569</v>
      </c>
      <c r="L30" s="117">
        <f t="shared" si="26"/>
        <v>0.0136437648208254</v>
      </c>
      <c r="M30" s="117">
        <f t="shared" si="27"/>
        <v>-0.761193921437742</v>
      </c>
      <c r="N30" s="123" t="str">
        <f t="shared" si="28"/>
        <v>3-Grey3 (96, 96, 96)</v>
      </c>
      <c r="O30" s="124">
        <f>K30-[1]Reference!B37</f>
        <v>1.42006805116155</v>
      </c>
      <c r="P30" s="124">
        <f>L30-[1]Reference!C37</f>
        <v>0.0136437648208254</v>
      </c>
      <c r="Q30" s="124">
        <f>M30-[1]Reference!D37</f>
        <v>-0.761193921437742</v>
      </c>
      <c r="R30" s="124" t="str">
        <f t="shared" si="29"/>
        <v>about the same</v>
      </c>
      <c r="S30" s="124" t="str">
        <f t="shared" si="30"/>
        <v>about the same</v>
      </c>
      <c r="T30" s="124" t="str">
        <f t="shared" si="31"/>
        <v>about the same</v>
      </c>
      <c r="U30" s="124">
        <f t="shared" si="18"/>
        <v>1.61127142601177</v>
      </c>
      <c r="V30" s="124">
        <f t="shared" si="32"/>
        <v>2.59619560828202</v>
      </c>
      <c r="W30" s="117">
        <f t="shared" si="19"/>
        <v>0.761316188158542</v>
      </c>
      <c r="X30" s="117">
        <f>W30-[1]Reference!E37</f>
        <v>0.761316188158542</v>
      </c>
      <c r="Y30" s="117">
        <f t="shared" si="20"/>
        <v>0</v>
      </c>
      <c r="Z30" s="117">
        <f t="shared" si="21"/>
        <v>1.42006805116155</v>
      </c>
      <c r="AA30" s="117">
        <f>X30/(1+0.045*ABS([1]Reference!E37))</f>
        <v>0.761316188158542</v>
      </c>
      <c r="AB30" s="117">
        <f>Y30/(1+0.015*ABS([1]Reference!E37))</f>
        <v>0</v>
      </c>
      <c r="AC30" s="117">
        <f t="shared" si="33"/>
        <v>1.61127142601177</v>
      </c>
      <c r="AD30" s="123" t="str">
        <f t="shared" si="22"/>
        <v>3-Grey3 (96, 96, 96)</v>
      </c>
    </row>
    <row r="31" s="31" customFormat="1" spans="1:30">
      <c r="A31" s="3" t="s">
        <v>53</v>
      </c>
      <c r="B31" s="31">
        <f>Test_Data!P7</f>
        <v>78.319633</v>
      </c>
      <c r="C31" s="31">
        <f>Test_Data!Q7</f>
        <v>82.248466</v>
      </c>
      <c r="D31" s="31">
        <f>Test_Data!R7</f>
        <v>77.165581</v>
      </c>
      <c r="E31" s="117">
        <f t="shared" si="23"/>
        <v>0.216273338859301</v>
      </c>
      <c r="F31" s="117">
        <f t="shared" si="23"/>
        <v>0.227122493766994</v>
      </c>
      <c r="G31" s="117">
        <f t="shared" si="23"/>
        <v>0.213086517500508</v>
      </c>
      <c r="H31" s="117">
        <f t="shared" si="24"/>
        <v>0.610308480062627</v>
      </c>
      <c r="I31" s="117">
        <f t="shared" si="24"/>
        <v>0.610126726127432</v>
      </c>
      <c r="J31" s="117">
        <f t="shared" si="24"/>
        <v>0.613194591631477</v>
      </c>
      <c r="K31" s="117">
        <f t="shared" si="25"/>
        <v>54.7747002307821</v>
      </c>
      <c r="L31" s="117">
        <f t="shared" si="26"/>
        <v>0.0908769675975196</v>
      </c>
      <c r="M31" s="117">
        <f t="shared" si="27"/>
        <v>-0.613573100808895</v>
      </c>
      <c r="N31" s="123" t="str">
        <f t="shared" si="28"/>
        <v>4-Gray4 (128, 128, 128)</v>
      </c>
      <c r="O31" s="124">
        <f>K31-[1]Reference!B38</f>
        <v>1.18968677861312</v>
      </c>
      <c r="P31" s="124">
        <f>L31-[1]Reference!C38</f>
        <v>0.0908769675975196</v>
      </c>
      <c r="Q31" s="124">
        <f>M31-[1]Reference!D38</f>
        <v>-0.613573100808873</v>
      </c>
      <c r="R31" s="124" t="str">
        <f t="shared" si="29"/>
        <v>about the same</v>
      </c>
      <c r="S31" s="124" t="str">
        <f t="shared" si="30"/>
        <v>about the same</v>
      </c>
      <c r="T31" s="124" t="str">
        <f t="shared" si="31"/>
        <v>about the same</v>
      </c>
      <c r="U31" s="124">
        <f t="shared" si="18"/>
        <v>1.34167253996003</v>
      </c>
      <c r="V31" s="124">
        <f t="shared" si="32"/>
        <v>1.8000852044828</v>
      </c>
      <c r="W31" s="117">
        <f t="shared" si="19"/>
        <v>0.620266534060934</v>
      </c>
      <c r="X31" s="117">
        <f>W31-[1]Reference!E38</f>
        <v>0.620266534060911</v>
      </c>
      <c r="Y31" s="117">
        <f t="shared" si="20"/>
        <v>2.35608045769362e-8</v>
      </c>
      <c r="Z31" s="117">
        <f t="shared" si="21"/>
        <v>1.18968677861312</v>
      </c>
      <c r="AA31" s="117">
        <f>X31/(1+0.045*ABS([1]Reference!E38))</f>
        <v>0.620266534060911</v>
      </c>
      <c r="AB31" s="117">
        <f>Y31/(1+0.015*ABS([1]Reference!E38))</f>
        <v>2.35608045769362e-8</v>
      </c>
      <c r="AC31" s="117">
        <f t="shared" si="33"/>
        <v>1.34167253996003</v>
      </c>
      <c r="AD31" s="123" t="str">
        <f t="shared" si="22"/>
        <v>4-Gray4 (128, 128, 128)</v>
      </c>
    </row>
    <row r="32" s="31" customFormat="1" spans="1:30">
      <c r="A32" s="3" t="s">
        <v>54</v>
      </c>
      <c r="B32" s="31">
        <f>Test_Data!P8</f>
        <v>125.34064</v>
      </c>
      <c r="C32" s="31">
        <f>Test_Data!Q8</f>
        <v>131.63634</v>
      </c>
      <c r="D32" s="31">
        <f>Test_Data!R8</f>
        <v>123.12859</v>
      </c>
      <c r="E32" s="117">
        <f t="shared" si="23"/>
        <v>0.346118050726332</v>
      </c>
      <c r="F32" s="117">
        <f t="shared" si="23"/>
        <v>0.363503117628478</v>
      </c>
      <c r="G32" s="117">
        <f t="shared" si="23"/>
        <v>0.340009653369264</v>
      </c>
      <c r="H32" s="117">
        <f t="shared" si="24"/>
        <v>0.713876620669323</v>
      </c>
      <c r="I32" s="117">
        <f t="shared" si="24"/>
        <v>0.71367866393973</v>
      </c>
      <c r="J32" s="117">
        <f t="shared" si="24"/>
        <v>0.716544897326683</v>
      </c>
      <c r="K32" s="117">
        <f t="shared" si="25"/>
        <v>66.7867250170087</v>
      </c>
      <c r="L32" s="117">
        <f t="shared" si="26"/>
        <v>0.0989783647966647</v>
      </c>
      <c r="M32" s="117">
        <f t="shared" si="27"/>
        <v>-0.573246677390626</v>
      </c>
      <c r="N32" s="123" t="str">
        <f t="shared" si="28"/>
        <v>5-Gray5 (160, 160, 160)</v>
      </c>
      <c r="O32" s="124">
        <f>K32-[1]Reference!B39</f>
        <v>0.918911596933242</v>
      </c>
      <c r="P32" s="124">
        <f>L32-[1]Reference!C39</f>
        <v>0.0989783647967202</v>
      </c>
      <c r="Q32" s="124">
        <f>M32-[1]Reference!D39</f>
        <v>-0.573246677390626</v>
      </c>
      <c r="R32" s="124" t="str">
        <f t="shared" si="29"/>
        <v>about the same</v>
      </c>
      <c r="S32" s="124" t="str">
        <f t="shared" si="30"/>
        <v>about the same</v>
      </c>
      <c r="T32" s="124" t="str">
        <f t="shared" si="31"/>
        <v>about the same</v>
      </c>
      <c r="U32" s="124">
        <f t="shared" si="18"/>
        <v>1.08756930483332</v>
      </c>
      <c r="V32" s="124">
        <f t="shared" si="32"/>
        <v>1.18280699281562</v>
      </c>
      <c r="W32" s="117">
        <f t="shared" si="19"/>
        <v>0.581728862819453</v>
      </c>
      <c r="X32" s="117">
        <f>W32-[1]Reference!E39</f>
        <v>0.581728862819398</v>
      </c>
      <c r="Y32" s="117">
        <f t="shared" si="20"/>
        <v>2.74763836183932e-7</v>
      </c>
      <c r="Z32" s="117">
        <f t="shared" si="21"/>
        <v>0.918911596933242</v>
      </c>
      <c r="AA32" s="117">
        <f>X32/(1+0.045*ABS([1]Reference!E39))</f>
        <v>0.581728862819397</v>
      </c>
      <c r="AB32" s="117">
        <f>Y32/(1+0.015*ABS([1]Reference!E39))</f>
        <v>2.74763836183932e-7</v>
      </c>
      <c r="AC32" s="117">
        <f t="shared" si="33"/>
        <v>1.08756930483332</v>
      </c>
      <c r="AD32" s="123" t="str">
        <f t="shared" si="22"/>
        <v>5-Gray5 (160, 160, 160)</v>
      </c>
    </row>
    <row r="33" s="31" customFormat="1" spans="1:30">
      <c r="A33" s="3" t="s">
        <v>55</v>
      </c>
      <c r="B33" s="31">
        <f>Test_Data!P9</f>
        <v>185.1237</v>
      </c>
      <c r="C33" s="31">
        <f>Test_Data!Q9</f>
        <v>194.60637</v>
      </c>
      <c r="D33" s="31">
        <f>Test_Data!R9</f>
        <v>180.83968</v>
      </c>
      <c r="E33" s="117">
        <f t="shared" si="23"/>
        <v>0.511204140869604</v>
      </c>
      <c r="F33" s="117">
        <f t="shared" si="23"/>
        <v>0.537389767942204</v>
      </c>
      <c r="G33" s="117">
        <f t="shared" si="23"/>
        <v>0.499374165757999</v>
      </c>
      <c r="H33" s="117">
        <f t="shared" si="24"/>
        <v>0.812980003811039</v>
      </c>
      <c r="I33" s="117">
        <f t="shared" si="24"/>
        <v>0.81301108001675</v>
      </c>
      <c r="J33" s="117">
        <f t="shared" si="24"/>
        <v>0.814494861683631</v>
      </c>
      <c r="K33" s="117">
        <f t="shared" si="25"/>
        <v>78.309285281943</v>
      </c>
      <c r="L33" s="117">
        <f t="shared" si="26"/>
        <v>-0.0155381028557611</v>
      </c>
      <c r="M33" s="117">
        <f t="shared" si="27"/>
        <v>-0.296756333376225</v>
      </c>
      <c r="N33" s="123" t="str">
        <f t="shared" si="28"/>
        <v>6-Gray6 (192, 192, 192)</v>
      </c>
      <c r="O33" s="124">
        <f>K33-[1]Reference!B40</f>
        <v>0.604921691990327</v>
      </c>
      <c r="P33" s="124">
        <f>L33-[1]Reference!C40</f>
        <v>-0.0155381028557611</v>
      </c>
      <c r="Q33" s="124">
        <f>M33-[1]Reference!D40</f>
        <v>-0.296756333376225</v>
      </c>
      <c r="R33" s="124" t="str">
        <f t="shared" si="29"/>
        <v>about the same</v>
      </c>
      <c r="S33" s="124" t="str">
        <f t="shared" si="30"/>
        <v>about the same</v>
      </c>
      <c r="T33" s="124" t="str">
        <f t="shared" si="31"/>
        <v>about the same</v>
      </c>
      <c r="U33" s="124">
        <f t="shared" si="18"/>
        <v>0.673970331305242</v>
      </c>
      <c r="V33" s="124">
        <f t="shared" si="32"/>
        <v>0.454236007479698</v>
      </c>
      <c r="W33" s="117">
        <f t="shared" si="19"/>
        <v>0.297162840946268</v>
      </c>
      <c r="X33" s="117">
        <f>W33-[1]Reference!E40</f>
        <v>0.297162840946268</v>
      </c>
      <c r="Y33" s="117">
        <f t="shared" si="20"/>
        <v>0</v>
      </c>
      <c r="Z33" s="117">
        <f t="shared" si="21"/>
        <v>0.604921691990327</v>
      </c>
      <c r="AA33" s="117">
        <f>X33/(1+0.045*ABS([1]Reference!E40))</f>
        <v>0.297162840946268</v>
      </c>
      <c r="AB33" s="117">
        <f>Y33/(1+0.015*ABS([1]Reference!E40))</f>
        <v>0</v>
      </c>
      <c r="AC33" s="117">
        <f t="shared" si="33"/>
        <v>0.673970331305242</v>
      </c>
      <c r="AD33" s="123" t="str">
        <f t="shared" si="22"/>
        <v>6-Gray6 (192, 192, 192)</v>
      </c>
    </row>
    <row r="34" s="31" customFormat="1" spans="1:30">
      <c r="A34" s="3" t="s">
        <v>56</v>
      </c>
      <c r="B34" s="31">
        <f>Test_Data!P10</f>
        <v>258.83197</v>
      </c>
      <c r="C34" s="31">
        <f>Test_Data!Q10</f>
        <v>271.89709</v>
      </c>
      <c r="D34" s="31">
        <f>Test_Data!R10</f>
        <v>252.17511</v>
      </c>
      <c r="E34" s="117">
        <f t="shared" si="23"/>
        <v>0.71474357336979</v>
      </c>
      <c r="F34" s="117">
        <f t="shared" si="23"/>
        <v>0.750821846680869</v>
      </c>
      <c r="G34" s="117">
        <f t="shared" si="23"/>
        <v>0.696361192306808</v>
      </c>
      <c r="H34" s="117">
        <f t="shared" si="24"/>
        <v>0.909072448650589</v>
      </c>
      <c r="I34" s="117">
        <f t="shared" si="24"/>
        <v>0.908892040721571</v>
      </c>
      <c r="J34" s="117">
        <f t="shared" si="24"/>
        <v>0.909964630235942</v>
      </c>
      <c r="K34" s="117">
        <f t="shared" si="25"/>
        <v>89.4314767237022</v>
      </c>
      <c r="L34" s="117">
        <f t="shared" si="26"/>
        <v>0.090203964508706</v>
      </c>
      <c r="M34" s="117">
        <f t="shared" si="27"/>
        <v>-0.214517902874078</v>
      </c>
      <c r="N34" s="123" t="str">
        <f t="shared" si="28"/>
        <v>7-Gray7 (224, 224, 224)</v>
      </c>
      <c r="O34" s="124">
        <f>K34-[1]Reference!B41</f>
        <v>0.254196494675341</v>
      </c>
      <c r="P34" s="124">
        <f>L34-[1]Reference!C41</f>
        <v>0.090203964508706</v>
      </c>
      <c r="Q34" s="124">
        <f>M34-[1]Reference!D41</f>
        <v>-0.214517902874078</v>
      </c>
      <c r="R34" s="124" t="str">
        <f t="shared" si="29"/>
        <v>about the same</v>
      </c>
      <c r="S34" s="124" t="str">
        <f t="shared" si="30"/>
        <v>about the same</v>
      </c>
      <c r="T34" s="124" t="str">
        <f t="shared" si="31"/>
        <v>about the same</v>
      </c>
      <c r="U34" s="124">
        <f t="shared" si="18"/>
        <v>0.344631025550241</v>
      </c>
      <c r="V34" s="124">
        <f t="shared" si="32"/>
        <v>0.118770543771811</v>
      </c>
      <c r="W34" s="117">
        <f t="shared" si="19"/>
        <v>0.232711593751967</v>
      </c>
      <c r="X34" s="117">
        <f>W34-[1]Reference!E41</f>
        <v>0.232711593751967</v>
      </c>
      <c r="Y34" s="117">
        <f t="shared" si="20"/>
        <v>0</v>
      </c>
      <c r="Z34" s="117">
        <f t="shared" si="21"/>
        <v>0.254196494675341</v>
      </c>
      <c r="AA34" s="117">
        <f>X34/(1+0.045*ABS([1]Reference!E41))</f>
        <v>0.232711593751967</v>
      </c>
      <c r="AB34" s="117">
        <f>Y34/(1+0.015*ABS([1]Reference!E41))</f>
        <v>0</v>
      </c>
      <c r="AC34" s="117">
        <f t="shared" si="33"/>
        <v>0.344631025550241</v>
      </c>
      <c r="AD34" s="123" t="str">
        <f t="shared" si="22"/>
        <v>7-Gray7 (224, 224, 224)</v>
      </c>
    </row>
    <row r="35" s="31" customFormat="1" spans="1:30">
      <c r="A35" s="3" t="s">
        <v>57</v>
      </c>
      <c r="B35" s="31">
        <f>Test_Data!P11</f>
        <v>344.52634</v>
      </c>
      <c r="C35" s="31">
        <f>Test_Data!Q11</f>
        <v>362.13263</v>
      </c>
      <c r="D35" s="31">
        <f>Test_Data!R11</f>
        <v>334.67917</v>
      </c>
      <c r="E35" s="117">
        <f t="shared" si="23"/>
        <v>0.95138165262821</v>
      </c>
      <c r="F35" s="117">
        <f t="shared" si="23"/>
        <v>1</v>
      </c>
      <c r="G35" s="117">
        <f t="shared" si="23"/>
        <v>0.924189488254621</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36.145977</v>
      </c>
      <c r="C36" s="31">
        <f>Test_Data!Q12</f>
        <v>19.158142</v>
      </c>
      <c r="D36" s="31">
        <f>Test_Data!R12</f>
        <v>1.6893092</v>
      </c>
      <c r="E36" s="117">
        <f t="shared" si="23"/>
        <v>0.099814195147231</v>
      </c>
      <c r="F36" s="117">
        <f t="shared" si="23"/>
        <v>0.0529036612911684</v>
      </c>
      <c r="G36" s="117">
        <f t="shared" si="23"/>
        <v>0.00466489087161243</v>
      </c>
      <c r="H36" s="117">
        <f t="shared" si="24"/>
        <v>0.471642043582711</v>
      </c>
      <c r="I36" s="117">
        <f t="shared" si="24"/>
        <v>0.375400842589946</v>
      </c>
      <c r="J36" s="117">
        <f t="shared" si="24"/>
        <v>0.17723629133636</v>
      </c>
      <c r="K36" s="117">
        <f t="shared" si="25"/>
        <v>27.5464977404337</v>
      </c>
      <c r="L36" s="117">
        <f t="shared" si="26"/>
        <v>48.1206004963823</v>
      </c>
      <c r="M36" s="117">
        <f t="shared" si="27"/>
        <v>39.6329102507173</v>
      </c>
      <c r="N36" s="123" t="str">
        <f t="shared" si="28"/>
        <v>9-Red1 (128, 0, 0)</v>
      </c>
      <c r="O36" s="124">
        <f>K36-[1]Reference!B43</f>
        <v>2.01571316801756</v>
      </c>
      <c r="P36" s="124">
        <f>L36-[1]Reference!C43</f>
        <v>0.0677534001573576</v>
      </c>
      <c r="Q36" s="124">
        <f>M36-[1]Reference!D43</f>
        <v>1.57234743448005</v>
      </c>
      <c r="R36" s="124" t="str">
        <f t="shared" si="29"/>
        <v>about the same</v>
      </c>
      <c r="S36" s="124" t="str">
        <f t="shared" si="30"/>
        <v>about the same</v>
      </c>
      <c r="T36" s="124" t="str">
        <f t="shared" si="31"/>
        <v>about the same</v>
      </c>
      <c r="U36" s="124">
        <f t="shared" si="18"/>
        <v>2.5573358312252</v>
      </c>
      <c r="V36" s="124">
        <f t="shared" si="32"/>
        <v>4.51804678871337</v>
      </c>
      <c r="W36" s="117">
        <f t="shared" si="19"/>
        <v>62.3406750611015</v>
      </c>
      <c r="X36" s="117">
        <f>W36-[1]Reference!E43</f>
        <v>1.04073577938674</v>
      </c>
      <c r="Y36" s="117">
        <f t="shared" si="20"/>
        <v>1.18056597251198</v>
      </c>
      <c r="Z36" s="117">
        <f t="shared" si="21"/>
        <v>2.01571316801756</v>
      </c>
      <c r="AA36" s="117">
        <f>X36/(1+0.045*ABS([1]Reference!E43))</f>
        <v>0.276902098170191</v>
      </c>
      <c r="AB36" s="117">
        <f>Y36/(1+0.015*ABS([1]Reference!E43))</f>
        <v>0.615038568727946</v>
      </c>
      <c r="AC36" s="117">
        <f t="shared" si="33"/>
        <v>2.12556975625675</v>
      </c>
      <c r="AD36" s="123" t="str">
        <f t="shared" si="22"/>
        <v>9-Red1 (128, 0, 0)</v>
      </c>
    </row>
    <row r="37" s="31" customFormat="1" spans="1:30">
      <c r="A37" s="3" t="s">
        <v>59</v>
      </c>
      <c r="B37" s="31">
        <f>Test_Data!P13</f>
        <v>96.047157</v>
      </c>
      <c r="C37" s="31">
        <f>Test_Data!Q13</f>
        <v>60.416714</v>
      </c>
      <c r="D37" s="31">
        <f>Test_Data!R13</f>
        <v>23.196909</v>
      </c>
      <c r="E37" s="117">
        <f t="shared" si="23"/>
        <v>0.265226464127245</v>
      </c>
      <c r="F37" s="117">
        <f t="shared" si="23"/>
        <v>0.166835874469528</v>
      </c>
      <c r="G37" s="117">
        <f t="shared" si="23"/>
        <v>0.0640563900579741</v>
      </c>
      <c r="H37" s="117">
        <f t="shared" si="24"/>
        <v>0.653261947439232</v>
      </c>
      <c r="I37" s="117">
        <f t="shared" si="24"/>
        <v>0.550507382444023</v>
      </c>
      <c r="J37" s="117">
        <f t="shared" si="24"/>
        <v>0.410771665140349</v>
      </c>
      <c r="K37" s="117">
        <f t="shared" si="25"/>
        <v>47.8588563635066</v>
      </c>
      <c r="L37" s="117">
        <f t="shared" si="26"/>
        <v>51.3772824976046</v>
      </c>
      <c r="M37" s="117">
        <f t="shared" si="27"/>
        <v>27.9471434607347</v>
      </c>
      <c r="N37" s="123" t="str">
        <f t="shared" si="28"/>
        <v>10-Red2 (192, 64, 64)</v>
      </c>
      <c r="O37" s="124">
        <f>K37-[1]Reference!B44</f>
        <v>1.89304041802005</v>
      </c>
      <c r="P37" s="124">
        <f>L37-[1]Reference!C44</f>
        <v>0.278416352039123</v>
      </c>
      <c r="Q37" s="124">
        <f>M37-[1]Reference!D44</f>
        <v>-0.722644212382683</v>
      </c>
      <c r="R37" s="124" t="str">
        <f t="shared" si="29"/>
        <v>about the same</v>
      </c>
      <c r="S37" s="124" t="str">
        <f t="shared" si="30"/>
        <v>about the same</v>
      </c>
      <c r="T37" s="124" t="str">
        <f t="shared" si="31"/>
        <v>about the same</v>
      </c>
      <c r="U37" s="124">
        <f t="shared" si="18"/>
        <v>2.04531961977352</v>
      </c>
      <c r="V37" s="124">
        <f t="shared" si="32"/>
        <v>3.75116458751796</v>
      </c>
      <c r="W37" s="117">
        <f t="shared" si="19"/>
        <v>58.4864769365839</v>
      </c>
      <c r="X37" s="117">
        <f>W37-[1]Reference!E44</f>
        <v>-0.105765268199981</v>
      </c>
      <c r="Y37" s="117">
        <f t="shared" si="20"/>
        <v>0.767166234147168</v>
      </c>
      <c r="Z37" s="117">
        <f t="shared" si="21"/>
        <v>1.89304041802005</v>
      </c>
      <c r="AA37" s="117">
        <f>X37/(1+0.045*ABS([1]Reference!E44))</f>
        <v>-0.0290831512650289</v>
      </c>
      <c r="AB37" s="117">
        <f>Y37/(1+0.015*ABS([1]Reference!E44))</f>
        <v>0.40830960504613</v>
      </c>
      <c r="AC37" s="117">
        <f t="shared" si="33"/>
        <v>1.93679234496576</v>
      </c>
      <c r="AD37" s="123" t="str">
        <f t="shared" si="22"/>
        <v>10-Red2 (192, 64, 64)</v>
      </c>
    </row>
    <row r="38" s="31" customFormat="1" spans="1:30">
      <c r="A38" s="3" t="s">
        <v>60</v>
      </c>
      <c r="B38" s="31">
        <f>Test_Data!P14</f>
        <v>159.83435</v>
      </c>
      <c r="C38" s="31">
        <f>Test_Data!Q14</f>
        <v>83.700806</v>
      </c>
      <c r="D38" s="31">
        <f>Test_Data!R14</f>
        <v>8.3016253</v>
      </c>
      <c r="E38" s="117">
        <f t="shared" si="23"/>
        <v>0.441369644044504</v>
      </c>
      <c r="F38" s="117">
        <f t="shared" si="23"/>
        <v>0.231133013338235</v>
      </c>
      <c r="G38" s="117">
        <f t="shared" si="23"/>
        <v>0.0229242675535756</v>
      </c>
      <c r="H38" s="117">
        <f t="shared" si="24"/>
        <v>0.774133561723478</v>
      </c>
      <c r="I38" s="117">
        <f t="shared" si="24"/>
        <v>0.613696990811238</v>
      </c>
      <c r="J38" s="117">
        <f t="shared" si="24"/>
        <v>0.291638472354586</v>
      </c>
      <c r="K38" s="117">
        <f t="shared" si="25"/>
        <v>55.1888509341036</v>
      </c>
      <c r="L38" s="117">
        <f t="shared" si="26"/>
        <v>80.2182854561203</v>
      </c>
      <c r="M38" s="117">
        <f t="shared" si="27"/>
        <v>64.4117036913303</v>
      </c>
      <c r="N38" s="123" t="str">
        <f t="shared" si="28"/>
        <v>11-Red3 (255, 0, 0)</v>
      </c>
      <c r="O38" s="124">
        <f>K38-[1]Reference!B45</f>
        <v>1.95596914826113</v>
      </c>
      <c r="P38" s="124">
        <f>L38-[1]Reference!C45</f>
        <v>0.112958365918459</v>
      </c>
      <c r="Q38" s="124">
        <f>M38-[1]Reference!D45</f>
        <v>-2.81107825410591</v>
      </c>
      <c r="R38" s="124" t="str">
        <f t="shared" si="29"/>
        <v>about the same</v>
      </c>
      <c r="S38" s="124" t="str">
        <f t="shared" si="30"/>
        <v>about the same</v>
      </c>
      <c r="T38" s="124" t="str">
        <f t="shared" si="31"/>
        <v>about the same</v>
      </c>
      <c r="U38" s="124">
        <f t="shared" si="18"/>
        <v>3.42647571888193</v>
      </c>
      <c r="V38" s="124">
        <f t="shared" si="32"/>
        <v>4.67766328597942</v>
      </c>
      <c r="W38" s="117">
        <f t="shared" si="19"/>
        <v>102.877795922829</v>
      </c>
      <c r="X38" s="117">
        <f>W38-[1]Reference!E45</f>
        <v>-1.69641619809403</v>
      </c>
      <c r="Y38" s="117">
        <f t="shared" si="20"/>
        <v>2.24434681499591</v>
      </c>
      <c r="Z38" s="117">
        <f t="shared" si="21"/>
        <v>1.95596914826113</v>
      </c>
      <c r="AA38" s="117">
        <f>X38/(1+0.045*ABS([1]Reference!E45))</f>
        <v>-0.297312285875496</v>
      </c>
      <c r="AB38" s="117">
        <f>Y38/(1+0.015*ABS([1]Reference!E45))</f>
        <v>0.873758194066047</v>
      </c>
      <c r="AC38" s="117">
        <f t="shared" si="33"/>
        <v>2.16279062462815</v>
      </c>
      <c r="AD38" s="123" t="str">
        <f t="shared" si="22"/>
        <v>11-Red3 (255, 0, 0)</v>
      </c>
    </row>
    <row r="39" s="31" customFormat="1" spans="1:30">
      <c r="A39" s="3" t="s">
        <v>61</v>
      </c>
      <c r="B39" s="31">
        <f>Test_Data!P15</f>
        <v>200.9881</v>
      </c>
      <c r="C39" s="31">
        <f>Test_Data!Q15</f>
        <v>145.58902</v>
      </c>
      <c r="D39" s="31">
        <f>Test_Data!R15</f>
        <v>82.175034</v>
      </c>
      <c r="E39" s="117">
        <f t="shared" si="23"/>
        <v>0.555012399738737</v>
      </c>
      <c r="F39" s="117">
        <f t="shared" si="23"/>
        <v>0.402032316171012</v>
      </c>
      <c r="G39" s="117">
        <f t="shared" si="23"/>
        <v>0.226919717231778</v>
      </c>
      <c r="H39" s="117">
        <f t="shared" si="24"/>
        <v>0.835569613696387</v>
      </c>
      <c r="I39" s="117">
        <f t="shared" si="24"/>
        <v>0.738052045111928</v>
      </c>
      <c r="J39" s="117">
        <f t="shared" si="24"/>
        <v>0.626186551899796</v>
      </c>
      <c r="K39" s="117">
        <f t="shared" si="25"/>
        <v>69.6140372329836</v>
      </c>
      <c r="L39" s="117">
        <f t="shared" si="26"/>
        <v>48.7587842922292</v>
      </c>
      <c r="M39" s="117">
        <f t="shared" si="27"/>
        <v>22.3730986424264</v>
      </c>
      <c r="N39" s="123" t="str">
        <f t="shared" si="28"/>
        <v>12-Red4 (255, 128, 128)</v>
      </c>
      <c r="O39" s="124">
        <f>K39-[1]Reference!B46</f>
        <v>1.40453882924052</v>
      </c>
      <c r="P39" s="124">
        <f>L39-[1]Reference!C46</f>
        <v>0.565987620862401</v>
      </c>
      <c r="Q39" s="124">
        <f>M39-[1]Reference!D46</f>
        <v>-0.320249715096722</v>
      </c>
      <c r="R39" s="124" t="str">
        <f t="shared" si="29"/>
        <v>about the same</v>
      </c>
      <c r="S39" s="124" t="str">
        <f t="shared" si="30"/>
        <v>about the same</v>
      </c>
      <c r="T39" s="124" t="str">
        <f t="shared" si="31"/>
        <v>about the same</v>
      </c>
      <c r="U39" s="124">
        <f t="shared" si="18"/>
        <v>1.54778266879861</v>
      </c>
      <c r="V39" s="124">
        <f t="shared" si="32"/>
        <v>2.07158717534094</v>
      </c>
      <c r="W39" s="117">
        <f t="shared" si="19"/>
        <v>53.6467574837462</v>
      </c>
      <c r="X39" s="117">
        <f>W39-[1]Reference!E46</f>
        <v>0.378251678874967</v>
      </c>
      <c r="Y39" s="117">
        <f t="shared" si="20"/>
        <v>0.528987272453016</v>
      </c>
      <c r="Z39" s="117">
        <f t="shared" si="21"/>
        <v>1.40453882924052</v>
      </c>
      <c r="AA39" s="117">
        <f>X39/(1+0.045*ABS([1]Reference!E46))</f>
        <v>0.111346029950478</v>
      </c>
      <c r="AB39" s="117">
        <f>Y39/(1+0.015*ABS([1]Reference!E46))</f>
        <v>0.294040667443934</v>
      </c>
      <c r="AC39" s="117">
        <f t="shared" si="33"/>
        <v>1.43930093286322</v>
      </c>
      <c r="AD39" s="123" t="str">
        <f t="shared" si="22"/>
        <v>12-Red4 (255, 128, 128)</v>
      </c>
    </row>
    <row r="40" s="31" customFormat="1" spans="1:30">
      <c r="A40" s="3" t="s">
        <v>62</v>
      </c>
      <c r="B40" s="31">
        <f>Test_Data!P16</f>
        <v>30.51708</v>
      </c>
      <c r="C40" s="31">
        <f>Test_Data!Q16</f>
        <v>59.304142</v>
      </c>
      <c r="D40" s="31">
        <f>Test_Data!R16</f>
        <v>9.8073063</v>
      </c>
      <c r="E40" s="117">
        <f t="shared" si="23"/>
        <v>0.0842704508566378</v>
      </c>
      <c r="F40" s="117">
        <f t="shared" si="23"/>
        <v>0.163763596779445</v>
      </c>
      <c r="G40" s="117">
        <f t="shared" si="23"/>
        <v>0.0270820839867426</v>
      </c>
      <c r="H40" s="117">
        <f t="shared" si="24"/>
        <v>0.445765905746553</v>
      </c>
      <c r="I40" s="117">
        <f t="shared" si="24"/>
        <v>0.54710723263518</v>
      </c>
      <c r="J40" s="117">
        <f t="shared" si="24"/>
        <v>0.308300114023954</v>
      </c>
      <c r="K40" s="117">
        <f t="shared" si="25"/>
        <v>47.4644389856809</v>
      </c>
      <c r="L40" s="117">
        <f t="shared" si="26"/>
        <v>-50.6706634443137</v>
      </c>
      <c r="M40" s="117">
        <f t="shared" si="27"/>
        <v>47.7614237222451</v>
      </c>
      <c r="N40" s="123" t="str">
        <f t="shared" si="28"/>
        <v>13-Green1 (0, 128, 0)</v>
      </c>
      <c r="O40" s="124">
        <f>K40-[1]Reference!B47</f>
        <v>1.23562114305434</v>
      </c>
      <c r="P40" s="124">
        <f>L40-[1]Reference!C47</f>
        <v>1.03126195103706</v>
      </c>
      <c r="Q40" s="124">
        <f>M40-[1]Reference!D47</f>
        <v>-2.13951522271563</v>
      </c>
      <c r="R40" s="124" t="str">
        <f t="shared" si="29"/>
        <v>about the same</v>
      </c>
      <c r="S40" s="124" t="str">
        <f t="shared" si="30"/>
        <v>about the same</v>
      </c>
      <c r="T40" s="124" t="str">
        <f t="shared" si="31"/>
        <v>about the same</v>
      </c>
      <c r="U40" s="124">
        <f t="shared" si="18"/>
        <v>2.67727215819602</v>
      </c>
      <c r="V40" s="124">
        <f t="shared" si="32"/>
        <v>1.96448399335798</v>
      </c>
      <c r="W40" s="117">
        <f t="shared" si="19"/>
        <v>69.6323899479456</v>
      </c>
      <c r="X40" s="117">
        <f>W40-[1]Reference!E47</f>
        <v>-2.22297030565777</v>
      </c>
      <c r="Y40" s="117">
        <f t="shared" si="20"/>
        <v>0.836319089852962</v>
      </c>
      <c r="Z40" s="117">
        <f t="shared" si="21"/>
        <v>1.23562114305434</v>
      </c>
      <c r="AA40" s="117">
        <f>X40/(1+0.045*ABS([1]Reference!E47))</f>
        <v>-0.525091513043737</v>
      </c>
      <c r="AB40" s="117">
        <f>Y40/(1+0.015*ABS([1]Reference!E47))</f>
        <v>0.4024963193925</v>
      </c>
      <c r="AC40" s="117">
        <f t="shared" si="33"/>
        <v>1.40160051132909</v>
      </c>
      <c r="AD40" s="123" t="str">
        <f t="shared" si="22"/>
        <v>13-Green1 (0, 128, 0)</v>
      </c>
    </row>
    <row r="41" s="31" customFormat="1" spans="1:30">
      <c r="A41" s="3" t="s">
        <v>63</v>
      </c>
      <c r="B41" s="31">
        <f>Test_Data!P17</f>
        <v>83.070137</v>
      </c>
      <c r="C41" s="31">
        <f>Test_Data!Q17</f>
        <v>145.30377</v>
      </c>
      <c r="D41" s="31">
        <f>Test_Data!R17</f>
        <v>38.528107</v>
      </c>
      <c r="E41" s="117">
        <f t="shared" si="23"/>
        <v>0.229391471848311</v>
      </c>
      <c r="F41" s="117">
        <f t="shared" si="23"/>
        <v>0.401244621342186</v>
      </c>
      <c r="G41" s="117">
        <f t="shared" si="23"/>
        <v>0.106392254683043</v>
      </c>
      <c r="H41" s="117">
        <f t="shared" si="24"/>
        <v>0.622406565783764</v>
      </c>
      <c r="I41" s="117">
        <f t="shared" si="24"/>
        <v>0.737569712512934</v>
      </c>
      <c r="J41" s="117">
        <f t="shared" si="24"/>
        <v>0.486462830794219</v>
      </c>
      <c r="K41" s="117">
        <f t="shared" si="25"/>
        <v>69.5580866515003</v>
      </c>
      <c r="L41" s="117">
        <f t="shared" si="26"/>
        <v>-57.5815733645849</v>
      </c>
      <c r="M41" s="117">
        <f t="shared" si="27"/>
        <v>50.2213763437429</v>
      </c>
      <c r="N41" s="123" t="str">
        <f t="shared" si="28"/>
        <v>14-Green2 (64, 192, 64)</v>
      </c>
      <c r="O41" s="124">
        <f>K41-[1]Reference!B48</f>
        <v>0.691493397722155</v>
      </c>
      <c r="P41" s="124">
        <f>L41-[1]Reference!C48</f>
        <v>1.74614379422244</v>
      </c>
      <c r="Q41" s="124">
        <f>M41-[1]Reference!D48</f>
        <v>-2.24188694350286</v>
      </c>
      <c r="R41" s="124" t="str">
        <f t="shared" si="29"/>
        <v>about the same</v>
      </c>
      <c r="S41" s="124" t="str">
        <f t="shared" si="30"/>
        <v>about the same</v>
      </c>
      <c r="T41" s="124" t="str">
        <f t="shared" si="31"/>
        <v>about the same</v>
      </c>
      <c r="U41" s="124">
        <f t="shared" si="18"/>
        <v>2.92459199490176</v>
      </c>
      <c r="V41" s="124">
        <f t="shared" si="32"/>
        <v>0.911414397955355</v>
      </c>
      <c r="W41" s="117">
        <f t="shared" si="19"/>
        <v>76.4056557657935</v>
      </c>
      <c r="X41" s="117">
        <f>W41-[1]Reference!E48</f>
        <v>-2.79138974742192</v>
      </c>
      <c r="Y41" s="117">
        <f t="shared" si="20"/>
        <v>0.532182765164303</v>
      </c>
      <c r="Z41" s="117">
        <f t="shared" si="21"/>
        <v>0.691493397722155</v>
      </c>
      <c r="AA41" s="117">
        <f>X41/(1+0.045*ABS([1]Reference!E48))</f>
        <v>-0.611628191182137</v>
      </c>
      <c r="AB41" s="117">
        <f>Y41/(1+0.015*ABS([1]Reference!E48))</f>
        <v>0.243232881439355</v>
      </c>
      <c r="AC41" s="117">
        <f t="shared" si="33"/>
        <v>0.954680259539996</v>
      </c>
      <c r="AD41" s="123" t="str">
        <f t="shared" si="22"/>
        <v>14-Green2 (64, 192, 64)</v>
      </c>
    </row>
    <row r="42" s="31" customFormat="1" spans="1:30">
      <c r="A42" s="3" t="s">
        <v>64</v>
      </c>
      <c r="B42" s="31">
        <f>Test_Data!P18</f>
        <v>133.15649</v>
      </c>
      <c r="C42" s="31">
        <f>Test_Data!Q18</f>
        <v>260.50613</v>
      </c>
      <c r="D42" s="31">
        <f>Test_Data!R18</f>
        <v>40.777977</v>
      </c>
      <c r="E42" s="117">
        <f t="shared" si="23"/>
        <v>0.367700889036152</v>
      </c>
      <c r="F42" s="117">
        <f t="shared" si="23"/>
        <v>0.71936663094955</v>
      </c>
      <c r="G42" s="117">
        <f t="shared" si="23"/>
        <v>0.112605088914523</v>
      </c>
      <c r="H42" s="117">
        <f t="shared" si="24"/>
        <v>0.728416826310052</v>
      </c>
      <c r="I42" s="117">
        <f t="shared" si="24"/>
        <v>0.896018058962833</v>
      </c>
      <c r="J42" s="117">
        <f t="shared" si="24"/>
        <v>0.495753357820025</v>
      </c>
      <c r="K42" s="117">
        <f t="shared" si="25"/>
        <v>87.9380948396886</v>
      </c>
      <c r="L42" s="117">
        <f t="shared" si="26"/>
        <v>-83.8006163263904</v>
      </c>
      <c r="M42" s="117">
        <f t="shared" si="27"/>
        <v>80.0529402285616</v>
      </c>
      <c r="N42" s="123" t="str">
        <f t="shared" si="28"/>
        <v>15-Green3 (0, 255, 0)</v>
      </c>
      <c r="O42" s="124">
        <f>K42-[1]Reference!B49</f>
        <v>0.201061366144387</v>
      </c>
      <c r="P42" s="124">
        <f>L42-[1]Reference!C49</f>
        <v>2.38781776772929</v>
      </c>
      <c r="Q42" s="124">
        <f>M42-[1]Reference!D49</f>
        <v>-3.13320331647519</v>
      </c>
      <c r="R42" s="124" t="str">
        <f t="shared" si="29"/>
        <v>about the same</v>
      </c>
      <c r="S42" s="124" t="str">
        <f t="shared" si="30"/>
        <v>about the same</v>
      </c>
      <c r="T42" s="124" t="str">
        <f t="shared" si="31"/>
        <v>bluer</v>
      </c>
      <c r="U42" s="124">
        <f t="shared" si="18"/>
        <v>3.944497735734</v>
      </c>
      <c r="V42" s="124">
        <f t="shared" si="32"/>
        <v>0.458418002133239</v>
      </c>
      <c r="W42" s="117">
        <f t="shared" si="19"/>
        <v>115.892262623182</v>
      </c>
      <c r="X42" s="117">
        <f>W42-[1]Reference!E49</f>
        <v>-3.89246365480355</v>
      </c>
      <c r="Y42" s="117">
        <f t="shared" si="20"/>
        <v>0.606105114883716</v>
      </c>
      <c r="Z42" s="117">
        <f t="shared" si="21"/>
        <v>0.201061366144387</v>
      </c>
      <c r="AA42" s="117">
        <f>X42/(1+0.045*ABS([1]Reference!E49))</f>
        <v>-0.609119435651005</v>
      </c>
      <c r="AB42" s="117">
        <f>Y42/(1+0.015*ABS([1]Reference!E49))</f>
        <v>0.216716040683639</v>
      </c>
      <c r="AC42" s="117">
        <f t="shared" si="33"/>
        <v>0.677065729551599</v>
      </c>
      <c r="AD42" s="123" t="str">
        <f t="shared" si="22"/>
        <v>15-Green3 (0, 255, 0)</v>
      </c>
    </row>
    <row r="43" s="31" customFormat="1" spans="1:30">
      <c r="A43" s="3" t="s">
        <v>65</v>
      </c>
      <c r="B43" s="31">
        <f>Test_Data!P19</f>
        <v>179.54681</v>
      </c>
      <c r="C43" s="31">
        <f>Test_Data!Q19</f>
        <v>282.77353</v>
      </c>
      <c r="D43" s="31">
        <f>Test_Data!R19</f>
        <v>106.14906</v>
      </c>
      <c r="E43" s="117">
        <f t="shared" si="23"/>
        <v>0.495804009707714</v>
      </c>
      <c r="F43" s="117">
        <f t="shared" si="23"/>
        <v>0.780856257001751</v>
      </c>
      <c r="G43" s="117">
        <f t="shared" si="23"/>
        <v>0.293122053099717</v>
      </c>
      <c r="H43" s="117">
        <f t="shared" si="24"/>
        <v>0.804732894984074</v>
      </c>
      <c r="I43" s="117">
        <f t="shared" si="24"/>
        <v>0.920853122087703</v>
      </c>
      <c r="J43" s="117">
        <f t="shared" si="24"/>
        <v>0.681965633678604</v>
      </c>
      <c r="K43" s="117">
        <f t="shared" si="25"/>
        <v>90.8189621621735</v>
      </c>
      <c r="L43" s="117">
        <f t="shared" si="26"/>
        <v>-58.0601135518147</v>
      </c>
      <c r="M43" s="117">
        <f t="shared" si="27"/>
        <v>47.7774976818199</v>
      </c>
      <c r="N43" s="123" t="str">
        <f t="shared" si="28"/>
        <v>16-Green4 (128, 255, 128)</v>
      </c>
      <c r="O43" s="124">
        <f>K43-[1]Reference!B50</f>
        <v>0.190908019109912</v>
      </c>
      <c r="P43" s="124">
        <f>L43-[1]Reference!C50</f>
        <v>1.83757400414103</v>
      </c>
      <c r="Q43" s="124">
        <f>M43-[1]Reference!D50</f>
        <v>-1.926296204133</v>
      </c>
      <c r="R43" s="124" t="str">
        <f t="shared" si="29"/>
        <v>about the same</v>
      </c>
      <c r="S43" s="124" t="str">
        <f t="shared" si="30"/>
        <v>about the same</v>
      </c>
      <c r="T43" s="124" t="str">
        <f t="shared" si="31"/>
        <v>about the same</v>
      </c>
      <c r="U43" s="124">
        <f t="shared" si="18"/>
        <v>2.66903374997631</v>
      </c>
      <c r="V43" s="124">
        <f t="shared" si="32"/>
        <v>0.402195789754881</v>
      </c>
      <c r="W43" s="117">
        <f t="shared" si="19"/>
        <v>75.1908642747636</v>
      </c>
      <c r="X43" s="117">
        <f>W43-[1]Reference!E50</f>
        <v>-2.64357605346245</v>
      </c>
      <c r="Y43" s="117">
        <f t="shared" si="20"/>
        <v>0.314326162309155</v>
      </c>
      <c r="Z43" s="117">
        <f t="shared" si="21"/>
        <v>0.190908019109912</v>
      </c>
      <c r="AA43" s="117">
        <f>X43/(1+0.045*ABS([1]Reference!E50))</f>
        <v>-0.587128663138931</v>
      </c>
      <c r="AB43" s="117">
        <f>Y43/(1+0.015*ABS([1]Reference!E50))</f>
        <v>0.145016726328731</v>
      </c>
      <c r="AC43" s="117">
        <f t="shared" si="33"/>
        <v>0.634189080444374</v>
      </c>
      <c r="AD43" s="123" t="str">
        <f t="shared" si="22"/>
        <v>16-Green4 (128, 255, 128)</v>
      </c>
    </row>
    <row r="44" s="31" customFormat="1" spans="1:30">
      <c r="A44" s="3" t="s">
        <v>66</v>
      </c>
      <c r="B44" s="31">
        <f>Test_Data!P20</f>
        <v>12.825445</v>
      </c>
      <c r="C44" s="31">
        <f>Test_Data!Q20</f>
        <v>5.0167136</v>
      </c>
      <c r="D44" s="31">
        <f>Test_Data!R20</f>
        <v>67.001816</v>
      </c>
      <c r="E44" s="117">
        <f t="shared" si="23"/>
        <v>0.0354164301626175</v>
      </c>
      <c r="F44" s="117">
        <f t="shared" si="23"/>
        <v>0.0138532492915648</v>
      </c>
      <c r="G44" s="117">
        <f t="shared" si="23"/>
        <v>0.185020101613047</v>
      </c>
      <c r="H44" s="117">
        <f t="shared" si="24"/>
        <v>0.333900193466347</v>
      </c>
      <c r="I44" s="117">
        <f t="shared" si="24"/>
        <v>0.240169147493609</v>
      </c>
      <c r="J44" s="117">
        <f t="shared" si="24"/>
        <v>0.584995641241426</v>
      </c>
      <c r="K44" s="117">
        <f t="shared" si="25"/>
        <v>11.8596211092586</v>
      </c>
      <c r="L44" s="117">
        <f t="shared" si="26"/>
        <v>46.8655229863689</v>
      </c>
      <c r="M44" s="117">
        <f t="shared" si="27"/>
        <v>-68.9652987495634</v>
      </c>
      <c r="N44" s="123" t="str">
        <f t="shared" si="28"/>
        <v>17-Blue1 (0, 0, 128)</v>
      </c>
      <c r="O44" s="124">
        <f>K44-[1]Reference!B51</f>
        <v>-1.11569046845786</v>
      </c>
      <c r="P44" s="124">
        <f>L44-[1]Reference!C51</f>
        <v>-0.640428508266112</v>
      </c>
      <c r="Q44" s="124">
        <f>M44-[1]Reference!D51</f>
        <v>-4.26699229426289</v>
      </c>
      <c r="R44" s="124" t="str">
        <f t="shared" si="29"/>
        <v>about the same</v>
      </c>
      <c r="S44" s="124" t="str">
        <f t="shared" si="30"/>
        <v>about the same</v>
      </c>
      <c r="T44" s="124" t="str">
        <f t="shared" si="31"/>
        <v>bluer</v>
      </c>
      <c r="U44" s="124">
        <f t="shared" si="18"/>
        <v>4.45669576423011</v>
      </c>
      <c r="V44" s="124">
        <f t="shared" si="32"/>
        <v>3.53520834643643</v>
      </c>
      <c r="W44" s="117">
        <f t="shared" si="19"/>
        <v>83.3821904030015</v>
      </c>
      <c r="X44" s="117">
        <f>W44-[1]Reference!E51</f>
        <v>3.11584449393081</v>
      </c>
      <c r="Y44" s="117">
        <f t="shared" si="20"/>
        <v>2.98477553647505</v>
      </c>
      <c r="Z44" s="117">
        <f t="shared" si="21"/>
        <v>-1.11569046845786</v>
      </c>
      <c r="AA44" s="117">
        <f>X44/(1+0.045*ABS([1]Reference!E51))</f>
        <v>0.675597191145424</v>
      </c>
      <c r="AB44" s="117">
        <f>Y44/(1+0.015*ABS([1]Reference!E51))</f>
        <v>1.35425682953608</v>
      </c>
      <c r="AC44" s="117">
        <f t="shared" si="33"/>
        <v>1.88021497346352</v>
      </c>
      <c r="AD44" s="123" t="str">
        <f t="shared" si="22"/>
        <v>17-Blue1 (0, 0, 128)</v>
      </c>
    </row>
    <row r="45" s="31" customFormat="1" spans="1:30">
      <c r="A45" s="3" t="s">
        <v>67</v>
      </c>
      <c r="B45" s="31">
        <f>Test_Data!P21</f>
        <v>47.036186</v>
      </c>
      <c r="C45" s="31">
        <f>Test_Data!Q21</f>
        <v>31.641066</v>
      </c>
      <c r="D45" s="31">
        <f>Test_Data!R21</f>
        <v>160.4847</v>
      </c>
      <c r="E45" s="117">
        <f t="shared" si="23"/>
        <v>0.129886627449175</v>
      </c>
      <c r="F45" s="117">
        <f t="shared" si="23"/>
        <v>0.0873742473855504</v>
      </c>
      <c r="G45" s="117">
        <f t="shared" si="23"/>
        <v>0.443165533025842</v>
      </c>
      <c r="H45" s="117">
        <f t="shared" si="24"/>
        <v>0.514916200724298</v>
      </c>
      <c r="I45" s="117">
        <f t="shared" si="24"/>
        <v>0.443739220333928</v>
      </c>
      <c r="J45" s="117">
        <f t="shared" si="24"/>
        <v>0.782711384191808</v>
      </c>
      <c r="K45" s="117">
        <f t="shared" si="25"/>
        <v>35.4737495587356</v>
      </c>
      <c r="L45" s="117">
        <f t="shared" si="26"/>
        <v>35.588490195185</v>
      </c>
      <c r="M45" s="117">
        <f t="shared" si="27"/>
        <v>-67.7944327715761</v>
      </c>
      <c r="N45" s="123" t="str">
        <f t="shared" si="28"/>
        <v>18-Blue2 (64, 64, 192)</v>
      </c>
      <c r="O45" s="124">
        <f>K45-[1]Reference!B52</f>
        <v>0.345719990685332</v>
      </c>
      <c r="P45" s="124">
        <f>L45-[1]Reference!C52</f>
        <v>-4.66206279542763</v>
      </c>
      <c r="Q45" s="124">
        <f>M45-[1]Reference!D52</f>
        <v>-0.822849079733345</v>
      </c>
      <c r="R45" s="124" t="str">
        <f t="shared" si="29"/>
        <v>about the same</v>
      </c>
      <c r="S45" s="124" t="str">
        <f t="shared" si="30"/>
        <v>greener</v>
      </c>
      <c r="T45" s="124" t="str">
        <f t="shared" si="31"/>
        <v>about the same</v>
      </c>
      <c r="U45" s="124">
        <f t="shared" si="18"/>
        <v>4.74672860278402</v>
      </c>
      <c r="V45" s="124">
        <f t="shared" si="32"/>
        <v>4.46912137299542</v>
      </c>
      <c r="W45" s="117">
        <f t="shared" si="19"/>
        <v>76.5677853225005</v>
      </c>
      <c r="X45" s="117">
        <f>W45-[1]Reference!E52</f>
        <v>-1.56863408767984</v>
      </c>
      <c r="Y45" s="117">
        <f t="shared" si="20"/>
        <v>4.46668749919863</v>
      </c>
      <c r="Z45" s="117">
        <f t="shared" si="21"/>
        <v>0.345719990685332</v>
      </c>
      <c r="AA45" s="117">
        <f>X45/(1+0.045*ABS([1]Reference!E52))</f>
        <v>-0.347339648233337</v>
      </c>
      <c r="AB45" s="117">
        <f>Y45/(1+0.015*ABS([1]Reference!E52))</f>
        <v>2.05644212896962</v>
      </c>
      <c r="AC45" s="117">
        <f t="shared" si="33"/>
        <v>2.11402965281838</v>
      </c>
      <c r="AD45" s="123" t="str">
        <f t="shared" si="22"/>
        <v>18-Blue2 (64, 64, 192)</v>
      </c>
    </row>
    <row r="46" s="31" customFormat="1" spans="1:30">
      <c r="A46" s="3" t="s">
        <v>68</v>
      </c>
      <c r="B46" s="31">
        <f>Test_Data!P22</f>
        <v>57.109463</v>
      </c>
      <c r="C46" s="31">
        <f>Test_Data!Q22</f>
        <v>23.009777</v>
      </c>
      <c r="D46" s="31">
        <f>Test_Data!R22</f>
        <v>291.89417</v>
      </c>
      <c r="E46" s="117">
        <f t="shared" si="23"/>
        <v>0.157703168035424</v>
      </c>
      <c r="F46" s="117">
        <f t="shared" si="23"/>
        <v>0.0635396401589108</v>
      </c>
      <c r="G46" s="117">
        <f t="shared" si="23"/>
        <v>0.806042167478805</v>
      </c>
      <c r="H46" s="117">
        <f t="shared" si="24"/>
        <v>0.549323968214022</v>
      </c>
      <c r="I46" s="117">
        <f t="shared" si="24"/>
        <v>0.3990386081633</v>
      </c>
      <c r="J46" s="117">
        <f t="shared" si="24"/>
        <v>0.955430085288047</v>
      </c>
      <c r="K46" s="117">
        <f t="shared" si="25"/>
        <v>30.2884785469428</v>
      </c>
      <c r="L46" s="117">
        <f t="shared" si="26"/>
        <v>75.1426800253608</v>
      </c>
      <c r="M46" s="117">
        <f t="shared" si="27"/>
        <v>-111.278295424949</v>
      </c>
      <c r="N46" s="123" t="str">
        <f t="shared" si="28"/>
        <v>19-Blue3 (0, 0, 255)</v>
      </c>
      <c r="O46" s="124">
        <f>K46-[1]Reference!B53</f>
        <v>-2.01410812030664</v>
      </c>
      <c r="P46" s="124">
        <f>L46-[1]Reference!C53</f>
        <v>-4.05095808704067</v>
      </c>
      <c r="Q46" s="124">
        <f>M46-[1]Reference!D53</f>
        <v>-3.42456117262199</v>
      </c>
      <c r="R46" s="124" t="str">
        <f t="shared" si="29"/>
        <v>about the same</v>
      </c>
      <c r="S46" s="124" t="str">
        <f t="shared" si="30"/>
        <v>greener</v>
      </c>
      <c r="T46" s="124" t="str">
        <f t="shared" si="31"/>
        <v>bluer</v>
      </c>
      <c r="U46" s="124">
        <f t="shared" si="18"/>
        <v>5.67402081140662</v>
      </c>
      <c r="V46" s="124">
        <f t="shared" si="32"/>
        <v>7.14863268799284</v>
      </c>
      <c r="W46" s="117">
        <f t="shared" si="19"/>
        <v>134.273159619025</v>
      </c>
      <c r="X46" s="117">
        <f>W46-[1]Reference!E53</f>
        <v>0.467104787228379</v>
      </c>
      <c r="Y46" s="117">
        <f t="shared" si="20"/>
        <v>5.28390894752537</v>
      </c>
      <c r="Z46" s="117">
        <f t="shared" si="21"/>
        <v>-2.01410812030664</v>
      </c>
      <c r="AA46" s="117">
        <f>X46/(1+0.045*ABS([1]Reference!E53))</f>
        <v>0.0665270845698</v>
      </c>
      <c r="AB46" s="117">
        <f>Y46/(1+0.015*ABS([1]Reference!E53))</f>
        <v>1.75714977014662</v>
      </c>
      <c r="AC46" s="117">
        <f t="shared" si="33"/>
        <v>2.67369270635068</v>
      </c>
      <c r="AD46" s="123" t="str">
        <f t="shared" si="22"/>
        <v>19-Blue3 (0, 0, 255)</v>
      </c>
    </row>
    <row r="47" s="31" customFormat="1" spans="1:30">
      <c r="A47" s="3" t="s">
        <v>69</v>
      </c>
      <c r="B47" s="31">
        <f>Test_Data!P23</f>
        <v>121.69855</v>
      </c>
      <c r="C47" s="31">
        <f>Test_Data!Q23</f>
        <v>99.255859</v>
      </c>
      <c r="D47" s="31">
        <f>Test_Data!R23</f>
        <v>302.1962</v>
      </c>
      <c r="E47" s="117">
        <f t="shared" si="23"/>
        <v>0.336060713446341</v>
      </c>
      <c r="F47" s="117">
        <f t="shared" si="23"/>
        <v>0.274087035459909</v>
      </c>
      <c r="G47" s="117">
        <f t="shared" si="23"/>
        <v>0.834490390992935</v>
      </c>
      <c r="H47" s="117">
        <f t="shared" si="24"/>
        <v>0.706894047132421</v>
      </c>
      <c r="I47" s="117">
        <f t="shared" si="24"/>
        <v>0.64957529294134</v>
      </c>
      <c r="J47" s="117">
        <f t="shared" si="24"/>
        <v>0.966540608306559</v>
      </c>
      <c r="K47" s="117">
        <f t="shared" si="25"/>
        <v>59.3507339811955</v>
      </c>
      <c r="L47" s="117">
        <f t="shared" si="26"/>
        <v>28.6593770955402</v>
      </c>
      <c r="M47" s="117">
        <f t="shared" si="27"/>
        <v>-63.3930630730438</v>
      </c>
      <c r="N47" s="123" t="str">
        <f t="shared" si="28"/>
        <v>20-Blue4 (128, 128, 255)</v>
      </c>
      <c r="O47" s="124">
        <f>K47-[1]Reference!B54</f>
        <v>0.147980770368555</v>
      </c>
      <c r="P47" s="124">
        <f>L47-[1]Reference!C54</f>
        <v>-4.44378197964124</v>
      </c>
      <c r="Q47" s="124">
        <f>M47-[1]Reference!D54</f>
        <v>0.0643763259906578</v>
      </c>
      <c r="R47" s="124" t="str">
        <f t="shared" si="29"/>
        <v>about the same</v>
      </c>
      <c r="S47" s="124" t="str">
        <f t="shared" si="30"/>
        <v>greener</v>
      </c>
      <c r="T47" s="124" t="str">
        <f t="shared" si="31"/>
        <v>about the same</v>
      </c>
      <c r="U47" s="124">
        <f t="shared" si="18"/>
        <v>4.44671124566585</v>
      </c>
      <c r="V47" s="124">
        <f t="shared" si="32"/>
        <v>3.90801975537237</v>
      </c>
      <c r="W47" s="117">
        <f t="shared" si="19"/>
        <v>69.5703984557174</v>
      </c>
      <c r="X47" s="117">
        <f>W47-[1]Reference!E54</f>
        <v>-2.00240193548498</v>
      </c>
      <c r="Y47" s="117">
        <f t="shared" si="20"/>
        <v>3.96758479212458</v>
      </c>
      <c r="Z47" s="117">
        <f t="shared" si="21"/>
        <v>0.147980770368555</v>
      </c>
      <c r="AA47" s="117">
        <f>X47/(1+0.045*ABS([1]Reference!E54))</f>
        <v>-0.474415587828712</v>
      </c>
      <c r="AB47" s="117">
        <f>Y47/(1+0.015*ABS([1]Reference!E54))</f>
        <v>1.91338738811529</v>
      </c>
      <c r="AC47" s="117">
        <f t="shared" si="33"/>
        <v>1.97687120353663</v>
      </c>
      <c r="AD47" s="123" t="str">
        <f t="shared" si="22"/>
        <v>20-Blue4 (128, 128, 255)</v>
      </c>
    </row>
    <row r="48" s="31" customFormat="1" spans="1:30">
      <c r="A48" s="3" t="s">
        <v>70</v>
      </c>
      <c r="B48" s="31">
        <f>Test_Data!P24</f>
        <v>65.352921</v>
      </c>
      <c r="C48" s="31">
        <f>Test_Data!Q24</f>
        <v>76.965034</v>
      </c>
      <c r="D48" s="31">
        <f>Test_Data!R24</f>
        <v>11.411549</v>
      </c>
      <c r="E48" s="117">
        <f t="shared" si="23"/>
        <v>0.180466811289554</v>
      </c>
      <c r="F48" s="117">
        <f t="shared" si="23"/>
        <v>0.212532723162782</v>
      </c>
      <c r="G48" s="117">
        <f t="shared" si="23"/>
        <v>0.0315120705913742</v>
      </c>
      <c r="H48" s="117">
        <f t="shared" si="24"/>
        <v>0.574576056533181</v>
      </c>
      <c r="I48" s="117">
        <f t="shared" si="24"/>
        <v>0.596772225407002</v>
      </c>
      <c r="J48" s="117">
        <f t="shared" si="24"/>
        <v>0.324268905264265</v>
      </c>
      <c r="K48" s="117">
        <f t="shared" si="25"/>
        <v>53.2255781472122</v>
      </c>
      <c r="L48" s="117">
        <f t="shared" si="26"/>
        <v>-11.0980844369106</v>
      </c>
      <c r="M48" s="117">
        <f t="shared" si="27"/>
        <v>54.5006640285475</v>
      </c>
      <c r="N48" s="123" t="str">
        <f t="shared" si="28"/>
        <v>21-Yellow1 (128, 128, 0)</v>
      </c>
      <c r="O48" s="124">
        <f>K48-[1]Reference!B55</f>
        <v>1.35724678386404</v>
      </c>
      <c r="P48" s="124">
        <f>L48-[1]Reference!C55</f>
        <v>1.83561735664262</v>
      </c>
      <c r="Q48" s="124">
        <f>M48-[1]Reference!D55</f>
        <v>-2.17976046729331</v>
      </c>
      <c r="R48" s="124" t="str">
        <f t="shared" si="29"/>
        <v>about the same</v>
      </c>
      <c r="S48" s="124" t="str">
        <f t="shared" si="30"/>
        <v>about the same</v>
      </c>
      <c r="T48" s="124" t="str">
        <f t="shared" si="31"/>
        <v>about the same</v>
      </c>
      <c r="U48" s="124">
        <f t="shared" si="18"/>
        <v>3.15641657692575</v>
      </c>
      <c r="V48" s="124">
        <f t="shared" si="32"/>
        <v>2.83481725120947</v>
      </c>
      <c r="W48" s="117">
        <f t="shared" si="19"/>
        <v>55.619150098877</v>
      </c>
      <c r="X48" s="117">
        <f>W48-[1]Reference!E55</f>
        <v>-2.518197304606</v>
      </c>
      <c r="Y48" s="117">
        <f t="shared" si="20"/>
        <v>1.33398992119784</v>
      </c>
      <c r="Z48" s="117">
        <f t="shared" si="21"/>
        <v>1.35724678386404</v>
      </c>
      <c r="AA48" s="117">
        <f>X48/(1+0.045*ABS([1]Reference!E55))</f>
        <v>-0.696369335512909</v>
      </c>
      <c r="AB48" s="117">
        <f>Y48/(1+0.015*ABS([1]Reference!E55))</f>
        <v>0.712578534238506</v>
      </c>
      <c r="AC48" s="117">
        <f t="shared" si="33"/>
        <v>1.68369155465289</v>
      </c>
      <c r="AD48" s="123" t="str">
        <f t="shared" si="22"/>
        <v>21-Yellow1 (128, 128, 0)</v>
      </c>
    </row>
    <row r="49" s="31" customFormat="1" spans="1:30">
      <c r="A49" s="3" t="s">
        <v>71</v>
      </c>
      <c r="B49" s="31">
        <f>Test_Data!P25</f>
        <v>157.89662</v>
      </c>
      <c r="C49" s="31">
        <f>Test_Data!Q25</f>
        <v>183.7159</v>
      </c>
      <c r="D49" s="31">
        <f>Test_Data!R25</f>
        <v>41.659389</v>
      </c>
      <c r="E49" s="117">
        <f t="shared" si="23"/>
        <v>0.436018759204328</v>
      </c>
      <c r="F49" s="117">
        <f t="shared" si="23"/>
        <v>0.507316614909847</v>
      </c>
      <c r="G49" s="117">
        <f t="shared" si="23"/>
        <v>0.115039036940692</v>
      </c>
      <c r="H49" s="117">
        <f t="shared" si="24"/>
        <v>0.770992466125286</v>
      </c>
      <c r="I49" s="117">
        <f t="shared" si="24"/>
        <v>0.797553261398877</v>
      </c>
      <c r="J49" s="117">
        <f t="shared" si="24"/>
        <v>0.499299813987806</v>
      </c>
      <c r="K49" s="117">
        <f t="shared" si="25"/>
        <v>76.5161783222697</v>
      </c>
      <c r="L49" s="117">
        <f t="shared" si="26"/>
        <v>-13.2803976367954</v>
      </c>
      <c r="M49" s="117">
        <f t="shared" si="27"/>
        <v>59.6506894822141</v>
      </c>
      <c r="N49" s="123" t="str">
        <f t="shared" si="28"/>
        <v>22-Yellow2 (192, 192, 64)</v>
      </c>
      <c r="O49" s="124">
        <f>K49-[1]Reference!B56</f>
        <v>0.893525007430199</v>
      </c>
      <c r="P49" s="124">
        <f>L49-[1]Reference!C56</f>
        <v>2.28765245196893</v>
      </c>
      <c r="Q49" s="124">
        <f>M49-[1]Reference!D56</f>
        <v>-1.97459534249377</v>
      </c>
      <c r="R49" s="124" t="str">
        <f t="shared" si="29"/>
        <v>about the same</v>
      </c>
      <c r="S49" s="124" t="str">
        <f t="shared" si="30"/>
        <v>about the same</v>
      </c>
      <c r="T49" s="124" t="str">
        <f t="shared" si="31"/>
        <v>about the same</v>
      </c>
      <c r="U49" s="124">
        <f t="shared" si="18"/>
        <v>3.15131201985787</v>
      </c>
      <c r="V49" s="124">
        <f t="shared" si="32"/>
        <v>2.02128506420154</v>
      </c>
      <c r="W49" s="117">
        <f t="shared" si="19"/>
        <v>61.1111586954047</v>
      </c>
      <c r="X49" s="117">
        <f>W49-[1]Reference!E56</f>
        <v>-2.45014960841056</v>
      </c>
      <c r="Y49" s="117">
        <f t="shared" si="20"/>
        <v>1.76893962700911</v>
      </c>
      <c r="Z49" s="117">
        <f t="shared" si="21"/>
        <v>0.893525007430199</v>
      </c>
      <c r="AA49" s="117">
        <f>X49/(1+0.045*ABS([1]Reference!E56))</f>
        <v>-0.634711217198784</v>
      </c>
      <c r="AB49" s="117">
        <f>Y49/(1+0.015*ABS([1]Reference!E56))</f>
        <v>0.905560487245575</v>
      </c>
      <c r="AC49" s="117">
        <f t="shared" si="33"/>
        <v>1.42171905248595</v>
      </c>
      <c r="AD49" s="123" t="str">
        <f t="shared" si="22"/>
        <v>22-Yellow2 (192, 192, 64)</v>
      </c>
    </row>
    <row r="50" s="31" customFormat="1" spans="1:30">
      <c r="A50" s="3" t="s">
        <v>72</v>
      </c>
      <c r="B50" s="31">
        <f>Test_Data!P26</f>
        <v>288.34</v>
      </c>
      <c r="C50" s="31">
        <f>Test_Data!Q26</f>
        <v>339.83841</v>
      </c>
      <c r="D50" s="31">
        <f>Test_Data!R26</f>
        <v>47.398258</v>
      </c>
      <c r="E50" s="117">
        <f t="shared" si="23"/>
        <v>0.796227614175502</v>
      </c>
      <c r="F50" s="117">
        <f t="shared" si="23"/>
        <v>0.938436312684665</v>
      </c>
      <c r="G50" s="117">
        <f t="shared" si="23"/>
        <v>0.130886460024329</v>
      </c>
      <c r="H50" s="117">
        <f t="shared" si="24"/>
        <v>0.942383097099198</v>
      </c>
      <c r="I50" s="117">
        <f t="shared" si="24"/>
        <v>0.979042627679641</v>
      </c>
      <c r="J50" s="117">
        <f t="shared" si="24"/>
        <v>0.521248197022785</v>
      </c>
      <c r="K50" s="117">
        <f t="shared" si="25"/>
        <v>97.5689448108384</v>
      </c>
      <c r="L50" s="117">
        <f t="shared" si="26"/>
        <v>-18.3297652902215</v>
      </c>
      <c r="M50" s="117">
        <f t="shared" si="27"/>
        <v>91.5588861313712</v>
      </c>
      <c r="N50" s="123" t="str">
        <f t="shared" si="28"/>
        <v>23-Yellow3 (255, 255, 0)</v>
      </c>
      <c r="O50" s="124">
        <f>K50-[1]Reference!B57</f>
        <v>0.430697829541074</v>
      </c>
      <c r="P50" s="124">
        <f>L50-[1]Reference!C57</f>
        <v>3.23104692523429</v>
      </c>
      <c r="Q50" s="124">
        <f>M50-[1]Reference!D57</f>
        <v>-2.92883349861745</v>
      </c>
      <c r="R50" s="124" t="str">
        <f t="shared" si="29"/>
        <v>about the same</v>
      </c>
      <c r="S50" s="124" t="str">
        <f t="shared" si="30"/>
        <v>redder</v>
      </c>
      <c r="T50" s="124" t="str">
        <f t="shared" si="31"/>
        <v>about the same</v>
      </c>
      <c r="U50" s="124">
        <f t="shared" si="18"/>
        <v>4.38214907506136</v>
      </c>
      <c r="V50" s="124">
        <f t="shared" si="32"/>
        <v>1.69801233254682</v>
      </c>
      <c r="W50" s="117">
        <f t="shared" si="19"/>
        <v>93.3756388209045</v>
      </c>
      <c r="X50" s="117">
        <f>W50-[1]Reference!E57</f>
        <v>-3.54080861845169</v>
      </c>
      <c r="Y50" s="117">
        <f t="shared" si="20"/>
        <v>2.545663807966</v>
      </c>
      <c r="Z50" s="117">
        <f t="shared" si="21"/>
        <v>0.430697829541074</v>
      </c>
      <c r="AA50" s="117">
        <f>X50/(1+0.045*ABS([1]Reference!E57))</f>
        <v>-0.66044581653549</v>
      </c>
      <c r="AB50" s="117">
        <f>Y50/(1+0.015*ABS([1]Reference!E57))</f>
        <v>1.03745989589776</v>
      </c>
      <c r="AC50" s="117">
        <f t="shared" si="33"/>
        <v>1.30307802243259</v>
      </c>
      <c r="AD50" s="123" t="str">
        <f t="shared" si="22"/>
        <v>23-Yellow3 (255, 255, 0)</v>
      </c>
    </row>
    <row r="51" s="31" customFormat="1" spans="1:30">
      <c r="A51" s="3" t="s">
        <v>73</v>
      </c>
      <c r="B51" s="31">
        <f>Test_Data!P27</f>
        <v>300.63852</v>
      </c>
      <c r="C51" s="31">
        <f>Test_Data!Q27</f>
        <v>344.73999</v>
      </c>
      <c r="D51" s="31">
        <f>Test_Data!R27</f>
        <v>110.92371</v>
      </c>
      <c r="E51" s="117">
        <f t="shared" si="23"/>
        <v>0.830188983522418</v>
      </c>
      <c r="F51" s="117">
        <f t="shared" si="23"/>
        <v>0.951971629841807</v>
      </c>
      <c r="G51" s="117">
        <f t="shared" si="23"/>
        <v>0.306306863316901</v>
      </c>
      <c r="H51" s="117">
        <f t="shared" si="24"/>
        <v>0.955595431365868</v>
      </c>
      <c r="I51" s="117">
        <f t="shared" si="24"/>
        <v>0.983727174815401</v>
      </c>
      <c r="J51" s="117">
        <f t="shared" si="24"/>
        <v>0.692041121330615</v>
      </c>
      <c r="K51" s="117">
        <f t="shared" si="25"/>
        <v>98.1123522785865</v>
      </c>
      <c r="L51" s="117">
        <f t="shared" si="26"/>
        <v>-14.0658717247666</v>
      </c>
      <c r="M51" s="117">
        <f t="shared" si="27"/>
        <v>58.3372106969571</v>
      </c>
      <c r="N51" s="123" t="str">
        <f t="shared" si="28"/>
        <v>24-Yellow4 (255, 255, 128)</v>
      </c>
      <c r="O51" s="124">
        <f>K51-[1]Reference!B58</f>
        <v>0.344123236467667</v>
      </c>
      <c r="P51" s="124">
        <f>L51-[1]Reference!C58</f>
        <v>2.47759177520468</v>
      </c>
      <c r="Q51" s="124">
        <f>M51-[1]Reference!D58</f>
        <v>-1.64843581838024</v>
      </c>
      <c r="R51" s="124" t="str">
        <f t="shared" si="29"/>
        <v>about the same</v>
      </c>
      <c r="S51" s="124" t="str">
        <f t="shared" si="30"/>
        <v>about the same</v>
      </c>
      <c r="T51" s="124" t="str">
        <f t="shared" si="31"/>
        <v>about the same</v>
      </c>
      <c r="U51" s="124">
        <f t="shared" si="18"/>
        <v>2.99570066157448</v>
      </c>
      <c r="V51" s="124">
        <f t="shared" si="32"/>
        <v>1.51379946139543</v>
      </c>
      <c r="W51" s="117">
        <f t="shared" si="19"/>
        <v>60.008990153799</v>
      </c>
      <c r="X51" s="117">
        <f>W51-[1]Reference!E58</f>
        <v>-2.21611709751777</v>
      </c>
      <c r="Y51" s="117">
        <f t="shared" si="20"/>
        <v>1.98610842150428</v>
      </c>
      <c r="Z51" s="117">
        <f t="shared" si="21"/>
        <v>0.344123236467667</v>
      </c>
      <c r="AA51" s="117">
        <f>X51/(1+0.045*ABS([1]Reference!E58))</f>
        <v>-0.583168786017528</v>
      </c>
      <c r="AB51" s="117">
        <f>Y51/(1+0.015*ABS([1]Reference!E58))</f>
        <v>1.02727446504491</v>
      </c>
      <c r="AC51" s="117">
        <f t="shared" si="33"/>
        <v>1.23036558038472</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1.44065748695583</v>
      </c>
      <c r="C62" s="108" t="str">
        <f>IF(B62&lt;=20,"PASS","FAIL")</f>
        <v>PASS</v>
      </c>
    </row>
    <row r="63" spans="1:3">
      <c r="A63" s="31" t="s">
        <v>49</v>
      </c>
      <c r="B63" s="32">
        <f>MAX(AC28:AC51)</f>
        <v>2.67369270635068</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0.153514534235001</v>
      </c>
      <c r="F434" s="155">
        <f>Test_Data!T22</f>
        <v>0.0618520081043243</v>
      </c>
      <c r="G434" s="155">
        <v>0.18</v>
      </c>
      <c r="H434" s="155">
        <v>0.15</v>
      </c>
    </row>
    <row r="435" ht="14" spans="1:8">
      <c r="A435" s="153" t="s">
        <v>101</v>
      </c>
      <c r="B435" s="154">
        <v>0</v>
      </c>
      <c r="C435" s="154">
        <v>255</v>
      </c>
      <c r="D435" s="154">
        <v>0</v>
      </c>
      <c r="E435" s="155">
        <f>Test_Data!S18</f>
        <v>0.306501030921936</v>
      </c>
      <c r="F435" s="155">
        <f>Test_Data!T18</f>
        <v>0.599635779857635</v>
      </c>
      <c r="G435" s="155">
        <v>0.13</v>
      </c>
      <c r="H435" s="155">
        <v>0.57</v>
      </c>
    </row>
    <row r="436" ht="14" spans="1:8">
      <c r="A436" s="153" t="s">
        <v>100</v>
      </c>
      <c r="B436" s="154">
        <v>255</v>
      </c>
      <c r="C436" s="154">
        <v>0</v>
      </c>
      <c r="D436" s="154">
        <v>0</v>
      </c>
      <c r="E436" s="155">
        <f>Test_Data!S14</f>
        <v>0.634674370288849</v>
      </c>
      <c r="F436" s="155">
        <f>Test_Data!T14</f>
        <v>0.332361310720444</v>
      </c>
      <c r="G436" s="155">
        <v>0.47</v>
      </c>
      <c r="H436" s="155">
        <v>0.52</v>
      </c>
    </row>
    <row r="437" ht="14" spans="1:8">
      <c r="A437" s="153" t="s">
        <v>102</v>
      </c>
      <c r="B437" s="154">
        <v>0</v>
      </c>
      <c r="C437" s="154">
        <v>0</v>
      </c>
      <c r="D437" s="154">
        <v>255</v>
      </c>
      <c r="E437" s="155">
        <f>Test_Data!S22</f>
        <v>0.153514534235001</v>
      </c>
      <c r="F437" s="155">
        <f>Test_Data!T22</f>
        <v>0.0618520081043243</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2.03473058968915</v>
      </c>
    </row>
    <row r="446" spans="1:2">
      <c r="A446" s="3" t="s">
        <v>115</v>
      </c>
      <c r="B446" s="32">
        <f t="shared" ref="B446:B476" si="71">AC29</f>
        <v>1.86628248388586</v>
      </c>
    </row>
    <row r="447" spans="1:2">
      <c r="A447" s="3" t="s">
        <v>116</v>
      </c>
      <c r="B447" s="32">
        <f t="shared" si="71"/>
        <v>1.61127142601177</v>
      </c>
    </row>
    <row r="448" spans="1:2">
      <c r="A448" s="3" t="s">
        <v>117</v>
      </c>
      <c r="B448" s="32">
        <f t="shared" si="71"/>
        <v>1.34167253996003</v>
      </c>
    </row>
    <row r="449" spans="1:2">
      <c r="A449" s="3" t="s">
        <v>118</v>
      </c>
      <c r="B449" s="32">
        <f t="shared" si="71"/>
        <v>1.08756930483332</v>
      </c>
    </row>
    <row r="450" spans="1:2">
      <c r="A450" s="3" t="s">
        <v>119</v>
      </c>
      <c r="B450" s="32">
        <f t="shared" si="71"/>
        <v>0.673970331305242</v>
      </c>
    </row>
    <row r="451" spans="1:2">
      <c r="A451" s="3" t="s">
        <v>120</v>
      </c>
      <c r="B451" s="32">
        <f t="shared" si="71"/>
        <v>0.344631025550241</v>
      </c>
    </row>
    <row r="452" spans="1:2">
      <c r="A452" s="3" t="s">
        <v>121</v>
      </c>
      <c r="B452" s="32">
        <f t="shared" si="71"/>
        <v>0</v>
      </c>
    </row>
    <row r="453" spans="1:2">
      <c r="A453" s="3" t="s">
        <v>122</v>
      </c>
      <c r="B453" s="32">
        <f t="shared" si="71"/>
        <v>2.12556975625675</v>
      </c>
    </row>
    <row r="454" spans="1:2">
      <c r="A454" s="3" t="s">
        <v>123</v>
      </c>
      <c r="B454" s="32">
        <f t="shared" si="71"/>
        <v>1.93679234496576</v>
      </c>
    </row>
    <row r="455" spans="1:2">
      <c r="A455" s="3" t="s">
        <v>124</v>
      </c>
      <c r="B455" s="32">
        <f t="shared" si="71"/>
        <v>2.16279062462815</v>
      </c>
    </row>
    <row r="456" spans="1:2">
      <c r="A456" s="3" t="s">
        <v>125</v>
      </c>
      <c r="B456" s="32">
        <f t="shared" si="71"/>
        <v>1.43930093286322</v>
      </c>
    </row>
    <row r="457" spans="1:2">
      <c r="A457" s="3" t="s">
        <v>126</v>
      </c>
      <c r="B457" s="32">
        <f t="shared" si="71"/>
        <v>1.40160051132909</v>
      </c>
    </row>
    <row r="458" spans="1:2">
      <c r="A458" s="3" t="s">
        <v>127</v>
      </c>
      <c r="B458" s="32">
        <f t="shared" si="71"/>
        <v>0.954680259539996</v>
      </c>
    </row>
    <row r="459" spans="1:2">
      <c r="A459" s="3" t="s">
        <v>128</v>
      </c>
      <c r="B459" s="32">
        <f t="shared" si="71"/>
        <v>0.677065729551599</v>
      </c>
    </row>
    <row r="460" spans="1:2">
      <c r="A460" s="3" t="s">
        <v>129</v>
      </c>
      <c r="B460" s="32">
        <f t="shared" si="71"/>
        <v>0.634189080444374</v>
      </c>
    </row>
    <row r="461" spans="1:2">
      <c r="A461" s="3" t="s">
        <v>130</v>
      </c>
      <c r="B461" s="32">
        <f t="shared" si="71"/>
        <v>1.88021497346352</v>
      </c>
    </row>
    <row r="462" spans="1:2">
      <c r="A462" s="3" t="s">
        <v>131</v>
      </c>
      <c r="B462" s="32">
        <f t="shared" si="71"/>
        <v>2.11402965281838</v>
      </c>
    </row>
    <row r="463" spans="1:2">
      <c r="A463" s="3" t="s">
        <v>132</v>
      </c>
      <c r="B463" s="32">
        <f t="shared" si="71"/>
        <v>2.67369270635068</v>
      </c>
    </row>
    <row r="464" spans="1:2">
      <c r="A464" s="3" t="s">
        <v>133</v>
      </c>
      <c r="B464" s="32">
        <f t="shared" si="71"/>
        <v>1.97687120353663</v>
      </c>
    </row>
    <row r="465" spans="1:2">
      <c r="A465" s="3" t="s">
        <v>134</v>
      </c>
      <c r="B465" s="32">
        <f t="shared" si="71"/>
        <v>1.68369155465289</v>
      </c>
    </row>
    <row r="466" spans="1:2">
      <c r="A466" s="3" t="s">
        <v>135</v>
      </c>
      <c r="B466" s="32">
        <f t="shared" si="71"/>
        <v>1.42171905248595</v>
      </c>
    </row>
    <row r="467" spans="1:2">
      <c r="A467" s="3" t="s">
        <v>136</v>
      </c>
      <c r="B467" s="32">
        <f t="shared" si="71"/>
        <v>1.30307802243259</v>
      </c>
    </row>
    <row r="468" spans="1:2">
      <c r="A468" s="3" t="s">
        <v>137</v>
      </c>
      <c r="B468" s="32">
        <f t="shared" si="71"/>
        <v>1.23036558038472</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0.00119670003186911</v>
      </c>
    </row>
    <row r="480" spans="1:2">
      <c r="A480" s="3">
        <v>16</v>
      </c>
      <c r="B480" s="158">
        <f>Test_Data!U29</f>
        <v>2.55331015586853</v>
      </c>
    </row>
    <row r="481" spans="1:2">
      <c r="A481" s="3">
        <v>32</v>
      </c>
      <c r="B481" s="158">
        <f>Test_Data!U30</f>
        <v>6.39122915267944</v>
      </c>
    </row>
    <row r="482" spans="1:2">
      <c r="A482" s="3">
        <v>48</v>
      </c>
      <c r="B482" s="158">
        <f>Test_Data!U31</f>
        <v>12.3350992202759</v>
      </c>
    </row>
    <row r="483" spans="1:2">
      <c r="A483" s="3">
        <v>64</v>
      </c>
      <c r="B483" s="158">
        <f>Test_Data!U32</f>
        <v>20.7358341217041</v>
      </c>
    </row>
    <row r="484" spans="1:2">
      <c r="A484" s="3">
        <v>80</v>
      </c>
      <c r="B484" s="158">
        <f>Test_Data!U33</f>
        <v>31.8596496582031</v>
      </c>
    </row>
    <row r="485" spans="1:2">
      <c r="A485" s="3">
        <v>96</v>
      </c>
      <c r="B485" s="158">
        <f>Test_Data!U34</f>
        <v>45.5780143737793</v>
      </c>
    </row>
    <row r="486" spans="1:2">
      <c r="A486" s="3">
        <v>112</v>
      </c>
      <c r="B486" s="158">
        <f>Test_Data!U35</f>
        <v>62.3523826599121</v>
      </c>
    </row>
    <row r="487" spans="1:2">
      <c r="A487" s="3">
        <v>128</v>
      </c>
      <c r="B487" s="158">
        <f>Test_Data!U36</f>
        <v>82.0469512939453</v>
      </c>
    </row>
    <row r="488" spans="1:2">
      <c r="A488" s="3">
        <v>144</v>
      </c>
      <c r="B488" s="158">
        <f>Test_Data!U37</f>
        <v>105.20726776123</v>
      </c>
    </row>
    <row r="489" spans="1:2">
      <c r="A489" s="3">
        <v>160</v>
      </c>
      <c r="B489" s="158">
        <f>Test_Data!U38</f>
        <v>131.292358398437</v>
      </c>
    </row>
    <row r="490" spans="1:2">
      <c r="A490" s="3">
        <v>176</v>
      </c>
      <c r="B490" s="158">
        <f>Test_Data!U39</f>
        <v>161.078979492187</v>
      </c>
    </row>
    <row r="491" spans="1:2">
      <c r="A491" s="3">
        <v>192</v>
      </c>
      <c r="B491" s="158">
        <f>Test_Data!U40</f>
        <v>194.101226806641</v>
      </c>
    </row>
    <row r="492" spans="1:2">
      <c r="A492" s="3">
        <v>208</v>
      </c>
      <c r="B492" s="158">
        <f>Test_Data!U41</f>
        <v>230.53125</v>
      </c>
    </row>
    <row r="493" spans="1:2">
      <c r="A493" s="3">
        <v>224</v>
      </c>
      <c r="B493" s="158">
        <f>Test_Data!U42</f>
        <v>271.204803466797</v>
      </c>
    </row>
    <row r="494" spans="1:2">
      <c r="A494" s="3">
        <v>240</v>
      </c>
      <c r="B494" s="158">
        <f>Test_Data!U43</f>
        <v>315.868286132813</v>
      </c>
    </row>
    <row r="495" spans="1:2">
      <c r="A495" s="3">
        <v>255</v>
      </c>
      <c r="B495" s="158">
        <f>Test_Data!U44</f>
        <v>361.308929443359</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96898</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1.44065748695583</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96898</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5.901659</v>
      </c>
      <c r="Q4" s="20">
        <v>6.2244406</v>
      </c>
      <c r="R4" s="21">
        <v>6.1382961</v>
      </c>
      <c r="S4" s="20">
        <v>0.323123693466187</v>
      </c>
      <c r="T4" s="20">
        <v>0.340796411037445</v>
      </c>
      <c r="U4" s="20">
        <v>6.224440574646</v>
      </c>
      <c r="V4" s="19">
        <v>0</v>
      </c>
      <c r="W4" s="21">
        <v>0</v>
      </c>
      <c r="X4" s="22">
        <v>5923.46337890625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19.714148</v>
      </c>
      <c r="Q5" s="20">
        <v>20.737686</v>
      </c>
      <c r="R5" s="21">
        <v>19.866123</v>
      </c>
      <c r="S5" s="20">
        <v>0.326837122440338</v>
      </c>
      <c r="T5" s="20">
        <v>0.343806177377701</v>
      </c>
      <c r="U5" s="20">
        <v>20.7376861572266</v>
      </c>
      <c r="V5" s="19">
        <v>0</v>
      </c>
      <c r="W5" s="21">
        <v>0</v>
      </c>
      <c r="X5" s="24">
        <v>5747.87060546875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43.409256</v>
      </c>
      <c r="Q6" s="20">
        <v>45.620144</v>
      </c>
      <c r="R6" s="21">
        <v>43.129269</v>
      </c>
      <c r="S6" s="20">
        <v>0.328463166952133</v>
      </c>
      <c r="T6" s="20">
        <v>0.345192223787308</v>
      </c>
      <c r="U6" s="20">
        <v>45.6201438903809</v>
      </c>
      <c r="V6" s="19">
        <v>0</v>
      </c>
      <c r="W6" s="21">
        <v>0</v>
      </c>
      <c r="X6" s="24">
        <v>5674.3662109375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78.319633</v>
      </c>
      <c r="Q7" s="20">
        <v>82.248466</v>
      </c>
      <c r="R7" s="21">
        <v>77.165581</v>
      </c>
      <c r="S7" s="20">
        <v>0.329442739486694</v>
      </c>
      <c r="T7" s="20">
        <v>0.345968931913376</v>
      </c>
      <c r="U7" s="20">
        <v>82.2484664916992</v>
      </c>
      <c r="V7" s="19">
        <v>0</v>
      </c>
      <c r="W7" s="21">
        <v>0</v>
      </c>
      <c r="X7" s="24">
        <v>5631.13232421875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125.34064</v>
      </c>
      <c r="Q8" s="20">
        <v>131.63634</v>
      </c>
      <c r="R8" s="21">
        <v>123.12859</v>
      </c>
      <c r="S8" s="20">
        <v>0.329752177000046</v>
      </c>
      <c r="T8" s="20">
        <v>0.346315205097198</v>
      </c>
      <c r="U8" s="20">
        <v>131.636337280273</v>
      </c>
      <c r="V8" s="19">
        <v>0</v>
      </c>
      <c r="W8" s="21">
        <v>0</v>
      </c>
      <c r="X8" s="24">
        <v>5617.57763671875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185.1237</v>
      </c>
      <c r="Q9" s="20">
        <v>194.60637</v>
      </c>
      <c r="R9" s="21">
        <v>180.83968</v>
      </c>
      <c r="S9" s="20">
        <v>0.330242037773132</v>
      </c>
      <c r="T9" s="20">
        <v>0.347158163785934</v>
      </c>
      <c r="U9" s="20">
        <v>194.606369018555</v>
      </c>
      <c r="V9" s="19">
        <v>0</v>
      </c>
      <c r="W9" s="21">
        <v>0</v>
      </c>
      <c r="X9" s="24">
        <v>5596.21337890625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258.83197</v>
      </c>
      <c r="Q10" s="20">
        <v>271.89709</v>
      </c>
      <c r="R10" s="21">
        <v>252.17511</v>
      </c>
      <c r="S10" s="20">
        <v>0.330604910850525</v>
      </c>
      <c r="T10" s="20">
        <v>0.347292929887772</v>
      </c>
      <c r="U10" s="20">
        <v>271.897094726563</v>
      </c>
      <c r="V10" s="19">
        <v>0</v>
      </c>
      <c r="W10" s="21">
        <v>0</v>
      </c>
      <c r="X10" s="24">
        <v>5580.6748046875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344.52634</v>
      </c>
      <c r="Q11" s="20">
        <v>362.13263</v>
      </c>
      <c r="R11" s="21">
        <v>334.67917</v>
      </c>
      <c r="S11" s="20">
        <v>0.33084961771965</v>
      </c>
      <c r="T11" s="20">
        <v>0.347757011651993</v>
      </c>
      <c r="U11" s="20">
        <v>362.132629394531</v>
      </c>
      <c r="V11" s="19">
        <v>0</v>
      </c>
      <c r="W11" s="21">
        <v>0</v>
      </c>
      <c r="X11" s="24">
        <v>5570.1865234375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36.145977</v>
      </c>
      <c r="Q12" s="20">
        <v>19.158142</v>
      </c>
      <c r="R12" s="21">
        <v>1.6893092</v>
      </c>
      <c r="S12" s="20">
        <v>0.634213089942932</v>
      </c>
      <c r="T12" s="20">
        <v>0.336146503686905</v>
      </c>
      <c r="U12" s="20">
        <v>19.1581420898438</v>
      </c>
      <c r="V12" s="19">
        <v>0</v>
      </c>
      <c r="W12" s="21">
        <v>0</v>
      </c>
      <c r="X12" s="24">
        <v>5570.1865234375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96.047157</v>
      </c>
      <c r="Q13" s="20">
        <v>60.416714</v>
      </c>
      <c r="R13" s="21">
        <v>23.196909</v>
      </c>
      <c r="S13" s="20">
        <v>0.53460282087326</v>
      </c>
      <c r="T13" s="20">
        <v>0.336282163858414</v>
      </c>
      <c r="U13" s="20">
        <v>60.4167137145996</v>
      </c>
      <c r="V13" s="19">
        <v>0</v>
      </c>
      <c r="W13" s="21">
        <v>0</v>
      </c>
      <c r="X13" s="24">
        <v>5570.1865234375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159.83435</v>
      </c>
      <c r="Q14" s="20">
        <v>83.700806</v>
      </c>
      <c r="R14" s="21">
        <v>8.3016253</v>
      </c>
      <c r="S14" s="20">
        <v>0.634674370288849</v>
      </c>
      <c r="T14" s="20">
        <v>0.332361310720444</v>
      </c>
      <c r="U14" s="20">
        <v>83.7008056640625</v>
      </c>
      <c r="V14" s="19">
        <v>0</v>
      </c>
      <c r="W14" s="21">
        <v>0</v>
      </c>
      <c r="X14" s="24">
        <v>5570.1865234375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200.9881</v>
      </c>
      <c r="Q15" s="20">
        <v>145.58902</v>
      </c>
      <c r="R15" s="21">
        <v>82.175034</v>
      </c>
      <c r="S15" s="20">
        <v>0.468774557113647</v>
      </c>
      <c r="T15" s="20">
        <v>0.33956453204155</v>
      </c>
      <c r="U15" s="20">
        <v>145.589019775391</v>
      </c>
      <c r="V15" s="19">
        <v>0</v>
      </c>
      <c r="W15" s="21">
        <v>0</v>
      </c>
      <c r="X15" s="24">
        <v>2025.76513671875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30.51708</v>
      </c>
      <c r="Q16" s="20">
        <v>59.304142</v>
      </c>
      <c r="R16" s="21">
        <v>9.8073063</v>
      </c>
      <c r="S16" s="20">
        <v>0.306308656930923</v>
      </c>
      <c r="T16" s="20">
        <v>0.595252633094788</v>
      </c>
      <c r="U16" s="20">
        <v>59.304141998291</v>
      </c>
      <c r="V16" s="19">
        <v>0</v>
      </c>
      <c r="W16" s="21">
        <v>0</v>
      </c>
      <c r="X16" s="24">
        <v>5964.7294921875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83.070137</v>
      </c>
      <c r="Q17" s="20">
        <v>145.30377</v>
      </c>
      <c r="R17" s="21">
        <v>38.528107</v>
      </c>
      <c r="S17" s="20">
        <v>0.311238318681717</v>
      </c>
      <c r="T17" s="20">
        <v>0.544408679008484</v>
      </c>
      <c r="U17" s="20">
        <v>145.303771972656</v>
      </c>
      <c r="V17" s="19">
        <v>0</v>
      </c>
      <c r="W17" s="21">
        <v>0</v>
      </c>
      <c r="X17" s="24">
        <v>5930.80615234375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133.15649</v>
      </c>
      <c r="Q18" s="20">
        <v>260.50613</v>
      </c>
      <c r="R18" s="21">
        <v>40.777977</v>
      </c>
      <c r="S18" s="20">
        <v>0.306501030921936</v>
      </c>
      <c r="T18" s="20">
        <v>0.599635779857635</v>
      </c>
      <c r="U18" s="20">
        <v>260.506134033203</v>
      </c>
      <c r="V18" s="19">
        <v>0</v>
      </c>
      <c r="W18" s="21">
        <v>0</v>
      </c>
      <c r="X18" s="24">
        <v>5956.88916015625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179.54681</v>
      </c>
      <c r="Q19" s="20">
        <v>282.77353</v>
      </c>
      <c r="R19" s="21">
        <v>106.14906</v>
      </c>
      <c r="S19" s="20">
        <v>0.315842509269714</v>
      </c>
      <c r="T19" s="20">
        <v>0.497429639101028</v>
      </c>
      <c r="U19" s="20">
        <v>282.773529052734</v>
      </c>
      <c r="V19" s="19">
        <v>0</v>
      </c>
      <c r="W19" s="21">
        <v>0</v>
      </c>
      <c r="X19" s="24">
        <v>5888.4052734375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12.825445</v>
      </c>
      <c r="Q20" s="20">
        <v>5.0167136</v>
      </c>
      <c r="R20" s="21">
        <v>67.001816</v>
      </c>
      <c r="S20" s="20">
        <v>0.151165068149567</v>
      </c>
      <c r="T20" s="20">
        <v>0.0591286979615688</v>
      </c>
      <c r="U20" s="20">
        <v>5.01671361923218</v>
      </c>
      <c r="V20" s="19">
        <v>0</v>
      </c>
      <c r="W20" s="21">
        <v>0</v>
      </c>
      <c r="X20" s="24">
        <v>5888.4052734375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47.036186</v>
      </c>
      <c r="Q21" s="20">
        <v>31.641066</v>
      </c>
      <c r="R21" s="21">
        <v>160.4847</v>
      </c>
      <c r="S21" s="20">
        <v>0.196670860052109</v>
      </c>
      <c r="T21" s="20">
        <v>0.13229975104332</v>
      </c>
      <c r="U21" s="20">
        <v>31.6410655975342</v>
      </c>
      <c r="V21" s="19">
        <v>0</v>
      </c>
      <c r="W21" s="21">
        <v>0</v>
      </c>
      <c r="X21" s="24">
        <v>5888.4052734375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57.109463</v>
      </c>
      <c r="Q22" s="20">
        <v>23.009777</v>
      </c>
      <c r="R22" s="21">
        <v>291.89417</v>
      </c>
      <c r="S22" s="20">
        <v>0.153514534235001</v>
      </c>
      <c r="T22" s="20">
        <v>0.0618520081043243</v>
      </c>
      <c r="U22" s="20">
        <v>23.0097770690918</v>
      </c>
      <c r="V22" s="19">
        <v>0</v>
      </c>
      <c r="W22" s="21">
        <v>0</v>
      </c>
      <c r="X22" s="24">
        <v>5888.4052734375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121.69855</v>
      </c>
      <c r="Q23" s="20">
        <v>99.255859</v>
      </c>
      <c r="R23" s="21">
        <v>302.1962</v>
      </c>
      <c r="S23" s="20">
        <v>0.232626229524612</v>
      </c>
      <c r="T23" s="20">
        <v>0.189727127552032</v>
      </c>
      <c r="U23" s="20">
        <v>99.255859375</v>
      </c>
      <c r="V23" s="19">
        <v>0</v>
      </c>
      <c r="W23" s="21">
        <v>0</v>
      </c>
      <c r="X23" s="24">
        <v>5888.4052734375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65.352921</v>
      </c>
      <c r="Q24" s="20">
        <v>76.965034</v>
      </c>
      <c r="R24" s="21">
        <v>11.411549</v>
      </c>
      <c r="S24" s="20">
        <v>0.425116330385208</v>
      </c>
      <c r="T24" s="20">
        <v>0.500652313232422</v>
      </c>
      <c r="U24" s="20">
        <v>76.9650344848633</v>
      </c>
      <c r="V24" s="19">
        <v>0</v>
      </c>
      <c r="W24" s="21">
        <v>0</v>
      </c>
      <c r="X24" s="24">
        <v>3821.73779296875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157.89662</v>
      </c>
      <c r="Q25" s="20">
        <v>183.7159</v>
      </c>
      <c r="R25" s="21">
        <v>41.659389</v>
      </c>
      <c r="S25" s="20">
        <v>0.411970227956772</v>
      </c>
      <c r="T25" s="20">
        <v>0.47933566570282</v>
      </c>
      <c r="U25" s="20">
        <v>183.715896606445</v>
      </c>
      <c r="V25" s="19">
        <v>0</v>
      </c>
      <c r="W25" s="21">
        <v>0</v>
      </c>
      <c r="X25" s="24">
        <v>3935.17260742188</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288.34</v>
      </c>
      <c r="Q26" s="20">
        <v>339.83841</v>
      </c>
      <c r="R26" s="21">
        <v>47.398258</v>
      </c>
      <c r="S26" s="20">
        <v>0.426805734634399</v>
      </c>
      <c r="T26" s="20">
        <v>0.50303453207016</v>
      </c>
      <c r="U26" s="20">
        <v>339.838409423828</v>
      </c>
      <c r="V26" s="19">
        <v>0</v>
      </c>
      <c r="W26" s="21">
        <v>0</v>
      </c>
      <c r="X26" s="24">
        <v>3806.68310546875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300.63852</v>
      </c>
      <c r="Q27" s="20">
        <v>344.73999</v>
      </c>
      <c r="R27" s="21">
        <v>110.92371</v>
      </c>
      <c r="S27" s="20">
        <v>0.397511094808578</v>
      </c>
      <c r="T27" s="20">
        <v>0.455823063850403</v>
      </c>
      <c r="U27" s="20">
        <v>344.739990234375</v>
      </c>
      <c r="V27" s="19">
        <v>0</v>
      </c>
      <c r="W27" s="21">
        <v>0</v>
      </c>
      <c r="X27" s="24">
        <v>4084.94848632813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0.0014356</v>
      </c>
      <c r="Q28" s="20">
        <v>0.0011967</v>
      </c>
      <c r="R28" s="21">
        <v>0.0035476</v>
      </c>
      <c r="S28" s="20">
        <v>0.232301488518715</v>
      </c>
      <c r="T28" s="20">
        <v>0.193643912672997</v>
      </c>
      <c r="U28" s="20">
        <v>0.00119670003186911</v>
      </c>
      <c r="V28" s="19">
        <v>0</v>
      </c>
      <c r="W28" s="21">
        <v>0</v>
      </c>
      <c r="X28" s="24">
        <v>4084.94848632813</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2.4118943</v>
      </c>
      <c r="Q29" s="20">
        <v>2.5533102</v>
      </c>
      <c r="R29" s="21">
        <v>2.593349</v>
      </c>
      <c r="S29" s="20">
        <v>0.319094687700272</v>
      </c>
      <c r="T29" s="20">
        <v>0.337804079055786</v>
      </c>
      <c r="U29" s="20">
        <v>2.55331015586853</v>
      </c>
      <c r="V29" s="19">
        <v>0</v>
      </c>
      <c r="W29" s="21">
        <v>0</v>
      </c>
      <c r="X29" s="24">
        <v>6125.60791015625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6.0566525</v>
      </c>
      <c r="Q30" s="20">
        <v>6.3912292</v>
      </c>
      <c r="R30" s="21">
        <v>6.3002334</v>
      </c>
      <c r="S30" s="20">
        <v>0.323053956031799</v>
      </c>
      <c r="T30" s="20">
        <v>0.34089982509613</v>
      </c>
      <c r="U30" s="20">
        <v>6.39122915267944</v>
      </c>
      <c r="V30" s="19">
        <v>0</v>
      </c>
      <c r="W30" s="21">
        <v>0</v>
      </c>
      <c r="X30" s="24">
        <v>5926.43603515625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11.761479</v>
      </c>
      <c r="Q31" s="20">
        <v>12.335099</v>
      </c>
      <c r="R31" s="21">
        <v>12.070898</v>
      </c>
      <c r="S31" s="20">
        <v>0.325194895267487</v>
      </c>
      <c r="T31" s="20">
        <v>0.341055005788803</v>
      </c>
      <c r="U31" s="20">
        <v>12.3350992202759</v>
      </c>
      <c r="V31" s="19">
        <v>0</v>
      </c>
      <c r="W31" s="21">
        <v>0</v>
      </c>
      <c r="X31" s="24">
        <v>5826.91943359375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19.719835</v>
      </c>
      <c r="Q32" s="20">
        <v>20.735834</v>
      </c>
      <c r="R32" s="21">
        <v>19.919287</v>
      </c>
      <c r="S32" s="20">
        <v>0.326622754335403</v>
      </c>
      <c r="T32" s="20">
        <v>0.343450903892517</v>
      </c>
      <c r="U32" s="20">
        <v>20.7358341217041</v>
      </c>
      <c r="V32" s="19">
        <v>0</v>
      </c>
      <c r="W32" s="21">
        <v>0</v>
      </c>
      <c r="X32" s="24">
        <v>5757.96630859375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30.306784</v>
      </c>
      <c r="Q33" s="20">
        <v>31.85965</v>
      </c>
      <c r="R33" s="21">
        <v>30.241985</v>
      </c>
      <c r="S33" s="20">
        <v>0.327965617179871</v>
      </c>
      <c r="T33" s="20">
        <v>0.344769984483719</v>
      </c>
      <c r="U33" s="20">
        <v>31.8596496582031</v>
      </c>
      <c r="V33" s="19">
        <v>0</v>
      </c>
      <c r="W33" s="21">
        <v>0</v>
      </c>
      <c r="X33" s="24">
        <v>5696.63037109375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43.366623</v>
      </c>
      <c r="Q34" s="20">
        <v>45.578014</v>
      </c>
      <c r="R34" s="21">
        <v>43.098118</v>
      </c>
      <c r="S34" s="20">
        <v>0.328428655862808</v>
      </c>
      <c r="T34" s="20">
        <v>0.345176190137863</v>
      </c>
      <c r="U34" s="20">
        <v>45.5780143737793</v>
      </c>
      <c r="V34" s="19">
        <v>0</v>
      </c>
      <c r="W34" s="21">
        <v>0</v>
      </c>
      <c r="X34" s="24">
        <v>5675.89404296875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59.309872</v>
      </c>
      <c r="Q35" s="20">
        <v>62.352383</v>
      </c>
      <c r="R35" s="21">
        <v>58.78463</v>
      </c>
      <c r="S35" s="20">
        <v>0.328683257102966</v>
      </c>
      <c r="T35" s="20">
        <v>0.345544248819351</v>
      </c>
      <c r="U35" s="20">
        <v>62.3523826599121</v>
      </c>
      <c r="V35" s="19">
        <v>0</v>
      </c>
      <c r="W35" s="21">
        <v>0</v>
      </c>
      <c r="X35" s="24">
        <v>5664.45458984375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78.113251</v>
      </c>
      <c r="Q36" s="20">
        <v>82.046951</v>
      </c>
      <c r="R36" s="21">
        <v>77.017776</v>
      </c>
      <c r="S36" s="20">
        <v>0.32934445142746</v>
      </c>
      <c r="T36" s="20">
        <v>0.345929890871048</v>
      </c>
      <c r="U36" s="20">
        <v>82.0469512939453</v>
      </c>
      <c r="V36" s="19">
        <v>0</v>
      </c>
      <c r="W36" s="21">
        <v>0</v>
      </c>
      <c r="X36" s="24">
        <v>5635.416015625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100.11877</v>
      </c>
      <c r="Q37" s="20">
        <v>105.20727</v>
      </c>
      <c r="R37" s="21">
        <v>98.439842</v>
      </c>
      <c r="S37" s="20">
        <v>0.329591900110245</v>
      </c>
      <c r="T37" s="20">
        <v>0.346343278884888</v>
      </c>
      <c r="U37" s="20">
        <v>105.20726776123</v>
      </c>
      <c r="V37" s="19">
        <v>0</v>
      </c>
      <c r="W37" s="21">
        <v>0</v>
      </c>
      <c r="X37" s="24">
        <v>5624.486328125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124.99977</v>
      </c>
      <c r="Q38" s="20">
        <v>131.29236</v>
      </c>
      <c r="R38" s="21">
        <v>122.8698</v>
      </c>
      <c r="S38" s="20">
        <v>0.329673826694489</v>
      </c>
      <c r="T38" s="20">
        <v>0.346269875764847</v>
      </c>
      <c r="U38" s="20">
        <v>131.292358398437</v>
      </c>
      <c r="V38" s="19">
        <v>0</v>
      </c>
      <c r="W38" s="21">
        <v>0</v>
      </c>
      <c r="X38" s="24">
        <v>5620.98095703125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153.2191</v>
      </c>
      <c r="Q39" s="20">
        <v>161.07898</v>
      </c>
      <c r="R39" s="21">
        <v>150.16849</v>
      </c>
      <c r="S39" s="20">
        <v>0.329881876707077</v>
      </c>
      <c r="T39" s="20">
        <v>0.346804261207581</v>
      </c>
      <c r="U39" s="20">
        <v>161.078979492187</v>
      </c>
      <c r="V39" s="19">
        <v>0</v>
      </c>
      <c r="W39" s="21">
        <v>0</v>
      </c>
      <c r="X39" s="24">
        <v>5611.78564453125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184.62352</v>
      </c>
      <c r="Q40" s="20">
        <v>194.10123</v>
      </c>
      <c r="R40" s="21">
        <v>180.46016</v>
      </c>
      <c r="S40" s="20">
        <v>0.330165416002274</v>
      </c>
      <c r="T40" s="20">
        <v>0.347114562988281</v>
      </c>
      <c r="U40" s="20">
        <v>194.101226806641</v>
      </c>
      <c r="V40" s="19">
        <v>0</v>
      </c>
      <c r="W40" s="21">
        <v>0</v>
      </c>
      <c r="X40" s="24">
        <v>5599.50732421875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219.40331</v>
      </c>
      <c r="Q41" s="20">
        <v>230.53125</v>
      </c>
      <c r="R41" s="21">
        <v>214.2072</v>
      </c>
      <c r="S41" s="20">
        <v>0.330356150865555</v>
      </c>
      <c r="T41" s="20">
        <v>0.347111523151398</v>
      </c>
      <c r="U41" s="20">
        <v>230.53125</v>
      </c>
      <c r="V41" s="19">
        <v>0</v>
      </c>
      <c r="W41" s="21">
        <v>0</v>
      </c>
      <c r="X41" s="24">
        <v>5591.34423828125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258.12189</v>
      </c>
      <c r="Q42" s="20">
        <v>271.2048</v>
      </c>
      <c r="R42" s="21">
        <v>251.58363</v>
      </c>
      <c r="S42" s="20">
        <v>0.330539733171463</v>
      </c>
      <c r="T42" s="20">
        <v>0.347293138504028</v>
      </c>
      <c r="U42" s="20">
        <v>271.204803466797</v>
      </c>
      <c r="V42" s="19">
        <v>0</v>
      </c>
      <c r="W42" s="21">
        <v>0</v>
      </c>
      <c r="X42" s="24">
        <v>5583.45654296875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300.48193</v>
      </c>
      <c r="Q43" s="20">
        <v>315.86829</v>
      </c>
      <c r="R43" s="21">
        <v>292.77341</v>
      </c>
      <c r="S43" s="20">
        <v>0.330518215894699</v>
      </c>
      <c r="T43" s="20">
        <v>0.347442626953125</v>
      </c>
      <c r="U43" s="20">
        <v>315.868286132813</v>
      </c>
      <c r="V43" s="19">
        <v>0</v>
      </c>
      <c r="W43" s="21">
        <v>0</v>
      </c>
      <c r="X43" s="24">
        <v>5584.34228515625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343.68384</v>
      </c>
      <c r="Q44" s="20">
        <v>361.30893</v>
      </c>
      <c r="R44" s="21">
        <v>334.09183</v>
      </c>
      <c r="S44" s="20">
        <v>0.330756366252899</v>
      </c>
      <c r="T44" s="20">
        <v>0.347718477249146</v>
      </c>
      <c r="U44" s="20">
        <v>361.308929443359</v>
      </c>
      <c r="V44" s="19">
        <v>0</v>
      </c>
      <c r="W44" s="21">
        <v>0</v>
      </c>
      <c r="X44" s="24">
        <v>5574.154296875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