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<sst xmlns="http://schemas.openxmlformats.org/spreadsheetml/2006/main" count="760" uniqueCount="386">
  <si>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</si>
  <si>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</si>
  <si>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</si>
  <si>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</si>
  <si>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</si>
  <si>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</si>
  <si>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</si>
  <si>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</si>
  <si>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</si>
  <si>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</si>
  <si>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</si>
  <si>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</si>
  <si>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</si>
  <si>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</si>
  <si>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</si>
  <si>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</si>
  <si>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</si>
  <si>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</si>
  <si>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</si>
  <si>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</si>
  <si>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</si>
  <si>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</si>
  <si>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</si>
  <si>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</si>
  <si>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</si>
  <si>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</si>
  <si>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</si>
  <si>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</si>
  <si>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</si>
  <si>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</si>
  <si>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</si>
  <si>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</si>
  <si>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</si>
  <si>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</si>
  <si>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</si>
  <si>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</si>
  <si>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</si>
  <si>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</si>
  <si>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</si>
  <si>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</si>
  <si>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</si>
  <si>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</si>
  <si>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</si>
  <si>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</si>
  <si>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</si>
  <si>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</si>
  <si>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</si>
  <si>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</si>
  <si>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</si>
  <si>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</si>
  <si>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</si>
  <si>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</si>
  <si>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</si>
  <si>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</si>
  <si>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</si>
  <si>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</si>
  <si>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</si>
  <si>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</si>
  <si>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</si>
  <si>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</si>
  <si>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</si>
  <si>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</si>
  <si>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</si>
  <si>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</si>
  <si>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</si>
  <si>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</si>
  <si>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</si>
  <si>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</si>
  <si>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</si>
  <si>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</si>
  <si>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</si>
  <si>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</si>
  <si>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</si>
  <si>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</si>
  <si>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</si>
  <si>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</si>
  <si>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</si>
  <si>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</si>
  <si>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</si>
  <si>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</si>
  <si>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</si>
  <si>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</si>
  <si>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</si>
  <si>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</si>
  <si>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</si>
  <si>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</si>
  <si>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</si>
  <si>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</si>
  <si>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</si>
  <si>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</si>
  <si>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</si>
  <si>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</si>
  <si>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</si>
  <si>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</si>
  <si>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</si>
  <si>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</si>
  <si>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</si>
  <si>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</si>
  <si>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</si>
  <si>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</si>
  <si>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</si>
  <si>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</si>
  <si>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</si>
  <si>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</si>
  <si>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</si>
  <si>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</si>
  <si>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</si>
  <si>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</si>
  <si>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</si>
  <si>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</si>
  <si>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</si>
  <si>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</si>
  <si>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</si>
  <si>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</si>
  <si>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</si>
  <si>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</si>
  <si>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</si>
  <si>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</si>
  <si>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</si>
  <si>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</si>
  <si>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</si>
  <si>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</si>
  <si>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</si>
  <si>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</si>
  <si>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</si>
  <si>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</si>
  <si>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</si>
  <si>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</si>
  <si>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</si>
  <si>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</si>
  <si>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</si>
  <si>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</si>
  <si>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</si>
  <si>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</si>
  <si>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</si>
  <si>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</si>
  <si>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</si>
  <si>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</si>
  <si>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</si>
  <si>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</si>
  <si>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</si>
  <si>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</si>
  <si>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</si>
  <si>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</si>
  <si>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</si>
  <si>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</si>
  <si>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</si>
  <si>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</si>
  <si>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</si>
  <si>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</si>
  <si>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</si>
  <si>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</si>
  <si>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</si>
  <si>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</si>
  <si>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</si>
  <si>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</si>
  <si>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</si>
  <si>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</si>
  <si>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</si>
  <si>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</si>
  <si>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</si>
  <si>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</si>
  <si>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</si>
  <si>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</si>
  <si>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</si>
  <si>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</si>
  <si>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</si>
  <si>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</si>
  <si>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</si>
  <si>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</si>
  <si>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</si>
  <si>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</si>
  <si>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</si>
  <si>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</si>
  <si>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</si>
  <si>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</si>
  <si>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</si>
  <si>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</si>
  <si>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</si>
  <si>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</si>
  <si>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</si>
  <si>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</si>
  <si>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</si>
  <si>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</si>
  <si>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</si>
  <si>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</si>
  <si>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</si>
  <si>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</si>
  <si>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</si>
  <si>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</si>
  <si>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</si>
  <si>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</si>
  <si>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</si>
  <si>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</si>
  <si>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</si>
  <si>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</si>
  <si>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</si>
  <si>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</si>
  <si>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</si>
  <si>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</si>
  <si>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</si>
  <si>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</si>
  <si>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</si>
  <si>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</si>
  <si>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</si>
  <si>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</si>
  <si>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</si>
  <si>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</si>
  <si>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</si>
  <si>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</si>
  <si>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</si>
  <si>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</si>
  <si>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</si>
  <si>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</si>
  <si>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</si>
  <si>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</si>
  <si>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</si>
  <si>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</si>
  <si>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</si>
  <si>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</si>
  <si>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</si>
  <si>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</si>
  <si>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</si>
  <si>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</si>
  <si>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</si>
  <si>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</si>
  <si>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</si>
  <si>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</si>
  <si>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</si>
  <si>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</si>
  <si>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</si>
  <si>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</si>
  <si>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</si>
  <si>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</si>
  <si>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</si>
  <si>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</si>
  <si>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</si>
  <si>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</si>
  <si>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</si>
  <si>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</si>
  <si>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</si>
  <si>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</si>
  <si>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</si>
  <si>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</si>
  <si>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</si>
  <si>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</si>
  <si>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</si>
  <si>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</si>
  <si>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</si>
  <si>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</si>
  <si>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</si>
  <si>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</si>
  <si>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</si>
  <si>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</si>
  <si>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</si>
  <si>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</si>
  <si>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</si>
  <si>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</si>
  <si>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</si>
  <si>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</si>
  <si>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</si>
  <si>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</si>
  <si>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</si>
  <si>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</si>
  <si>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</si>
  <si>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</si>
  <si>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</si>
  <si>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</si>
  <si>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</si>
  <si>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</si>
  <si>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</si>
  <si>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</si>
  <si>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</si>
  <si>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</si>
  <si>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</si>
  <si>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</si>
  <si>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</si>
  <si>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</si>
  <si>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</si>
  <si>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</si>
  <si>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</si>
  <si>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</si>
  <si>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</si>
  <si>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</si>
  <si>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</si>
  <si>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</si>
  <si>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</si>
  <si>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</si>
  <si>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</si>
  <si>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</si>
  <si>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</si>
  <si>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</si>
  <si>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</si>
  <si>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</si>
  <si>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</si>
  <si>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</si>
  <si>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</si>
  <si>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</si>
  <si>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</si>
  <si>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</si>
  <si>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</si>
  <si>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</si>
  <si>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</si>
  <si>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</si>
  <si>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</si>
  <si>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</si>
  <si>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</si>
  <si>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</si>
  <si>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</si>
  <si>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</si>
  <si>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</si>
  <si>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</si>
  <si>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</si>
  <si>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</si>
  <si>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</si>
  <si>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</si>
  <si>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</si>
  <si>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</si>
  <si>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</si>
  <si>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</si>
  <si>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</si>
  <si>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</si>
  <si>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</si>
  <si>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</si>
  <si>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</si>
  <si>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</si>
  <si>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</si>
  <si>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</si>
  <si>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</si>
  <si>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</si>
  <si>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</si>
  <si>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</si>
  <si>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</si>
  <si>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</si>
  <si>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</si>
  <si>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</si>
  <si>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</si>
  <si>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</si>
  <si>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</si>
  <si>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</si>
  <si>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</si>
  <si>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</si>
  <si>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</si>
  <si>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</si>
  <si>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</si>
  <si>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</si>
  <si>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</si>
  <si>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</si>
  <si>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</si>
  <si>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</si>
  <si>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</si>
  <si>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</si>
  <si>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</si>
  <si>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</si>
  <si>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</si>
  <si>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</si>
  <si>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</si>
  <si>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</si>
  <si>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</si>
  <si>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</si>
  <si>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</si>
  <si>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</si>
  <si>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</si>
  <si>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</si>
  <si>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</si>
  <si>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</si>
  <si>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</si>
  <si>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</si>
  <si>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</si>
  <si>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</si>
  <si>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</si>
  <si>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</si>
  <si>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</si>
  <si>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</si>
  <si>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</si>
  <si>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</si>
  <si>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</si>
  <si>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</si>
  <si>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</si>
  <si>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iti</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</si>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</sst>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0.0260767992585897</c:v>
                </c:pt>
                <c:pt idx="1">
                  <c:v>2.55902862548828</c:v>
                </c:pt>
                <c:pt idx="2">
                  <c:v>6.38398551940918</c:v>
                </c:pt>
                <c:pt idx="3">
                  <c:v>12.3041343688965</c:v>
                </c:pt>
                <c:pt idx="4">
                  <c:v>20.6922073364258</c:v>
                </c:pt>
                <c:pt idx="5">
                  <c:v>31.7514095306396</c:v>
                </c:pt>
                <c:pt idx="6">
                  <c:v>45.384162902832</c:v>
                </c:pt>
                <c:pt idx="7">
                  <c:v>62.1197319030762</c:v>
                </c:pt>
                <c:pt idx="8">
                  <c:v>81.7487258911133</c:v>
                </c:pt>
                <c:pt idx="9">
                  <c:v>104.847183227539</c:v>
                </c:pt>
                <c:pt idx="10">
                  <c:v>130.83821105957</c:v>
                </c:pt>
                <c:pt idx="11">
                  <c:v>160.412994384766</c:v>
                </c:pt>
                <c:pt idx="12">
                  <c:v>193.408889770508</c:v>
                </c:pt>
                <c:pt idx="13">
                  <c:v>229.767044067383</c:v>
                </c:pt>
                <c:pt idx="14">
                  <c:v>270.155212402344</c:v>
                </c:pt>
                <c:pt idx="15">
                  <c:v>314.705444335938</c:v>
                </c:pt>
                <c:pt idx="16">
                  <c:v>359.937683105469</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0.153508082032204</c:v>
                </c:pt>
                <c:pt idx="1">
                  <c:v>0.306219577789307</c:v>
                </c:pt>
                <c:pt idx="2">
                  <c:v>0.63429844379425</c:v>
                </c:pt>
                <c:pt idx="3">
                  <c:v>0.153508082032204</c:v>
                </c:pt>
              </c:numCache>
            </c:numRef>
          </c:xVal>
          <c:yVal>
            <c:numRef>
              <c:f>sRGB_DeltaE!$F$434:$F$437</c:f>
              <c:numCache>
                <c:formatCode>0.00</c:formatCode>
                <c:ptCount val="4"/>
                <c:pt idx="0">
                  <c:v>0.0617289282381535</c:v>
                </c:pt>
                <c:pt idx="1">
                  <c:v>0.599835693836212</c:v>
                </c:pt>
                <c:pt idx="2">
                  <c:v>0.332554876804352</c:v>
                </c:pt>
                <c:pt idx="3">
                  <c:v>0.0617289282381535</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2.0146164737329</c:v>
                </c:pt>
                <c:pt idx="1">
                  <c:v>1.84821972877969</c:v>
                </c:pt>
                <c:pt idx="2">
                  <c:v>1.60649580705053</c:v>
                </c:pt>
                <c:pt idx="3">
                  <c:v>1.30844501534626</c:v>
                </c:pt>
                <c:pt idx="4">
                  <c:v>1.06282717568624</c:v>
                </c:pt>
                <c:pt idx="5">
                  <c:v>0.67685927308196</c:v>
                </c:pt>
                <c:pt idx="6">
                  <c:v>0.326732884986789</c:v>
                </c:pt>
                <c:pt idx="7">
                  <c:v>0</c:v>
                </c:pt>
                <c:pt idx="8">
                  <c:v>2.10599754376248</c:v>
                </c:pt>
                <c:pt idx="9">
                  <c:v>1.92564283009739</c:v>
                </c:pt>
                <c:pt idx="10">
                  <c:v>2.17127812430229</c:v>
                </c:pt>
                <c:pt idx="11">
                  <c:v>1.44043762830615</c:v>
                </c:pt>
                <c:pt idx="12">
                  <c:v>1.43263889698186</c:v>
                </c:pt>
                <c:pt idx="13">
                  <c:v>1.01285290647117</c:v>
                </c:pt>
                <c:pt idx="14">
                  <c:v>0.702312734412949</c:v>
                </c:pt>
                <c:pt idx="15">
                  <c:v>0.666819295708569</c:v>
                </c:pt>
                <c:pt idx="16">
                  <c:v>1.83289902074824</c:v>
                </c:pt>
                <c:pt idx="17">
                  <c:v>2.06077557740305</c:v>
                </c:pt>
                <c:pt idx="18">
                  <c:v>2.64536862616458</c:v>
                </c:pt>
                <c:pt idx="19">
                  <c:v>1.94061133059879</c:v>
                </c:pt>
                <c:pt idx="20">
                  <c:v>1.68539898131915</c:v>
                </c:pt>
                <c:pt idx="21">
                  <c:v>1.41667270914653</c:v>
                </c:pt>
                <c:pt idx="22">
                  <c:v>1.29854056572368</c:v>
                </c:pt>
                <c:pt idx="23">
                  <c:v>1.21482878269214</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0.24217519229517</v>
      </c>
      <c r="F10" s="102">
        <f>C10/$C$16</f>
        <v>0.161006583888547</v>
      </c>
      <c r="G10" s="102">
        <f>D10/$C$16</f>
        <v>0.095611519943457</v>
      </c>
      <c r="H10" s="102">
        <f>IF((E10/Reference!L$18)&lt;=0.008856,(7.787*(E10/Reference!L$18))+16/116,(E10/Reference!L$18)^(1/3))</f>
        <v>0.633956088789786</v>
      </c>
      <c r="I10" s="102">
        <f>IF((F10/Reference!M$18)&lt;=0.008856,(7.787*(F10/Reference!M$18))+16/116,(F10/Reference!M$18)^(1/3))</f>
        <v>0.544019598000602</v>
      </c>
      <c r="J10" s="102">
        <f>IF((G10/Reference!N$18)&lt;=0.008856,(7.787*(G10/Reference!N$18))+16/116,(G10/Reference!N$18)^(1/3))</f>
        <v>0.444454643082087</v>
      </c>
      <c r="K10" s="102">
        <f t="shared" ref="K10:K16" si="0">100*IF(F10&lt;=0.008856,9.033*F10,(1.16*(F10^(1/3)))-0.16)</f>
        <v>47.1062733680698</v>
      </c>
      <c r="L10" s="102">
        <f t="shared" ref="L10:L16" si="1">500*(H10-I10)</f>
        <v>44.9682453945922</v>
      </c>
      <c r="M10" s="102">
        <f t="shared" ref="M10:M16" si="2">200*(I10-J10)</f>
        <v>19.912990983703</v>
      </c>
      <c r="N10" s="103" t="str">
        <f>A10</f>
        <v>1-(192,80,80)</v>
      </c>
      <c r="O10" s="120">
        <f>K10-Reference!B12</f>
        <v>-1.80606882342066</v>
      </c>
      <c r="P10" s="120">
        <f>L10-Reference!C12</f>
        <v>-0.0368053962642207</v>
      </c>
      <c r="Q10" s="120">
        <f>M10-Reference!D12</f>
        <v>-2.99848526927166</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about the same</v>
      </c>
      <c r="U10" s="120">
        <f t="shared" ref="U10:U16" si="6">(O10^2+P10^2+Q10^2)^(1/2)</f>
        <v>3.50059325574472</v>
      </c>
      <c r="V10" s="120">
        <f t="shared" ref="V10:V16" si="7">(AC10)^2</f>
        <v>5.7708071513809</v>
      </c>
      <c r="W10" s="102">
        <f t="shared" ref="W10:W16" si="8">SQRT((L10*L10)+(M10*M10))</f>
        <v>49.1799786883372</v>
      </c>
      <c r="X10" s="102">
        <f>W10-Reference!E12</f>
        <v>-1.32141080520238</v>
      </c>
      <c r="Y10" s="102">
        <f t="shared" ref="Y10:Y16" si="9">IF(((U10*U10)-(O10*O10)-(X10*X10))&lt;0,0,SQRT((U10*U10)-(O10*O10)-(X10*X10)))</f>
        <v>2.69186590140143</v>
      </c>
      <c r="Z10" s="102">
        <f t="shared" ref="Z10:Z16" si="10">O10</f>
        <v>-1.80606882342066</v>
      </c>
      <c r="AA10" s="102">
        <f>X10/(1+0.045*ABS(Reference!E12))</f>
        <v>-0.403784738783655</v>
      </c>
      <c r="AB10" s="102">
        <f>Y10/(1+0.015*ABS(Reference!E12))</f>
        <v>1.53162673036684</v>
      </c>
      <c r="AC10" s="102">
        <f t="shared" ref="AC10:AC16" si="11">SQRT(Z10*Z10+AA10*AA10+AB10*AB10)</f>
        <v>2.40225043477588</v>
      </c>
      <c r="AD10" s="103" t="str">
        <f>A10</f>
        <v>1-(192,80,80)</v>
      </c>
    </row>
    <row r="11" spans="1:107">
      <c r="A11" s="103" t="s">
        <v>41</v>
      </c>
      <c r="B11" s="31">
        <f>sRGB_Data!B1032</f>
        <v>148</v>
      </c>
      <c r="C11" s="31">
        <f>sRGB_Data!C1032</f>
        <v>177.13</v>
      </c>
      <c r="D11" s="31">
        <f>sRGB_Data!D1032</f>
        <v>52.76</v>
      </c>
      <c r="E11" s="102">
        <f t="shared" ref="E11:E16" si="12">B11/$C$16</f>
        <v>0.410278485115443</v>
      </c>
      <c r="F11" s="102">
        <f t="shared" ref="F11:F16" si="13">C11/$C$16</f>
        <v>0.491031270733097</v>
      </c>
      <c r="G11" s="102">
        <f t="shared" ref="G11:G16" si="14">D11/$C$16</f>
        <v>0.146258735639803</v>
      </c>
      <c r="H11" s="102">
        <f>IF((E11/Reference!L$18)&lt;=0.008856,(7.787*(E11/Reference!L$18))+16/116,(E11/Reference!L$18)^(1/3))</f>
        <v>0.755745449177616</v>
      </c>
      <c r="I11" s="102">
        <f>IF((F11/Reference!M$18)&lt;=0.008856,(7.787*(F11/Reference!M$18))+16/116,(F11/Reference!M$18)^(1/3))</f>
        <v>0.788926208028634</v>
      </c>
      <c r="J11" s="102">
        <f>IF((G11/Reference!N$18)&lt;=0.008856,(7.787*(G11/Reference!N$18))+16/116,(G11/Reference!N$18)^(1/3))</f>
        <v>0.512111637401002</v>
      </c>
      <c r="K11" s="102">
        <f t="shared" si="0"/>
        <v>75.5154401313216</v>
      </c>
      <c r="L11" s="102">
        <f t="shared" si="1"/>
        <v>-16.5903794255092</v>
      </c>
      <c r="M11" s="102">
        <f t="shared" si="2"/>
        <v>55.3629141255265</v>
      </c>
      <c r="N11" s="103" t="str">
        <f t="shared" ref="N11:N16" si="15">A11</f>
        <v>2-(192,192,80)</v>
      </c>
      <c r="O11" s="120">
        <f>K11-Reference!B13</f>
        <v>-0.236580663220323</v>
      </c>
      <c r="P11" s="120">
        <f>L11-Reference!C13</f>
        <v>-2.04981515589203</v>
      </c>
      <c r="Q11" s="120">
        <f>M11-Reference!D13</f>
        <v>0.286647826488526</v>
      </c>
      <c r="R11" s="120" t="str">
        <f t="shared" si="3"/>
        <v>about the same</v>
      </c>
      <c r="S11" s="120" t="str">
        <f t="shared" si="4"/>
        <v>about the same</v>
      </c>
      <c r="T11" s="120" t="str">
        <f t="shared" si="5"/>
        <v>about the same</v>
      </c>
      <c r="U11" s="120">
        <f t="shared" si="6"/>
        <v>2.083237758866</v>
      </c>
      <c r="V11" s="120">
        <f t="shared" si="7"/>
        <v>1.15491828795815</v>
      </c>
      <c r="W11" s="102">
        <f t="shared" si="8"/>
        <v>57.7952675394169</v>
      </c>
      <c r="X11" s="102">
        <f>W11-Reference!E13</f>
        <v>0.831918632234398</v>
      </c>
      <c r="Y11" s="102">
        <f t="shared" si="9"/>
        <v>1.89520989315076</v>
      </c>
      <c r="Z11" s="102">
        <f t="shared" si="10"/>
        <v>-0.236580663220323</v>
      </c>
      <c r="AA11" s="102">
        <f>X11/(1+0.045*ABS(Reference!E13))</f>
        <v>0.233465269652579</v>
      </c>
      <c r="AB11" s="102">
        <f>Y11/(1+0.015*ABS(Reference!E13))</f>
        <v>1.0219793763156</v>
      </c>
      <c r="AC11" s="102">
        <f t="shared" si="11"/>
        <v>1.07467124645547</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0.260332787413454</v>
      </c>
      <c r="F12" s="102">
        <f t="shared" si="13"/>
        <v>0.416016839603206</v>
      </c>
      <c r="G12" s="102">
        <f t="shared" si="14"/>
        <v>0.175893039733614</v>
      </c>
      <c r="H12" s="102">
        <f>IF((E12/Reference!L$18)&lt;=0.008856,(7.787*(E12/Reference!L$18))+16/116,(E12/Reference!L$18)^(1/3))</f>
        <v>0.649419884970902</v>
      </c>
      <c r="I12" s="102">
        <f>IF((F12/Reference!M$18)&lt;=0.008856,(7.787*(F12/Reference!M$18))+16/116,(F12/Reference!M$18)^(1/3))</f>
        <v>0.746512303985045</v>
      </c>
      <c r="J12" s="102">
        <f>IF((G12/Reference!N$18)&lt;=0.008856,(7.787*(G12/Reference!N$18))+16/116,(G12/Reference!N$18)^(1/3))</f>
        <v>0.54459492703911</v>
      </c>
      <c r="K12" s="102">
        <f t="shared" si="0"/>
        <v>70.5954272622652</v>
      </c>
      <c r="L12" s="102">
        <f t="shared" si="1"/>
        <v>-48.5462095070714</v>
      </c>
      <c r="M12" s="102">
        <f t="shared" si="2"/>
        <v>40.383475389187</v>
      </c>
      <c r="N12" s="103" t="str">
        <f t="shared" si="15"/>
        <v>3-(96,192,96)</v>
      </c>
      <c r="O12" s="120">
        <f>K12-Reference!B14</f>
        <v>0.398072259458544</v>
      </c>
      <c r="P12" s="120">
        <f>L12-Reference!C14</f>
        <v>-0.679558847837875</v>
      </c>
      <c r="Q12" s="120">
        <f>M12-Reference!D14</f>
        <v>0.764141866402703</v>
      </c>
      <c r="R12" s="120" t="str">
        <f t="shared" si="3"/>
        <v>about the same</v>
      </c>
      <c r="S12" s="120" t="str">
        <f t="shared" si="4"/>
        <v>about the same</v>
      </c>
      <c r="T12" s="120" t="str">
        <f t="shared" si="5"/>
        <v>about the same</v>
      </c>
      <c r="U12" s="120">
        <f t="shared" si="6"/>
        <v>1.09734887042115</v>
      </c>
      <c r="V12" s="120">
        <f t="shared" si="7"/>
        <v>0.235741363024754</v>
      </c>
      <c r="W12" s="102">
        <f t="shared" si="8"/>
        <v>63.1471261579935</v>
      </c>
      <c r="X12" s="102">
        <f>W12-Reference!E14</f>
        <v>1.01092226587658</v>
      </c>
      <c r="Y12" s="102">
        <f t="shared" si="9"/>
        <v>0.154107728615752</v>
      </c>
      <c r="Z12" s="102">
        <f t="shared" si="10"/>
        <v>0.398072259458544</v>
      </c>
      <c r="AA12" s="102">
        <f>X12/(1+0.045*ABS(Reference!E14))</f>
        <v>0.266303442068169</v>
      </c>
      <c r="AB12" s="102">
        <f>Y12/(1+0.015*ABS(Reference!E14))</f>
        <v>0.0797641273817316</v>
      </c>
      <c r="AC12" s="102">
        <f t="shared" si="11"/>
        <v>0.485532041192705</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0.336927345141425</v>
      </c>
      <c r="F13" s="102">
        <f t="shared" si="13"/>
        <v>0.443544308232911</v>
      </c>
      <c r="G13" s="102">
        <f t="shared" si="14"/>
        <v>0.567126841114306</v>
      </c>
      <c r="H13" s="102">
        <f>IF((E13/Reference!L$18)&lt;=0.008856,(7.787*(E13/Reference!L$18))+16/116,(E13/Reference!L$18)^(1/3))</f>
        <v>0.707719854525859</v>
      </c>
      <c r="I13" s="102">
        <f>IF((F13/Reference!M$18)&lt;=0.008856,(7.787*(F13/Reference!M$18))+16/116,(F13/Reference!M$18)^(1/3))</f>
        <v>0.762627280794014</v>
      </c>
      <c r="J13" s="102">
        <f>IF((G13/Reference!N$18)&lt;=0.008856,(7.787*(G13/Reference!N$18))+16/116,(G13/Reference!N$18)^(1/3))</f>
        <v>0.804545803927702</v>
      </c>
      <c r="K13" s="102">
        <f t="shared" si="0"/>
        <v>72.4647645721056</v>
      </c>
      <c r="L13" s="102">
        <f t="shared" si="1"/>
        <v>-27.4537131340771</v>
      </c>
      <c r="M13" s="102">
        <f t="shared" si="2"/>
        <v>-8.38370462673763</v>
      </c>
      <c r="N13" s="103" t="str">
        <f t="shared" si="15"/>
        <v>4-(96,192,192)</v>
      </c>
      <c r="O13" s="120">
        <f>K13-Reference!B15</f>
        <v>0.241721012637598</v>
      </c>
      <c r="P13" s="120">
        <f>L13-Reference!C15</f>
        <v>0.73422706635262</v>
      </c>
      <c r="Q13" s="120">
        <f>M13-Reference!D15</f>
        <v>0.320779091079014</v>
      </c>
      <c r="R13" s="120" t="str">
        <f t="shared" si="3"/>
        <v>about the same</v>
      </c>
      <c r="S13" s="120" t="str">
        <f t="shared" si="4"/>
        <v>about the same</v>
      </c>
      <c r="T13" s="120" t="str">
        <f t="shared" si="5"/>
        <v>about the same</v>
      </c>
      <c r="U13" s="120">
        <f t="shared" si="6"/>
        <v>0.836909587822244</v>
      </c>
      <c r="V13" s="120">
        <f t="shared" si="7"/>
        <v>0.179387450378357</v>
      </c>
      <c r="W13" s="102">
        <f t="shared" si="8"/>
        <v>28.70527596308</v>
      </c>
      <c r="X13" s="102">
        <f>W13-Reference!E15</f>
        <v>-0.796046202828698</v>
      </c>
      <c r="Y13" s="102">
        <f t="shared" si="9"/>
        <v>0.0910991394046302</v>
      </c>
      <c r="Z13" s="102">
        <f t="shared" si="10"/>
        <v>0.241721012637598</v>
      </c>
      <c r="AA13" s="102">
        <f>X13/(1+0.045*ABS(Reference!E15))</f>
        <v>-0.342008959897861</v>
      </c>
      <c r="AB13" s="102">
        <f>Y13/(1+0.015*ABS(Reference!E15))</f>
        <v>0.0631527812324537</v>
      </c>
      <c r="AC13" s="102">
        <f t="shared" si="11"/>
        <v>0.423541556849333</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0.260831774760216</v>
      </c>
      <c r="F14" s="102">
        <f t="shared" si="13"/>
        <v>0.235383420075353</v>
      </c>
      <c r="G14" s="102">
        <f t="shared" si="14"/>
        <v>0.532890764822578</v>
      </c>
      <c r="H14" s="102">
        <f>IF((E14/Reference!L$18)&lt;=0.008856,(7.787*(E14/Reference!L$18))+16/116,(E14/Reference!L$18)^(1/3))</f>
        <v>0.649834540751313</v>
      </c>
      <c r="I14" s="102">
        <f>IF((F14/Reference!M$18)&lt;=0.008856,(7.787*(F14/Reference!M$18))+16/116,(F14/Reference!M$18)^(1/3))</f>
        <v>0.617436012164902</v>
      </c>
      <c r="J14" s="102">
        <f>IF((G14/Reference!N$18)&lt;=0.008856,(7.787*(G14/Reference!N$18))+16/116,(G14/Reference!N$18)^(1/3))</f>
        <v>0.788019149566211</v>
      </c>
      <c r="K14" s="102">
        <f t="shared" si="0"/>
        <v>55.6225774111286</v>
      </c>
      <c r="L14" s="102">
        <f t="shared" si="1"/>
        <v>16.1992642932057</v>
      </c>
      <c r="M14" s="102">
        <f t="shared" si="2"/>
        <v>-34.1166274802618</v>
      </c>
      <c r="N14" s="103" t="str">
        <f t="shared" si="15"/>
        <v>5-(128,128,192)</v>
      </c>
      <c r="O14" s="120">
        <f>K14-Reference!B16</f>
        <v>-0.29793399129607</v>
      </c>
      <c r="P14" s="120">
        <f>L14-Reference!C16</f>
        <v>1.06630988509587</v>
      </c>
      <c r="Q14" s="120">
        <f>M14-Reference!D16</f>
        <v>-0.708244483143723</v>
      </c>
      <c r="R14" s="120" t="str">
        <f t="shared" si="3"/>
        <v>about the same</v>
      </c>
      <c r="S14" s="120" t="str">
        <f t="shared" si="4"/>
        <v>about the same</v>
      </c>
      <c r="T14" s="120" t="str">
        <f t="shared" si="5"/>
        <v>about the same</v>
      </c>
      <c r="U14" s="120">
        <f t="shared" si="6"/>
        <v>1.31430273610242</v>
      </c>
      <c r="V14" s="120">
        <f t="shared" si="7"/>
        <v>0.444656187803404</v>
      </c>
      <c r="W14" s="102">
        <f t="shared" si="8"/>
        <v>37.7671872697463</v>
      </c>
      <c r="X14" s="102">
        <f>W14-Reference!E16</f>
        <v>1.09122288433358</v>
      </c>
      <c r="Y14" s="102">
        <f t="shared" si="9"/>
        <v>0.669223158343604</v>
      </c>
      <c r="Z14" s="102">
        <f t="shared" si="10"/>
        <v>-0.29793399129607</v>
      </c>
      <c r="AA14" s="102">
        <f>X14/(1+0.045*ABS(Reference!E16))</f>
        <v>0.411717216205291</v>
      </c>
      <c r="AB14" s="102">
        <f>Y14/(1+0.015*ABS(Reference!E16))</f>
        <v>0.431718031258788</v>
      </c>
      <c r="AC14" s="102">
        <f t="shared" si="11"/>
        <v>0.66682545527552</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0.377151269594298</v>
      </c>
      <c r="F15" s="102">
        <f t="shared" si="13"/>
        <v>0.294180762435479</v>
      </c>
      <c r="G15" s="102">
        <f t="shared" si="14"/>
        <v>0.53965481552313</v>
      </c>
      <c r="H15" s="102">
        <f>IF((E15/Reference!L$18)&lt;=0.008856,(7.787*(E15/Reference!L$18))+16/116,(E15/Reference!L$18)^(1/3))</f>
        <v>0.734831589136721</v>
      </c>
      <c r="I15" s="102">
        <f>IF((F15/Reference!M$18)&lt;=0.008856,(7.787*(F15/Reference!M$18))+16/116,(F15/Reference!M$18)^(1/3))</f>
        <v>0.665076225031433</v>
      </c>
      <c r="J15" s="102">
        <f>IF((G15/Reference!N$18)&lt;=0.008856,(7.787*(G15/Reference!N$18))+16/116,(G15/Reference!N$18)^(1/3))</f>
        <v>0.791339283960696</v>
      </c>
      <c r="K15" s="102">
        <f t="shared" si="0"/>
        <v>61.1488421036462</v>
      </c>
      <c r="L15" s="102">
        <f t="shared" si="1"/>
        <v>34.8776820526443</v>
      </c>
      <c r="M15" s="102">
        <f t="shared" si="2"/>
        <v>-25.2526117858527</v>
      </c>
      <c r="N15" s="103" t="str">
        <f t="shared" si="15"/>
        <v>6-(192,128,192)</v>
      </c>
      <c r="O15" s="120">
        <f>K15-Reference!B17</f>
        <v>-0.892222865358029</v>
      </c>
      <c r="P15" s="120">
        <f>L15-Reference!C17</f>
        <v>-0.190576262952497</v>
      </c>
      <c r="Q15" s="120">
        <f>M15-Reference!D17</f>
        <v>-1.80545116258317</v>
      </c>
      <c r="R15" s="120" t="str">
        <f t="shared" si="3"/>
        <v>about the same</v>
      </c>
      <c r="S15" s="120" t="str">
        <f t="shared" si="4"/>
        <v>about the same</v>
      </c>
      <c r="T15" s="120" t="str">
        <f t="shared" si="5"/>
        <v>about the same</v>
      </c>
      <c r="U15" s="120">
        <f t="shared" si="6"/>
        <v>2.02287786431647</v>
      </c>
      <c r="V15" s="120">
        <f t="shared" si="7"/>
        <v>1.83631204773874</v>
      </c>
      <c r="W15" s="102">
        <f t="shared" si="8"/>
        <v>43.0598084920536</v>
      </c>
      <c r="X15" s="102">
        <f>W15-Reference!E17</f>
        <v>0.875070937070234</v>
      </c>
      <c r="Y15" s="102">
        <f t="shared" si="9"/>
        <v>1.59066780553605</v>
      </c>
      <c r="Z15" s="102">
        <f t="shared" si="10"/>
        <v>-0.892222865358029</v>
      </c>
      <c r="AA15" s="102">
        <f>X15/(1+0.045*ABS(Reference!E17))</f>
        <v>0.301924215815341</v>
      </c>
      <c r="AB15" s="102">
        <f>Y15/(1+0.015*ABS(Reference!E17))</f>
        <v>0.97421361834833</v>
      </c>
      <c r="AC15" s="102">
        <f t="shared" si="11"/>
        <v>1.35510591753514</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342.88083</v>
      </c>
      <c r="C16" s="31">
        <f t="shared" ref="C16:D16" si="17">C35</f>
        <v>360.73059</v>
      </c>
      <c r="D16" s="31">
        <f t="shared" si="17"/>
        <v>333.70587</v>
      </c>
      <c r="E16" s="102">
        <f t="shared" si="12"/>
        <v>0.950517753429228</v>
      </c>
      <c r="F16" s="102">
        <f t="shared" si="13"/>
        <v>1</v>
      </c>
      <c r="G16" s="102">
        <f t="shared" si="14"/>
        <v>0.925083370390074</v>
      </c>
      <c r="H16" s="102">
        <f>IF((E16/Reference!L$18)&lt;=0.008856,(7.787*(E16/Reference!L$18))+16/116,(E16/Reference!L$18)^(1/3))</f>
        <v>1.00000622595781</v>
      </c>
      <c r="I16" s="102">
        <f>IF((F16/Reference!M$18)&lt;=0.008856,(7.787*(F16/Reference!M$18))+16/116,(F16/Reference!M$18)^(1/3))</f>
        <v>1</v>
      </c>
      <c r="J16" s="102">
        <f>IF((G16/Reference!N$18)&lt;=0.008856,(7.787*(G16/Reference!N$18))+16/116,(G16/Reference!N$18)^(1/3))</f>
        <v>0.947074910049477</v>
      </c>
      <c r="K16" s="102">
        <f t="shared" si="0"/>
        <v>100</v>
      </c>
      <c r="L16" s="102">
        <f t="shared" si="1"/>
        <v>0.00311297890520645</v>
      </c>
      <c r="M16" s="102">
        <f t="shared" si="2"/>
        <v>10.5850179901047</v>
      </c>
      <c r="N16" s="103" t="str">
        <f t="shared" si="15"/>
        <v>7-(255, 255, 255)</v>
      </c>
      <c r="O16" s="120">
        <f>K16-Reference!B18</f>
        <v>0</v>
      </c>
      <c r="P16" s="120">
        <f>L16-Reference!C18</f>
        <v>0.00311297890520645</v>
      </c>
      <c r="Q16" s="120">
        <f>M16-Reference!D18</f>
        <v>10.5850179901047</v>
      </c>
      <c r="R16" s="120" t="str">
        <f t="shared" si="3"/>
        <v>about the same</v>
      </c>
      <c r="S16" s="120" t="str">
        <f t="shared" si="4"/>
        <v>about the same</v>
      </c>
      <c r="T16" s="120" t="str">
        <f t="shared" si="5"/>
        <v>yellower</v>
      </c>
      <c r="U16" s="120">
        <f t="shared" si="6"/>
        <v>10.5850184478572</v>
      </c>
      <c r="V16" s="120">
        <f t="shared" si="7"/>
        <v>112.042615541478</v>
      </c>
      <c r="W16" s="102">
        <f t="shared" si="8"/>
        <v>10.5850184478572</v>
      </c>
      <c r="X16" s="102">
        <f>W16-Reference!E18</f>
        <v>10.5850184478572</v>
      </c>
      <c r="Y16" s="102">
        <f t="shared" si="9"/>
        <v>0</v>
      </c>
      <c r="Z16" s="102">
        <f t="shared" si="10"/>
        <v>0</v>
      </c>
      <c r="AA16" s="102">
        <f>X16/(1+0.045*ABS(Reference!E18))</f>
        <v>10.5850184478572</v>
      </c>
      <c r="AB16" s="102">
        <f>Y16/(1+0.015*ABS(Reference!E18))</f>
        <v>0</v>
      </c>
      <c r="AC16" s="102">
        <f t="shared" si="11"/>
        <v>10.5850184478572</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2.42756358570589</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10.5850184478572</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5.8611574</v>
      </c>
      <c r="C28" s="31">
        <f>Test_Data!Q4</f>
        <v>6.1811686</v>
      </c>
      <c r="D28" s="31">
        <f>Test_Data!R4</f>
        <v>6.1069021</v>
      </c>
      <c r="E28" s="117">
        <f>B28/$C$16</f>
        <v>0.0162480187776701</v>
      </c>
      <c r="F28" s="117">
        <f>C28/$C$16</f>
        <v>0.0171351384422375</v>
      </c>
      <c r="G28" s="117">
        <f>D28/$C$16</f>
        <v>0.0169292604211913</v>
      </c>
      <c r="H28" s="117">
        <f>IF((E28/E$16)&lt;=0.008856,(7.787*(E28/E$16))+16/116,(E28/E$16)^(1/3))</f>
        <v>0.257600514726584</v>
      </c>
      <c r="I28" s="117">
        <f>IF((F28/F$16)&lt;=0.008856,(7.787*(F28/F$16))+16/116,(F28/F$16)^(1/3))</f>
        <v>0.257807692973616</v>
      </c>
      <c r="J28" s="117">
        <f>IF((G28/G$16)&lt;=0.008856,(7.787*(G28/G$16))+16/116,(G28/G$16)^(1/3))</f>
        <v>0.263523310247797</v>
      </c>
      <c r="K28" s="117">
        <f>100*IF(F28&lt;=0.008856,9.033*F28,(1.16*(F28^(1/3)))-0.16)</f>
        <v>13.9056923849394</v>
      </c>
      <c r="L28" s="117">
        <f>500*(H28-I28)</f>
        <v>-0.103589123515824</v>
      </c>
      <c r="M28" s="117">
        <f>200*(I28-J28)</f>
        <v>-1.14312345483634</v>
      </c>
      <c r="N28" s="123" t="str">
        <f>A28</f>
        <v>1-Gray1 (32, 32, 32)</v>
      </c>
      <c r="O28" s="124">
        <f>K28-[1]Reference!B35</f>
        <v>1.65566228341659</v>
      </c>
      <c r="P28" s="124">
        <f>L28-[1]Reference!C35</f>
        <v>-0.103589123515824</v>
      </c>
      <c r="Q28" s="124">
        <f>M28-[1]Reference!D35</f>
        <v>-1.14312345483634</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2.0146164737329</v>
      </c>
      <c r="V28" s="124">
        <f>(AC28)^2</f>
        <v>4.05867953623597</v>
      </c>
      <c r="W28" s="117">
        <f t="shared" ref="W28:W59" si="19">SQRT((L28*L28)+(M28*M28))</f>
        <v>1.14780744879433</v>
      </c>
      <c r="X28" s="117">
        <f>W28-[1]Reference!E35</f>
        <v>1.14780744879433</v>
      </c>
      <c r="Y28" s="117">
        <f t="shared" ref="Y28:Y59" si="20">IF(((U28*U28)-(O28*O28)-(X28*X28))&lt;0,0,SQRT((U28*U28)-(O28*O28)-(X28*X28)))</f>
        <v>0</v>
      </c>
      <c r="Z28" s="117">
        <f t="shared" ref="Z28:Z59" si="21">O28</f>
        <v>1.65566228341659</v>
      </c>
      <c r="AA28" s="117">
        <f>X28/(1+0.045*ABS([1]Reference!E35))</f>
        <v>1.14780744879433</v>
      </c>
      <c r="AB28" s="117">
        <f>Y28/(1+0.015*ABS([1]Reference!E35))</f>
        <v>0</v>
      </c>
      <c r="AC28" s="117">
        <f>SQRT(Z28*Z28+AA28*AA28+AB28*AB28)</f>
        <v>2.0146164737329</v>
      </c>
      <c r="AD28" s="123" t="str">
        <f t="shared" ref="AD28:AD59" si="22">A28</f>
        <v>1-Gray1 (32, 32, 32)</v>
      </c>
    </row>
    <row r="29" s="31" customFormat="1" spans="1:30">
      <c r="A29" s="3" t="s">
        <v>51</v>
      </c>
      <c r="B29" s="31">
        <f>Test_Data!P5</f>
        <v>19.571844</v>
      </c>
      <c r="C29" s="31">
        <f>Test_Data!Q5</f>
        <v>20.604465</v>
      </c>
      <c r="D29" s="31">
        <f>Test_Data!R5</f>
        <v>19.78071</v>
      </c>
      <c r="E29" s="117">
        <f t="shared" ref="E29:G59" si="23">B29/$C$16</f>
        <v>0.0542561250488904</v>
      </c>
      <c r="F29" s="117">
        <f t="shared" si="23"/>
        <v>0.057118707343339</v>
      </c>
      <c r="G29" s="117">
        <f t="shared" si="23"/>
        <v>0.0548351333331615</v>
      </c>
      <c r="H29" s="117">
        <f t="shared" ref="H29:J59" si="24">IF((E29/E$16)&lt;=0.008856,(7.787*(E29/E$16))+16/116,(E29/E$16)^(1/3))</f>
        <v>0.385031428128615</v>
      </c>
      <c r="I29" s="117">
        <f t="shared" si="24"/>
        <v>0.385117088900663</v>
      </c>
      <c r="J29" s="117">
        <f t="shared" si="24"/>
        <v>0.38990548373792</v>
      </c>
      <c r="K29" s="117">
        <f t="shared" ref="K29:K59" si="25">100*IF(F29&lt;=0.008856,9.033*F29,(1.16*(F29^(1/3)))-0.16)</f>
        <v>28.6735823124769</v>
      </c>
      <c r="L29" s="117">
        <f t="shared" ref="L29:L59" si="26">500*(H29-I29)</f>
        <v>-0.0428303860242896</v>
      </c>
      <c r="M29" s="117">
        <f t="shared" ref="M29:M59" si="27">200*(I29-J29)</f>
        <v>-0.957678967451259</v>
      </c>
      <c r="N29" s="123" t="str">
        <f t="shared" ref="N29:N59" si="28">A29</f>
        <v>2-Gray2 (64, 64, 64)</v>
      </c>
      <c r="O29" s="124">
        <f>K29-[1]Reference!B36</f>
        <v>1.58016857302788</v>
      </c>
      <c r="P29" s="124">
        <f>L29-[1]Reference!C36</f>
        <v>-0.0428303860242896</v>
      </c>
      <c r="Q29" s="124">
        <f>M29-[1]Reference!D36</f>
        <v>-0.957678967451259</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1.84821972877969</v>
      </c>
      <c r="V29" s="124">
        <f t="shared" ref="V29:V59" si="32">(AC29)^2</f>
        <v>3.41591616585048</v>
      </c>
      <c r="W29" s="117">
        <f t="shared" si="19"/>
        <v>0.958636243142047</v>
      </c>
      <c r="X29" s="117">
        <f>W29-[1]Reference!E36</f>
        <v>0.958636243142047</v>
      </c>
      <c r="Y29" s="117">
        <f t="shared" si="20"/>
        <v>0</v>
      </c>
      <c r="Z29" s="117">
        <f t="shared" si="21"/>
        <v>1.58016857302788</v>
      </c>
      <c r="AA29" s="117">
        <f>X29/(1+0.045*ABS([1]Reference!E36))</f>
        <v>0.958636243142047</v>
      </c>
      <c r="AB29" s="117">
        <f>Y29/(1+0.015*ABS([1]Reference!E36))</f>
        <v>0</v>
      </c>
      <c r="AC29" s="117">
        <f t="shared" ref="AC29:AC59" si="33">SQRT(Z29*Z29+AA29*AA29+AB29*AB29)</f>
        <v>1.84821972877969</v>
      </c>
      <c r="AD29" s="123" t="str">
        <f t="shared" si="22"/>
        <v>2-Gray2 (64, 64, 64)</v>
      </c>
    </row>
    <row r="30" s="31" customFormat="1" spans="1:30">
      <c r="A30" s="3" t="s">
        <v>52</v>
      </c>
      <c r="B30" s="31">
        <f>Test_Data!P6</f>
        <v>43.178467</v>
      </c>
      <c r="C30" s="31">
        <f>Test_Data!Q6</f>
        <v>45.414848</v>
      </c>
      <c r="D30" s="31">
        <f>Test_Data!R6</f>
        <v>42.992695</v>
      </c>
      <c r="E30" s="117">
        <f t="shared" si="23"/>
        <v>0.119697270475454</v>
      </c>
      <c r="F30" s="117">
        <f t="shared" si="23"/>
        <v>0.125896858372893</v>
      </c>
      <c r="G30" s="117">
        <f t="shared" si="23"/>
        <v>0.119182282267772</v>
      </c>
      <c r="H30" s="117">
        <f t="shared" si="24"/>
        <v>0.501234941105415</v>
      </c>
      <c r="I30" s="117">
        <f t="shared" si="24"/>
        <v>0.501192962580717</v>
      </c>
      <c r="J30" s="117">
        <f t="shared" si="24"/>
        <v>0.505060736704176</v>
      </c>
      <c r="K30" s="117">
        <f t="shared" si="25"/>
        <v>42.1383836593632</v>
      </c>
      <c r="L30" s="117">
        <f t="shared" si="26"/>
        <v>0.0209892623489472</v>
      </c>
      <c r="M30" s="117">
        <f t="shared" si="27"/>
        <v>-0.773554824691702</v>
      </c>
      <c r="N30" s="123" t="str">
        <f t="shared" si="28"/>
        <v>3-Grey3 (96, 96, 96)</v>
      </c>
      <c r="O30" s="124">
        <f>K30-[1]Reference!B37</f>
        <v>1.40783563036783</v>
      </c>
      <c r="P30" s="124">
        <f>L30-[1]Reference!C37</f>
        <v>0.0209892623489472</v>
      </c>
      <c r="Q30" s="124">
        <f>M30-[1]Reference!D37</f>
        <v>-0.773554824691702</v>
      </c>
      <c r="R30" s="124" t="str">
        <f t="shared" si="29"/>
        <v>about the same</v>
      </c>
      <c r="S30" s="124" t="str">
        <f t="shared" si="30"/>
        <v>about the same</v>
      </c>
      <c r="T30" s="124" t="str">
        <f t="shared" si="31"/>
        <v>about the same</v>
      </c>
      <c r="U30" s="124">
        <f t="shared" si="18"/>
        <v>1.60649580705053</v>
      </c>
      <c r="V30" s="124">
        <f t="shared" si="32"/>
        <v>2.58082877807094</v>
      </c>
      <c r="W30" s="117">
        <f t="shared" si="19"/>
        <v>0.773839528544364</v>
      </c>
      <c r="X30" s="117">
        <f>W30-[1]Reference!E37</f>
        <v>0.773839528544364</v>
      </c>
      <c r="Y30" s="117">
        <f t="shared" si="20"/>
        <v>0</v>
      </c>
      <c r="Z30" s="117">
        <f t="shared" si="21"/>
        <v>1.40783563036783</v>
      </c>
      <c r="AA30" s="117">
        <f>X30/(1+0.045*ABS([1]Reference!E37))</f>
        <v>0.773839528544364</v>
      </c>
      <c r="AB30" s="117">
        <f>Y30/(1+0.015*ABS([1]Reference!E37))</f>
        <v>0</v>
      </c>
      <c r="AC30" s="117">
        <f t="shared" si="33"/>
        <v>1.60649580705053</v>
      </c>
      <c r="AD30" s="123" t="str">
        <f t="shared" si="22"/>
        <v>3-Grey3 (96, 96, 96)</v>
      </c>
    </row>
    <row r="31" s="31" customFormat="1" spans="1:30">
      <c r="A31" s="3" t="s">
        <v>53</v>
      </c>
      <c r="B31" s="31">
        <f>Test_Data!P7</f>
        <v>77.812912</v>
      </c>
      <c r="C31" s="31">
        <f>Test_Data!Q7</f>
        <v>81.796829</v>
      </c>
      <c r="D31" s="31">
        <f>Test_Data!R7</f>
        <v>76.821503</v>
      </c>
      <c r="E31" s="117">
        <f t="shared" si="23"/>
        <v>0.215709213903928</v>
      </c>
      <c r="F31" s="117">
        <f t="shared" si="23"/>
        <v>0.226753237090317</v>
      </c>
      <c r="G31" s="117">
        <f t="shared" si="23"/>
        <v>0.212960877534672</v>
      </c>
      <c r="H31" s="117">
        <f t="shared" si="24"/>
        <v>0.609962058056457</v>
      </c>
      <c r="I31" s="117">
        <f t="shared" si="24"/>
        <v>0.609795897935425</v>
      </c>
      <c r="J31" s="117">
        <f t="shared" si="24"/>
        <v>0.61287652171394</v>
      </c>
      <c r="K31" s="117">
        <f t="shared" si="25"/>
        <v>54.7363241605093</v>
      </c>
      <c r="L31" s="117">
        <f t="shared" si="26"/>
        <v>0.0830800605159387</v>
      </c>
      <c r="M31" s="117">
        <f t="shared" si="27"/>
        <v>-0.616124755703051</v>
      </c>
      <c r="N31" s="123" t="str">
        <f t="shared" si="28"/>
        <v>4-Gray4 (128, 128, 128)</v>
      </c>
      <c r="O31" s="124">
        <f>K31-[1]Reference!B38</f>
        <v>1.1513107083403</v>
      </c>
      <c r="P31" s="124">
        <f>L31-[1]Reference!C38</f>
        <v>0.0830800605159387</v>
      </c>
      <c r="Q31" s="124">
        <f>M31-[1]Reference!D38</f>
        <v>-0.616124755703029</v>
      </c>
      <c r="R31" s="124" t="str">
        <f t="shared" si="29"/>
        <v>about the same</v>
      </c>
      <c r="S31" s="124" t="str">
        <f t="shared" si="30"/>
        <v>about the same</v>
      </c>
      <c r="T31" s="124" t="str">
        <f t="shared" si="31"/>
        <v>about the same</v>
      </c>
      <c r="U31" s="124">
        <f t="shared" si="18"/>
        <v>1.30844501534626</v>
      </c>
      <c r="V31" s="124">
        <f t="shared" si="32"/>
        <v>1.71202835818449</v>
      </c>
      <c r="W31" s="117">
        <f t="shared" si="19"/>
        <v>0.621700901596159</v>
      </c>
      <c r="X31" s="117">
        <f>W31-[1]Reference!E38</f>
        <v>0.621700901596137</v>
      </c>
      <c r="Y31" s="117">
        <f t="shared" si="20"/>
        <v>0</v>
      </c>
      <c r="Z31" s="117">
        <f t="shared" si="21"/>
        <v>1.1513107083403</v>
      </c>
      <c r="AA31" s="117">
        <f>X31/(1+0.045*ABS([1]Reference!E38))</f>
        <v>0.621700901596136</v>
      </c>
      <c r="AB31" s="117">
        <f>Y31/(1+0.015*ABS([1]Reference!E38))</f>
        <v>0</v>
      </c>
      <c r="AC31" s="117">
        <f t="shared" si="33"/>
        <v>1.30844501534626</v>
      </c>
      <c r="AD31" s="123" t="str">
        <f t="shared" si="22"/>
        <v>4-Gray4 (128, 128, 128)</v>
      </c>
    </row>
    <row r="32" s="31" customFormat="1" spans="1:30">
      <c r="A32" s="3" t="s">
        <v>54</v>
      </c>
      <c r="B32" s="31">
        <f>Test_Data!P8</f>
        <v>124.67841</v>
      </c>
      <c r="C32" s="31">
        <f>Test_Data!Q8</f>
        <v>131.05421</v>
      </c>
      <c r="D32" s="31">
        <f>Test_Data!R8</f>
        <v>122.64245</v>
      </c>
      <c r="E32" s="117">
        <f t="shared" si="23"/>
        <v>0.345627494468933</v>
      </c>
      <c r="F32" s="117">
        <f t="shared" si="23"/>
        <v>0.363302180721629</v>
      </c>
      <c r="G32" s="117">
        <f t="shared" si="23"/>
        <v>0.339983504032746</v>
      </c>
      <c r="H32" s="117">
        <f t="shared" si="24"/>
        <v>0.713755306468451</v>
      </c>
      <c r="I32" s="117">
        <f t="shared" si="24"/>
        <v>0.713547137497889</v>
      </c>
      <c r="J32" s="117">
        <f t="shared" si="24"/>
        <v>0.716295666724086</v>
      </c>
      <c r="K32" s="117">
        <f t="shared" si="25"/>
        <v>66.7714679497551</v>
      </c>
      <c r="L32" s="117">
        <f t="shared" si="26"/>
        <v>0.104084485280764</v>
      </c>
      <c r="M32" s="117">
        <f t="shared" si="27"/>
        <v>-0.549705845239457</v>
      </c>
      <c r="N32" s="123" t="str">
        <f t="shared" si="28"/>
        <v>5-Gray5 (160, 160, 160)</v>
      </c>
      <c r="O32" s="124">
        <f>K32-[1]Reference!B39</f>
        <v>0.90365452967967</v>
      </c>
      <c r="P32" s="124">
        <f>L32-[1]Reference!C39</f>
        <v>0.10408448528082</v>
      </c>
      <c r="Q32" s="124">
        <f>M32-[1]Reference!D39</f>
        <v>-0.549705845239457</v>
      </c>
      <c r="R32" s="124" t="str">
        <f t="shared" si="29"/>
        <v>about the same</v>
      </c>
      <c r="S32" s="124" t="str">
        <f t="shared" si="30"/>
        <v>about the same</v>
      </c>
      <c r="T32" s="124" t="str">
        <f t="shared" si="31"/>
        <v>about the same</v>
      </c>
      <c r="U32" s="124">
        <f t="shared" si="18"/>
        <v>1.06282717568624</v>
      </c>
      <c r="V32" s="124">
        <f t="shared" si="32"/>
        <v>1.12960160537718</v>
      </c>
      <c r="W32" s="117">
        <f t="shared" si="19"/>
        <v>0.559473052404302</v>
      </c>
      <c r="X32" s="117">
        <f>W32-[1]Reference!E39</f>
        <v>0.559473052404247</v>
      </c>
      <c r="Y32" s="117">
        <f t="shared" si="20"/>
        <v>2.71716453564323e-7</v>
      </c>
      <c r="Z32" s="117">
        <f t="shared" si="21"/>
        <v>0.90365452967967</v>
      </c>
      <c r="AA32" s="117">
        <f>X32/(1+0.045*ABS([1]Reference!E39))</f>
        <v>0.559473052404245</v>
      </c>
      <c r="AB32" s="117">
        <f>Y32/(1+0.015*ABS([1]Reference!E39))</f>
        <v>2.71716453564323e-7</v>
      </c>
      <c r="AC32" s="117">
        <f t="shared" si="33"/>
        <v>1.06282717568624</v>
      </c>
      <c r="AD32" s="123" t="str">
        <f t="shared" si="22"/>
        <v>5-Gray5 (160, 160, 160)</v>
      </c>
    </row>
    <row r="33" s="31" customFormat="1" spans="1:30">
      <c r="A33" s="3" t="s">
        <v>55</v>
      </c>
      <c r="B33" s="31">
        <f>Test_Data!P9</f>
        <v>184.18668</v>
      </c>
      <c r="C33" s="31">
        <f>Test_Data!Q9</f>
        <v>193.77356</v>
      </c>
      <c r="D33" s="31">
        <f>Test_Data!R9</f>
        <v>180.34398</v>
      </c>
      <c r="E33" s="117">
        <f t="shared" si="23"/>
        <v>0.510593459789479</v>
      </c>
      <c r="F33" s="117">
        <f t="shared" si="23"/>
        <v>0.537169747650178</v>
      </c>
      <c r="G33" s="117">
        <f t="shared" si="23"/>
        <v>0.499940911581688</v>
      </c>
      <c r="H33" s="117">
        <f t="shared" si="24"/>
        <v>0.812902273629602</v>
      </c>
      <c r="I33" s="117">
        <f t="shared" si="24"/>
        <v>0.812900109442617</v>
      </c>
      <c r="J33" s="117">
        <f t="shared" si="24"/>
        <v>0.814540346936371</v>
      </c>
      <c r="K33" s="117">
        <f t="shared" si="25"/>
        <v>78.2964126953436</v>
      </c>
      <c r="L33" s="117">
        <f t="shared" si="26"/>
        <v>0.00108209349208854</v>
      </c>
      <c r="M33" s="117">
        <f t="shared" si="27"/>
        <v>-0.328047498750639</v>
      </c>
      <c r="N33" s="123" t="str">
        <f t="shared" si="28"/>
        <v>6-Gray6 (192, 192, 192)</v>
      </c>
      <c r="O33" s="124">
        <f>K33-[1]Reference!B40</f>
        <v>0.592049105390899</v>
      </c>
      <c r="P33" s="124">
        <f>L33-[1]Reference!C40</f>
        <v>0.00108209349208854</v>
      </c>
      <c r="Q33" s="124">
        <f>M33-[1]Reference!D40</f>
        <v>-0.328047498750639</v>
      </c>
      <c r="R33" s="124" t="str">
        <f t="shared" si="29"/>
        <v>about the same</v>
      </c>
      <c r="S33" s="124" t="str">
        <f t="shared" si="30"/>
        <v>about the same</v>
      </c>
      <c r="T33" s="124" t="str">
        <f t="shared" si="31"/>
        <v>about the same</v>
      </c>
      <c r="U33" s="124">
        <f t="shared" si="18"/>
        <v>0.67685927308196</v>
      </c>
      <c r="V33" s="124">
        <f t="shared" si="32"/>
        <v>0.45813847555704</v>
      </c>
      <c r="W33" s="117">
        <f t="shared" si="19"/>
        <v>0.328049283436004</v>
      </c>
      <c r="X33" s="117">
        <f>W33-[1]Reference!E40</f>
        <v>0.328049283436004</v>
      </c>
      <c r="Y33" s="117">
        <f t="shared" si="20"/>
        <v>0</v>
      </c>
      <c r="Z33" s="117">
        <f t="shared" si="21"/>
        <v>0.592049105390899</v>
      </c>
      <c r="AA33" s="117">
        <f>X33/(1+0.045*ABS([1]Reference!E40))</f>
        <v>0.328049283436004</v>
      </c>
      <c r="AB33" s="117">
        <f>Y33/(1+0.015*ABS([1]Reference!E40))</f>
        <v>0</v>
      </c>
      <c r="AC33" s="117">
        <f t="shared" si="33"/>
        <v>0.67685927308196</v>
      </c>
      <c r="AD33" s="123" t="str">
        <f t="shared" si="22"/>
        <v>6-Gray6 (192, 192, 192)</v>
      </c>
    </row>
    <row r="34" s="31" customFormat="1" spans="1:30">
      <c r="A34" s="3" t="s">
        <v>56</v>
      </c>
      <c r="B34" s="31">
        <f>Test_Data!P10</f>
        <v>257.50385</v>
      </c>
      <c r="C34" s="31">
        <f>Test_Data!Q10</f>
        <v>270.74249</v>
      </c>
      <c r="D34" s="31">
        <f>Test_Data!R10</f>
        <v>251.28719</v>
      </c>
      <c r="E34" s="117">
        <f t="shared" si="23"/>
        <v>0.713839793847259</v>
      </c>
      <c r="F34" s="117">
        <f t="shared" si="23"/>
        <v>0.750539315226912</v>
      </c>
      <c r="G34" s="117">
        <f t="shared" si="23"/>
        <v>0.696606267852139</v>
      </c>
      <c r="H34" s="117">
        <f t="shared" si="24"/>
        <v>0.908964329560705</v>
      </c>
      <c r="I34" s="117">
        <f t="shared" si="24"/>
        <v>0.908778022193117</v>
      </c>
      <c r="J34" s="117">
        <f t="shared" si="24"/>
        <v>0.909778147959925</v>
      </c>
      <c r="K34" s="117">
        <f t="shared" si="25"/>
        <v>89.4182505744015</v>
      </c>
      <c r="L34" s="117">
        <f t="shared" si="26"/>
        <v>0.0931536837942559</v>
      </c>
      <c r="M34" s="117">
        <f t="shared" si="27"/>
        <v>-0.200025153361771</v>
      </c>
      <c r="N34" s="123" t="str">
        <f t="shared" si="28"/>
        <v>7-Gray7 (224, 224, 224)</v>
      </c>
      <c r="O34" s="124">
        <f>K34-[1]Reference!B41</f>
        <v>0.240970345374592</v>
      </c>
      <c r="P34" s="124">
        <f>L34-[1]Reference!C41</f>
        <v>0.0931536837942559</v>
      </c>
      <c r="Q34" s="124">
        <f>M34-[1]Reference!D41</f>
        <v>-0.200025153361771</v>
      </c>
      <c r="R34" s="124" t="str">
        <f t="shared" si="29"/>
        <v>about the same</v>
      </c>
      <c r="S34" s="124" t="str">
        <f t="shared" si="30"/>
        <v>about the same</v>
      </c>
      <c r="T34" s="124" t="str">
        <f t="shared" si="31"/>
        <v>about the same</v>
      </c>
      <c r="U34" s="124">
        <f t="shared" si="18"/>
        <v>0.326732884986789</v>
      </c>
      <c r="V34" s="124">
        <f t="shared" si="32"/>
        <v>0.10675437813179</v>
      </c>
      <c r="W34" s="117">
        <f t="shared" si="19"/>
        <v>0.220652828628686</v>
      </c>
      <c r="X34" s="117">
        <f>W34-[1]Reference!E41</f>
        <v>0.220652828628686</v>
      </c>
      <c r="Y34" s="117">
        <f t="shared" si="20"/>
        <v>0</v>
      </c>
      <c r="Z34" s="117">
        <f t="shared" si="21"/>
        <v>0.240970345374592</v>
      </c>
      <c r="AA34" s="117">
        <f>X34/(1+0.045*ABS([1]Reference!E41))</f>
        <v>0.220652828628686</v>
      </c>
      <c r="AB34" s="117">
        <f>Y34/(1+0.015*ABS([1]Reference!E41))</f>
        <v>0</v>
      </c>
      <c r="AC34" s="117">
        <f t="shared" si="33"/>
        <v>0.326732884986789</v>
      </c>
      <c r="AD34" s="123" t="str">
        <f t="shared" si="22"/>
        <v>7-Gray7 (224, 224, 224)</v>
      </c>
    </row>
    <row r="35" s="31" customFormat="1" spans="1:30">
      <c r="A35" s="3" t="s">
        <v>57</v>
      </c>
      <c r="B35" s="31">
        <f>Test_Data!P11</f>
        <v>342.88083</v>
      </c>
      <c r="C35" s="31">
        <f>Test_Data!Q11</f>
        <v>360.73059</v>
      </c>
      <c r="D35" s="31">
        <f>Test_Data!R11</f>
        <v>333.70587</v>
      </c>
      <c r="E35" s="117">
        <f t="shared" si="23"/>
        <v>0.950517753429228</v>
      </c>
      <c r="F35" s="117">
        <f t="shared" si="23"/>
        <v>1</v>
      </c>
      <c r="G35" s="117">
        <f t="shared" si="23"/>
        <v>0.925083370390074</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35.945728</v>
      </c>
      <c r="C36" s="31">
        <f>Test_Data!Q12</f>
        <v>19.089216</v>
      </c>
      <c r="D36" s="31">
        <f>Test_Data!R12</f>
        <v>1.7323645</v>
      </c>
      <c r="E36" s="117">
        <f t="shared" si="23"/>
        <v>0.0996470191230525</v>
      </c>
      <c r="F36" s="117">
        <f t="shared" si="23"/>
        <v>0.0529182069089289</v>
      </c>
      <c r="G36" s="117">
        <f t="shared" si="23"/>
        <v>0.00480237758599846</v>
      </c>
      <c r="H36" s="117">
        <f t="shared" si="24"/>
        <v>0.471521347445653</v>
      </c>
      <c r="I36" s="117">
        <f t="shared" si="24"/>
        <v>0.375435244347567</v>
      </c>
      <c r="J36" s="117">
        <f t="shared" si="24"/>
        <v>0.178355622643285</v>
      </c>
      <c r="K36" s="117">
        <f t="shared" si="25"/>
        <v>27.5504883443178</v>
      </c>
      <c r="L36" s="117">
        <f t="shared" si="26"/>
        <v>48.0430515490428</v>
      </c>
      <c r="M36" s="117">
        <f t="shared" si="27"/>
        <v>39.4159243408565</v>
      </c>
      <c r="N36" s="123" t="str">
        <f t="shared" si="28"/>
        <v>9-Red1 (128, 0, 0)</v>
      </c>
      <c r="O36" s="124">
        <f>K36-[1]Reference!B43</f>
        <v>2.01970377190162</v>
      </c>
      <c r="P36" s="124">
        <f>L36-[1]Reference!C43</f>
        <v>-0.00979554718207964</v>
      </c>
      <c r="Q36" s="124">
        <f>M36-[1]Reference!D43</f>
        <v>1.35536152461933</v>
      </c>
      <c r="R36" s="124" t="str">
        <f t="shared" si="29"/>
        <v>about the same</v>
      </c>
      <c r="S36" s="124" t="str">
        <f t="shared" si="30"/>
        <v>about the same</v>
      </c>
      <c r="T36" s="124" t="str">
        <f t="shared" si="31"/>
        <v>about the same</v>
      </c>
      <c r="U36" s="124">
        <f t="shared" si="18"/>
        <v>2.43234539927961</v>
      </c>
      <c r="V36" s="124">
        <f t="shared" si="32"/>
        <v>4.4352256543336</v>
      </c>
      <c r="W36" s="117">
        <f t="shared" si="19"/>
        <v>62.1429794408678</v>
      </c>
      <c r="X36" s="117">
        <f>W36-[1]Reference!E43</f>
        <v>0.843040159153055</v>
      </c>
      <c r="Y36" s="117">
        <f t="shared" si="20"/>
        <v>1.0613124446732</v>
      </c>
      <c r="Z36" s="117">
        <f t="shared" si="21"/>
        <v>2.01970377190162</v>
      </c>
      <c r="AA36" s="117">
        <f>X36/(1+0.045*ABS([1]Reference!E43))</f>
        <v>0.22430245364368</v>
      </c>
      <c r="AB36" s="117">
        <f>Y36/(1+0.015*ABS([1]Reference!E43))</f>
        <v>0.552911147825192</v>
      </c>
      <c r="AC36" s="117">
        <f t="shared" si="33"/>
        <v>2.10599754376248</v>
      </c>
      <c r="AD36" s="123" t="str">
        <f t="shared" si="22"/>
        <v>9-Red1 (128, 0, 0)</v>
      </c>
    </row>
    <row r="37" s="31" customFormat="1" spans="1:30">
      <c r="A37" s="3" t="s">
        <v>59</v>
      </c>
      <c r="B37" s="31">
        <f>Test_Data!P13</f>
        <v>95.513405</v>
      </c>
      <c r="C37" s="31">
        <f>Test_Data!Q13</f>
        <v>60.151287</v>
      </c>
      <c r="D37" s="31">
        <f>Test_Data!R13</f>
        <v>23.12678</v>
      </c>
      <c r="E37" s="117">
        <f t="shared" si="23"/>
        <v>0.264777669673093</v>
      </c>
      <c r="F37" s="117">
        <f t="shared" si="23"/>
        <v>0.166748506135839</v>
      </c>
      <c r="G37" s="117">
        <f t="shared" si="23"/>
        <v>0.0641109477297171</v>
      </c>
      <c r="H37" s="117">
        <f t="shared" si="24"/>
        <v>0.653091012960564</v>
      </c>
      <c r="I37" s="117">
        <f t="shared" si="24"/>
        <v>0.550411269400682</v>
      </c>
      <c r="J37" s="117">
        <f t="shared" si="24"/>
        <v>0.410755866010636</v>
      </c>
      <c r="K37" s="117">
        <f t="shared" si="25"/>
        <v>47.8477072504791</v>
      </c>
      <c r="L37" s="117">
        <f t="shared" si="26"/>
        <v>51.3398717799411</v>
      </c>
      <c r="M37" s="117">
        <f t="shared" si="27"/>
        <v>27.9310806780091</v>
      </c>
      <c r="N37" s="123" t="str">
        <f t="shared" si="28"/>
        <v>10-Red2 (192, 64, 64)</v>
      </c>
      <c r="O37" s="124">
        <f>K37-[1]Reference!B44</f>
        <v>1.88189130499249</v>
      </c>
      <c r="P37" s="124">
        <f>L37-[1]Reference!C44</f>
        <v>0.241005634375682</v>
      </c>
      <c r="Q37" s="124">
        <f>M37-[1]Reference!D44</f>
        <v>-0.738706995108306</v>
      </c>
      <c r="R37" s="124" t="str">
        <f t="shared" si="29"/>
        <v>about the same</v>
      </c>
      <c r="S37" s="124" t="str">
        <f t="shared" si="30"/>
        <v>about the same</v>
      </c>
      <c r="T37" s="124" t="str">
        <f t="shared" si="31"/>
        <v>about the same</v>
      </c>
      <c r="U37" s="124">
        <f t="shared" si="18"/>
        <v>2.03599769750093</v>
      </c>
      <c r="V37" s="124">
        <f t="shared" si="32"/>
        <v>3.7081003091055</v>
      </c>
      <c r="W37" s="117">
        <f t="shared" si="19"/>
        <v>58.4459382867813</v>
      </c>
      <c r="X37" s="117">
        <f>W37-[1]Reference!E44</f>
        <v>-0.146303918002509</v>
      </c>
      <c r="Y37" s="117">
        <f t="shared" si="20"/>
        <v>0.763129677053568</v>
      </c>
      <c r="Z37" s="117">
        <f t="shared" si="21"/>
        <v>1.88189130499249</v>
      </c>
      <c r="AA37" s="117">
        <f>X37/(1+0.045*ABS([1]Reference!E44))</f>
        <v>-0.0402303993583984</v>
      </c>
      <c r="AB37" s="117">
        <f>Y37/(1+0.015*ABS([1]Reference!E44))</f>
        <v>0.406161224474525</v>
      </c>
      <c r="AC37" s="117">
        <f t="shared" si="33"/>
        <v>1.92564283009739</v>
      </c>
      <c r="AD37" s="123" t="str">
        <f t="shared" si="22"/>
        <v>10-Red2 (192, 64, 64)</v>
      </c>
    </row>
    <row r="38" s="31" customFormat="1" spans="1:30">
      <c r="A38" s="3" t="s">
        <v>60</v>
      </c>
      <c r="B38" s="31">
        <f>Test_Data!P14</f>
        <v>159.03317</v>
      </c>
      <c r="C38" s="31">
        <f>Test_Data!Q14</f>
        <v>83.379135</v>
      </c>
      <c r="D38" s="31">
        <f>Test_Data!R14</f>
        <v>8.3106413</v>
      </c>
      <c r="E38" s="117">
        <f t="shared" si="23"/>
        <v>0.440864108585856</v>
      </c>
      <c r="F38" s="117">
        <f t="shared" si="23"/>
        <v>0.23113962971646</v>
      </c>
      <c r="G38" s="117">
        <f t="shared" si="23"/>
        <v>0.0230383602898773</v>
      </c>
      <c r="H38" s="117">
        <f t="shared" si="24"/>
        <v>0.77407225900705</v>
      </c>
      <c r="I38" s="117">
        <f t="shared" si="24"/>
        <v>0.613702846620705</v>
      </c>
      <c r="J38" s="117">
        <f t="shared" si="24"/>
        <v>0.292027374517475</v>
      </c>
      <c r="K38" s="117">
        <f t="shared" si="25"/>
        <v>55.1895302080017</v>
      </c>
      <c r="L38" s="117">
        <f t="shared" si="26"/>
        <v>80.1847061931726</v>
      </c>
      <c r="M38" s="117">
        <f t="shared" si="27"/>
        <v>64.335094420646</v>
      </c>
      <c r="N38" s="123" t="str">
        <f t="shared" si="28"/>
        <v>11-Red3 (255, 0, 0)</v>
      </c>
      <c r="O38" s="124">
        <f>K38-[1]Reference!B45</f>
        <v>1.95664842215927</v>
      </c>
      <c r="P38" s="124">
        <f>L38-[1]Reference!C45</f>
        <v>0.0793791029707904</v>
      </c>
      <c r="Q38" s="124">
        <f>M38-[1]Reference!D45</f>
        <v>-2.88768752479021</v>
      </c>
      <c r="R38" s="124" t="str">
        <f t="shared" si="29"/>
        <v>about the same</v>
      </c>
      <c r="S38" s="124" t="str">
        <f t="shared" si="30"/>
        <v>about the same</v>
      </c>
      <c r="T38" s="124" t="str">
        <f t="shared" si="31"/>
        <v>about the same</v>
      </c>
      <c r="U38" s="124">
        <f t="shared" si="18"/>
        <v>3.48905622350168</v>
      </c>
      <c r="V38" s="124">
        <f t="shared" si="32"/>
        <v>4.71444869307367</v>
      </c>
      <c r="W38" s="117">
        <f t="shared" si="19"/>
        <v>102.803655000194</v>
      </c>
      <c r="X38" s="117">
        <f>W38-[1]Reference!E45</f>
        <v>-1.77055712072973</v>
      </c>
      <c r="Y38" s="117">
        <f t="shared" si="20"/>
        <v>2.28257919140841</v>
      </c>
      <c r="Z38" s="117">
        <f t="shared" si="21"/>
        <v>1.95664842215927</v>
      </c>
      <c r="AA38" s="117">
        <f>X38/(1+0.045*ABS([1]Reference!E45))</f>
        <v>-0.31030615330644</v>
      </c>
      <c r="AB38" s="117">
        <f>Y38/(1+0.015*ABS([1]Reference!E45))</f>
        <v>0.888642637034412</v>
      </c>
      <c r="AC38" s="117">
        <f t="shared" si="33"/>
        <v>2.17127812430229</v>
      </c>
      <c r="AD38" s="123" t="str">
        <f t="shared" si="22"/>
        <v>11-Red3 (255, 0, 0)</v>
      </c>
    </row>
    <row r="39" s="31" customFormat="1" spans="1:30">
      <c r="A39" s="3" t="s">
        <v>61</v>
      </c>
      <c r="B39" s="31">
        <f>Test_Data!P15</f>
        <v>199.99435</v>
      </c>
      <c r="C39" s="31">
        <f>Test_Data!Q15</f>
        <v>145.03632</v>
      </c>
      <c r="D39" s="31">
        <f>Test_Data!R15</f>
        <v>81.969452</v>
      </c>
      <c r="E39" s="117">
        <f t="shared" si="23"/>
        <v>0.554414722632755</v>
      </c>
      <c r="F39" s="117">
        <f t="shared" si="23"/>
        <v>0.402062713894045</v>
      </c>
      <c r="G39" s="117">
        <f t="shared" si="23"/>
        <v>0.227231774272318</v>
      </c>
      <c r="H39" s="117">
        <f t="shared" si="24"/>
        <v>0.83552254671586</v>
      </c>
      <c r="I39" s="117">
        <f t="shared" si="24"/>
        <v>0.738070646051316</v>
      </c>
      <c r="J39" s="117">
        <f t="shared" si="24"/>
        <v>0.626271615342964</v>
      </c>
      <c r="K39" s="117">
        <f t="shared" si="25"/>
        <v>69.6161949419526</v>
      </c>
      <c r="L39" s="117">
        <f t="shared" si="26"/>
        <v>48.7259503322723</v>
      </c>
      <c r="M39" s="117">
        <f t="shared" si="27"/>
        <v>22.3598061416702</v>
      </c>
      <c r="N39" s="123" t="str">
        <f t="shared" si="28"/>
        <v>12-Red4 (255, 128, 128)</v>
      </c>
      <c r="O39" s="124">
        <f>K39-[1]Reference!B46</f>
        <v>1.40669653820946</v>
      </c>
      <c r="P39" s="124">
        <f>L39-[1]Reference!C46</f>
        <v>0.533153660905448</v>
      </c>
      <c r="Q39" s="124">
        <f>M39-[1]Reference!D46</f>
        <v>-0.333542215852912</v>
      </c>
      <c r="R39" s="124" t="str">
        <f t="shared" si="29"/>
        <v>about the same</v>
      </c>
      <c r="S39" s="124" t="str">
        <f t="shared" si="30"/>
        <v>about the same</v>
      </c>
      <c r="T39" s="124" t="str">
        <f t="shared" si="31"/>
        <v>about the same</v>
      </c>
      <c r="U39" s="124">
        <f t="shared" si="18"/>
        <v>1.54087585045111</v>
      </c>
      <c r="V39" s="124">
        <f t="shared" si="32"/>
        <v>2.07486056104024</v>
      </c>
      <c r="W39" s="117">
        <f t="shared" si="19"/>
        <v>53.6113716153219</v>
      </c>
      <c r="X39" s="117">
        <f>W39-[1]Reference!E46</f>
        <v>0.342865810450597</v>
      </c>
      <c r="Y39" s="117">
        <f t="shared" si="20"/>
        <v>0.527206100037744</v>
      </c>
      <c r="Z39" s="117">
        <f t="shared" si="21"/>
        <v>1.40669653820946</v>
      </c>
      <c r="AA39" s="117">
        <f>X39/(1+0.045*ABS([1]Reference!E46))</f>
        <v>0.100929484075196</v>
      </c>
      <c r="AB39" s="117">
        <f>Y39/(1+0.015*ABS([1]Reference!E46))</f>
        <v>0.293050592345547</v>
      </c>
      <c r="AC39" s="117">
        <f t="shared" si="33"/>
        <v>1.44043762830615</v>
      </c>
      <c r="AD39" s="123" t="str">
        <f t="shared" si="22"/>
        <v>12-Red4 (255, 128, 128)</v>
      </c>
    </row>
    <row r="40" s="31" customFormat="1" spans="1:30">
      <c r="A40" s="3" t="s">
        <v>62</v>
      </c>
      <c r="B40" s="31">
        <f>Test_Data!P16</f>
        <v>30.418219</v>
      </c>
      <c r="C40" s="31">
        <f>Test_Data!Q16</f>
        <v>59.166225</v>
      </c>
      <c r="D40" s="31">
        <f>Test_Data!R16</f>
        <v>9.8090944</v>
      </c>
      <c r="E40" s="117">
        <f t="shared" si="23"/>
        <v>0.0843239244002013</v>
      </c>
      <c r="F40" s="117">
        <f t="shared" si="23"/>
        <v>0.164017764614861</v>
      </c>
      <c r="G40" s="117">
        <f t="shared" si="23"/>
        <v>0.0271922999377458</v>
      </c>
      <c r="H40" s="117">
        <f t="shared" si="24"/>
        <v>0.445995207993697</v>
      </c>
      <c r="I40" s="117">
        <f t="shared" si="24"/>
        <v>0.547390130635713</v>
      </c>
      <c r="J40" s="117">
        <f t="shared" si="24"/>
        <v>0.308618310424836</v>
      </c>
      <c r="K40" s="117">
        <f t="shared" si="25"/>
        <v>47.4972551537427</v>
      </c>
      <c r="L40" s="117">
        <f t="shared" si="26"/>
        <v>-50.697461321008</v>
      </c>
      <c r="M40" s="117">
        <f t="shared" si="27"/>
        <v>47.7543640421755</v>
      </c>
      <c r="N40" s="123" t="str">
        <f t="shared" si="28"/>
        <v>13-Green1 (0, 128, 0)</v>
      </c>
      <c r="O40" s="124">
        <f>K40-[1]Reference!B47</f>
        <v>1.26843731111618</v>
      </c>
      <c r="P40" s="124">
        <f>L40-[1]Reference!C47</f>
        <v>1.00446407434276</v>
      </c>
      <c r="Q40" s="124">
        <f>M40-[1]Reference!D47</f>
        <v>-2.14657490278528</v>
      </c>
      <c r="R40" s="124" t="str">
        <f t="shared" si="29"/>
        <v>about the same</v>
      </c>
      <c r="S40" s="124" t="str">
        <f t="shared" si="30"/>
        <v>about the same</v>
      </c>
      <c r="T40" s="124" t="str">
        <f t="shared" si="31"/>
        <v>about the same</v>
      </c>
      <c r="U40" s="124">
        <f t="shared" si="18"/>
        <v>2.68805972815794</v>
      </c>
      <c r="V40" s="124">
        <f t="shared" si="32"/>
        <v>2.0524542091454</v>
      </c>
      <c r="W40" s="117">
        <f t="shared" si="19"/>
        <v>69.6470521233148</v>
      </c>
      <c r="X40" s="117">
        <f>W40-[1]Reference!E47</f>
        <v>-2.20830813028856</v>
      </c>
      <c r="Y40" s="117">
        <f t="shared" si="20"/>
        <v>0.860294770188895</v>
      </c>
      <c r="Z40" s="117">
        <f t="shared" si="21"/>
        <v>1.26843731111618</v>
      </c>
      <c r="AA40" s="117">
        <f>X40/(1+0.045*ABS([1]Reference!E47))</f>
        <v>-0.521628136214304</v>
      </c>
      <c r="AB40" s="117">
        <f>Y40/(1+0.015*ABS([1]Reference!E47))</f>
        <v>0.41403512462513</v>
      </c>
      <c r="AC40" s="117">
        <f t="shared" si="33"/>
        <v>1.43263889698186</v>
      </c>
      <c r="AD40" s="123" t="str">
        <f t="shared" si="22"/>
        <v>13-Green1 (0, 128, 0)</v>
      </c>
    </row>
    <row r="41" s="31" customFormat="1" spans="1:30">
      <c r="A41" s="3" t="s">
        <v>63</v>
      </c>
      <c r="B41" s="31">
        <f>Test_Data!P17</f>
        <v>82.942673</v>
      </c>
      <c r="C41" s="31">
        <f>Test_Data!Q17</f>
        <v>145.24332</v>
      </c>
      <c r="D41" s="31">
        <f>Test_Data!R17</f>
        <v>38.522148</v>
      </c>
      <c r="E41" s="117">
        <f t="shared" si="23"/>
        <v>0.229929690742335</v>
      </c>
      <c r="F41" s="117">
        <f t="shared" si="23"/>
        <v>0.402636549342821</v>
      </c>
      <c r="G41" s="117">
        <f t="shared" si="23"/>
        <v>0.106789246789411</v>
      </c>
      <c r="H41" s="117">
        <f t="shared" si="24"/>
        <v>0.62308162054856</v>
      </c>
      <c r="I41" s="117">
        <f t="shared" si="24"/>
        <v>0.738421611007339</v>
      </c>
      <c r="J41" s="117">
        <f t="shared" si="24"/>
        <v>0.486910211981318</v>
      </c>
      <c r="K41" s="117">
        <f t="shared" si="25"/>
        <v>69.6569068768514</v>
      </c>
      <c r="L41" s="117">
        <f t="shared" si="26"/>
        <v>-57.6699952293899</v>
      </c>
      <c r="M41" s="117">
        <f t="shared" si="27"/>
        <v>50.3022798052042</v>
      </c>
      <c r="N41" s="123" t="str">
        <f t="shared" si="28"/>
        <v>14-Green2 (64, 192, 64)</v>
      </c>
      <c r="O41" s="124">
        <f>K41-[1]Reference!B48</f>
        <v>0.790313623073246</v>
      </c>
      <c r="P41" s="124">
        <f>L41-[1]Reference!C48</f>
        <v>1.65772192941738</v>
      </c>
      <c r="Q41" s="124">
        <f>M41-[1]Reference!D48</f>
        <v>-2.16098348204159</v>
      </c>
      <c r="R41" s="124" t="str">
        <f t="shared" si="29"/>
        <v>about the same</v>
      </c>
      <c r="S41" s="124" t="str">
        <f t="shared" si="30"/>
        <v>about the same</v>
      </c>
      <c r="T41" s="124" t="str">
        <f t="shared" si="31"/>
        <v>about the same</v>
      </c>
      <c r="U41" s="124">
        <f t="shared" si="18"/>
        <v>2.83592793063276</v>
      </c>
      <c r="V41" s="124">
        <f t="shared" si="32"/>
        <v>1.02587101014711</v>
      </c>
      <c r="W41" s="117">
        <f t="shared" si="19"/>
        <v>76.5254709450318</v>
      </c>
      <c r="X41" s="117">
        <f>W41-[1]Reference!E48</f>
        <v>-2.67157456818356</v>
      </c>
      <c r="Y41" s="117">
        <f t="shared" si="20"/>
        <v>0.529698906514527</v>
      </c>
      <c r="Z41" s="117">
        <f t="shared" si="21"/>
        <v>0.790313623073246</v>
      </c>
      <c r="AA41" s="117">
        <f>X41/(1+0.045*ABS([1]Reference!E48))</f>
        <v>-0.585375196084837</v>
      </c>
      <c r="AB41" s="117">
        <f>Y41/(1+0.015*ABS([1]Reference!E48))</f>
        <v>0.242097639684041</v>
      </c>
      <c r="AC41" s="117">
        <f t="shared" si="33"/>
        <v>1.01285290647117</v>
      </c>
      <c r="AD41" s="123" t="str">
        <f t="shared" si="22"/>
        <v>14-Green2 (64, 192, 64)</v>
      </c>
    </row>
    <row r="42" s="31" customFormat="1" spans="1:30">
      <c r="A42" s="3" t="s">
        <v>64</v>
      </c>
      <c r="B42" s="31">
        <f>Test_Data!P18</f>
        <v>132.94771</v>
      </c>
      <c r="C42" s="31">
        <f>Test_Data!Q18</f>
        <v>260.42352</v>
      </c>
      <c r="D42" s="31">
        <f>Test_Data!R18</f>
        <v>40.786861</v>
      </c>
      <c r="E42" s="117">
        <f t="shared" si="23"/>
        <v>0.368551250394373</v>
      </c>
      <c r="F42" s="117">
        <f t="shared" si="23"/>
        <v>0.721933562662374</v>
      </c>
      <c r="G42" s="117">
        <f t="shared" si="23"/>
        <v>0.113067375295231</v>
      </c>
      <c r="H42" s="117">
        <f t="shared" si="24"/>
        <v>0.729198699390022</v>
      </c>
      <c r="I42" s="117">
        <f t="shared" si="24"/>
        <v>0.897082554102743</v>
      </c>
      <c r="J42" s="117">
        <f t="shared" si="24"/>
        <v>0.49627090247722</v>
      </c>
      <c r="K42" s="117">
        <f t="shared" si="25"/>
        <v>88.0615762759182</v>
      </c>
      <c r="L42" s="117">
        <f t="shared" si="26"/>
        <v>-83.9419273563608</v>
      </c>
      <c r="M42" s="117">
        <f t="shared" si="27"/>
        <v>80.1623303251045</v>
      </c>
      <c r="N42" s="123" t="str">
        <f t="shared" si="28"/>
        <v>15-Green3 (0, 255, 0)</v>
      </c>
      <c r="O42" s="124">
        <f>K42-[1]Reference!B49</f>
        <v>0.324542802373969</v>
      </c>
      <c r="P42" s="124">
        <f>L42-[1]Reference!C49</f>
        <v>2.24650673775889</v>
      </c>
      <c r="Q42" s="124">
        <f>M42-[1]Reference!D49</f>
        <v>-3.02381321993229</v>
      </c>
      <c r="R42" s="124" t="str">
        <f t="shared" si="29"/>
        <v>about the same</v>
      </c>
      <c r="S42" s="124" t="str">
        <f t="shared" si="30"/>
        <v>about the same</v>
      </c>
      <c r="T42" s="124" t="str">
        <f t="shared" si="31"/>
        <v>bluer</v>
      </c>
      <c r="U42" s="124">
        <f t="shared" si="18"/>
        <v>3.78094788940633</v>
      </c>
      <c r="V42" s="124">
        <f t="shared" si="32"/>
        <v>0.493243176918594</v>
      </c>
      <c r="W42" s="117">
        <f t="shared" si="19"/>
        <v>116.070006338639</v>
      </c>
      <c r="X42" s="117">
        <f>W42-[1]Reference!E49</f>
        <v>-3.71471993934627</v>
      </c>
      <c r="Y42" s="117">
        <f t="shared" si="20"/>
        <v>0.625375634364394</v>
      </c>
      <c r="Z42" s="117">
        <f t="shared" si="21"/>
        <v>0.324542802373969</v>
      </c>
      <c r="AA42" s="117">
        <f>X42/(1+0.045*ABS([1]Reference!E49))</f>
        <v>-0.581304878791561</v>
      </c>
      <c r="AB42" s="117">
        <f>Y42/(1+0.015*ABS([1]Reference!E49))</f>
        <v>0.223606315293136</v>
      </c>
      <c r="AC42" s="117">
        <f t="shared" si="33"/>
        <v>0.702312734412949</v>
      </c>
      <c r="AD42" s="123" t="str">
        <f t="shared" si="22"/>
        <v>15-Green3 (0, 255, 0)</v>
      </c>
    </row>
    <row r="43" s="31" customFormat="1" spans="1:30">
      <c r="A43" s="3" t="s">
        <v>65</v>
      </c>
      <c r="B43" s="31">
        <f>Test_Data!P19</f>
        <v>179.29355</v>
      </c>
      <c r="C43" s="31">
        <f>Test_Data!Q19</f>
        <v>282.62656</v>
      </c>
      <c r="D43" s="31">
        <f>Test_Data!R19</f>
        <v>106.22958</v>
      </c>
      <c r="E43" s="117">
        <f t="shared" si="23"/>
        <v>0.497028960033581</v>
      </c>
      <c r="F43" s="117">
        <f t="shared" si="23"/>
        <v>0.783483762771546</v>
      </c>
      <c r="G43" s="117">
        <f t="shared" si="23"/>
        <v>0.29448453484358</v>
      </c>
      <c r="H43" s="117">
        <f t="shared" si="24"/>
        <v>0.805639009996041</v>
      </c>
      <c r="I43" s="117">
        <f t="shared" si="24"/>
        <v>0.921884826316045</v>
      </c>
      <c r="J43" s="117">
        <f t="shared" si="24"/>
        <v>0.682800566503773</v>
      </c>
      <c r="K43" s="117">
        <f t="shared" si="25"/>
        <v>90.9386398526612</v>
      </c>
      <c r="L43" s="117">
        <f t="shared" si="26"/>
        <v>-58.1229081600022</v>
      </c>
      <c r="M43" s="117">
        <f t="shared" si="27"/>
        <v>47.8168519624544</v>
      </c>
      <c r="N43" s="123" t="str">
        <f t="shared" si="28"/>
        <v>16-Green4 (128, 255, 128)</v>
      </c>
      <c r="O43" s="124">
        <f>K43-[1]Reference!B50</f>
        <v>0.310585709597575</v>
      </c>
      <c r="P43" s="124">
        <f>L43-[1]Reference!C50</f>
        <v>1.7747793959535</v>
      </c>
      <c r="Q43" s="124">
        <f>M43-[1]Reference!D50</f>
        <v>-1.8869419234985</v>
      </c>
      <c r="R43" s="124" t="str">
        <f t="shared" si="29"/>
        <v>about the same</v>
      </c>
      <c r="S43" s="124" t="str">
        <f t="shared" si="30"/>
        <v>about the same</v>
      </c>
      <c r="T43" s="124" t="str">
        <f t="shared" si="31"/>
        <v>about the same</v>
      </c>
      <c r="U43" s="124">
        <f t="shared" si="18"/>
        <v>2.60899505748162</v>
      </c>
      <c r="V43" s="124">
        <f t="shared" si="32"/>
        <v>0.444647973129272</v>
      </c>
      <c r="W43" s="117">
        <f t="shared" si="19"/>
        <v>75.2643593248181</v>
      </c>
      <c r="X43" s="117">
        <f>W43-[1]Reference!E50</f>
        <v>-2.57008100340796</v>
      </c>
      <c r="Y43" s="117">
        <f t="shared" si="20"/>
        <v>0.324153301508407</v>
      </c>
      <c r="Z43" s="117">
        <f t="shared" si="21"/>
        <v>0.310585709597575</v>
      </c>
      <c r="AA43" s="117">
        <f>X43/(1+0.045*ABS([1]Reference!E50))</f>
        <v>-0.570805678812717</v>
      </c>
      <c r="AB43" s="117">
        <f>Y43/(1+0.015*ABS([1]Reference!E50))</f>
        <v>0.149550550511175</v>
      </c>
      <c r="AC43" s="117">
        <f t="shared" si="33"/>
        <v>0.666819295708569</v>
      </c>
      <c r="AD43" s="123" t="str">
        <f t="shared" si="22"/>
        <v>16-Green4 (128, 255, 128)</v>
      </c>
    </row>
    <row r="44" s="31" customFormat="1" spans="1:30">
      <c r="A44" s="3" t="s">
        <v>66</v>
      </c>
      <c r="B44" s="31">
        <f>Test_Data!P20</f>
        <v>12.849789</v>
      </c>
      <c r="C44" s="31">
        <f>Test_Data!Q20</f>
        <v>5.0263739</v>
      </c>
      <c r="D44" s="31">
        <f>Test_Data!R20</f>
        <v>67.065826</v>
      </c>
      <c r="E44" s="117">
        <f t="shared" si="23"/>
        <v>0.0356215673308992</v>
      </c>
      <c r="F44" s="117">
        <f t="shared" si="23"/>
        <v>0.0139338720899716</v>
      </c>
      <c r="G44" s="117">
        <f t="shared" si="23"/>
        <v>0.185916658745243</v>
      </c>
      <c r="H44" s="117">
        <f t="shared" si="24"/>
        <v>0.334644940898276</v>
      </c>
      <c r="I44" s="117">
        <f t="shared" si="24"/>
        <v>0.240634156733296</v>
      </c>
      <c r="J44" s="117">
        <f t="shared" si="24"/>
        <v>0.585750242738259</v>
      </c>
      <c r="K44" s="117">
        <f t="shared" si="25"/>
        <v>11.9135621810623</v>
      </c>
      <c r="L44" s="117">
        <f t="shared" si="26"/>
        <v>47.00539208249</v>
      </c>
      <c r="M44" s="117">
        <f t="shared" si="27"/>
        <v>-69.0232172009926</v>
      </c>
      <c r="N44" s="123" t="str">
        <f t="shared" si="28"/>
        <v>17-Blue1 (0, 0, 128)</v>
      </c>
      <c r="O44" s="124">
        <f>K44-[1]Reference!B51</f>
        <v>-1.06174939665416</v>
      </c>
      <c r="P44" s="124">
        <f>L44-[1]Reference!C51</f>
        <v>-0.500559412145094</v>
      </c>
      <c r="Q44" s="124">
        <f>M44-[1]Reference!D51</f>
        <v>-4.32491074569207</v>
      </c>
      <c r="R44" s="124" t="str">
        <f t="shared" si="29"/>
        <v>about the same</v>
      </c>
      <c r="S44" s="124" t="str">
        <f t="shared" si="30"/>
        <v>about the same</v>
      </c>
      <c r="T44" s="124" t="str">
        <f t="shared" si="31"/>
        <v>bluer</v>
      </c>
      <c r="U44" s="124">
        <f t="shared" si="18"/>
        <v>4.48137528718419</v>
      </c>
      <c r="V44" s="124">
        <f t="shared" si="32"/>
        <v>3.35951882025986</v>
      </c>
      <c r="W44" s="117">
        <f t="shared" si="19"/>
        <v>83.5087504253537</v>
      </c>
      <c r="X44" s="117">
        <f>W44-[1]Reference!E51</f>
        <v>3.24240451628292</v>
      </c>
      <c r="Y44" s="117">
        <f t="shared" si="20"/>
        <v>2.90555083178352</v>
      </c>
      <c r="Z44" s="117">
        <f t="shared" si="21"/>
        <v>-1.06174939665416</v>
      </c>
      <c r="AA44" s="117">
        <f>X44/(1+0.045*ABS([1]Reference!E51))</f>
        <v>0.703038738943761</v>
      </c>
      <c r="AB44" s="117">
        <f>Y44/(1+0.015*ABS([1]Reference!E51))</f>
        <v>1.31831087779353</v>
      </c>
      <c r="AC44" s="117">
        <f t="shared" si="33"/>
        <v>1.83289902074824</v>
      </c>
      <c r="AD44" s="123" t="str">
        <f t="shared" si="22"/>
        <v>17-Blue1 (0, 0, 128)</v>
      </c>
    </row>
    <row r="45" s="31" customFormat="1" spans="1:30">
      <c r="A45" s="3" t="s">
        <v>67</v>
      </c>
      <c r="B45" s="31">
        <f>Test_Data!P21</f>
        <v>46.813347</v>
      </c>
      <c r="C45" s="31">
        <f>Test_Data!Q21</f>
        <v>31.46821</v>
      </c>
      <c r="D45" s="31">
        <f>Test_Data!R21</f>
        <v>159.89085</v>
      </c>
      <c r="E45" s="117">
        <f t="shared" si="23"/>
        <v>0.129773710069889</v>
      </c>
      <c r="F45" s="117">
        <f t="shared" si="23"/>
        <v>0.0872346589736124</v>
      </c>
      <c r="G45" s="117">
        <f t="shared" si="23"/>
        <v>0.443241727850139</v>
      </c>
      <c r="H45" s="117">
        <f t="shared" si="24"/>
        <v>0.514922847987403</v>
      </c>
      <c r="I45" s="117">
        <f t="shared" si="24"/>
        <v>0.443502789617213</v>
      </c>
      <c r="J45" s="117">
        <f t="shared" si="24"/>
        <v>0.782504039898466</v>
      </c>
      <c r="K45" s="117">
        <f t="shared" si="25"/>
        <v>35.4463235955966</v>
      </c>
      <c r="L45" s="117">
        <f t="shared" si="26"/>
        <v>35.7100291850952</v>
      </c>
      <c r="M45" s="117">
        <f t="shared" si="27"/>
        <v>-67.8002500562507</v>
      </c>
      <c r="N45" s="123" t="str">
        <f t="shared" si="28"/>
        <v>18-Blue2 (64, 64, 192)</v>
      </c>
      <c r="O45" s="124">
        <f>K45-[1]Reference!B52</f>
        <v>0.318294027546379</v>
      </c>
      <c r="P45" s="124">
        <f>L45-[1]Reference!C52</f>
        <v>-4.54052380551747</v>
      </c>
      <c r="Q45" s="124">
        <f>M45-[1]Reference!D52</f>
        <v>-0.828666364407965</v>
      </c>
      <c r="R45" s="124" t="str">
        <f t="shared" si="29"/>
        <v>about the same</v>
      </c>
      <c r="S45" s="124" t="str">
        <f t="shared" si="30"/>
        <v>greener</v>
      </c>
      <c r="T45" s="124" t="str">
        <f t="shared" si="31"/>
        <v>about the same</v>
      </c>
      <c r="U45" s="124">
        <f t="shared" si="18"/>
        <v>4.62648413592262</v>
      </c>
      <c r="V45" s="124">
        <f t="shared" si="32"/>
        <v>4.24679598042089</v>
      </c>
      <c r="W45" s="117">
        <f t="shared" si="19"/>
        <v>76.6294988375265</v>
      </c>
      <c r="X45" s="117">
        <f>W45-[1]Reference!E52</f>
        <v>-1.5069205726539</v>
      </c>
      <c r="Y45" s="117">
        <f t="shared" si="20"/>
        <v>4.36259495709657</v>
      </c>
      <c r="Z45" s="117">
        <f t="shared" si="21"/>
        <v>0.318294027546379</v>
      </c>
      <c r="AA45" s="117">
        <f>X45/(1+0.045*ABS([1]Reference!E52))</f>
        <v>-0.333674542541251</v>
      </c>
      <c r="AB45" s="117">
        <f>Y45/(1+0.015*ABS([1]Reference!E52))</f>
        <v>2.00851840721191</v>
      </c>
      <c r="AC45" s="117">
        <f t="shared" si="33"/>
        <v>2.06077557740305</v>
      </c>
      <c r="AD45" s="123" t="str">
        <f t="shared" si="22"/>
        <v>18-Blue2 (64, 64, 192)</v>
      </c>
    </row>
    <row r="46" s="31" customFormat="1" spans="1:30">
      <c r="A46" s="3" t="s">
        <v>68</v>
      </c>
      <c r="B46" s="31">
        <f>Test_Data!P22</f>
        <v>56.961578</v>
      </c>
      <c r="C46" s="31">
        <f>Test_Data!Q22</f>
        <v>22.905487</v>
      </c>
      <c r="D46" s="31">
        <f>Test_Data!R22</f>
        <v>291.19861</v>
      </c>
      <c r="E46" s="117">
        <f t="shared" si="23"/>
        <v>0.157906148186656</v>
      </c>
      <c r="F46" s="117">
        <f t="shared" si="23"/>
        <v>0.0634974899134559</v>
      </c>
      <c r="G46" s="117">
        <f t="shared" si="23"/>
        <v>0.807246787692721</v>
      </c>
      <c r="H46" s="117">
        <f t="shared" si="24"/>
        <v>0.549725988657349</v>
      </c>
      <c r="I46" s="117">
        <f t="shared" si="24"/>
        <v>0.398950351993316</v>
      </c>
      <c r="J46" s="117">
        <f t="shared" si="24"/>
        <v>0.955597820373821</v>
      </c>
      <c r="K46" s="117">
        <f t="shared" si="25"/>
        <v>30.2782408312246</v>
      </c>
      <c r="L46" s="117">
        <f t="shared" si="26"/>
        <v>75.3878183320164</v>
      </c>
      <c r="M46" s="117">
        <f t="shared" si="27"/>
        <v>-111.329493676101</v>
      </c>
      <c r="N46" s="123" t="str">
        <f t="shared" si="28"/>
        <v>19-Blue3 (0, 0, 255)</v>
      </c>
      <c r="O46" s="124">
        <f>K46-[1]Reference!B53</f>
        <v>-2.02434583602484</v>
      </c>
      <c r="P46" s="124">
        <f>L46-[1]Reference!C53</f>
        <v>-3.80581978038505</v>
      </c>
      <c r="Q46" s="124">
        <f>M46-[1]Reference!D53</f>
        <v>-3.47575942377374</v>
      </c>
      <c r="R46" s="124" t="str">
        <f t="shared" si="29"/>
        <v>about the same</v>
      </c>
      <c r="S46" s="124" t="str">
        <f t="shared" si="30"/>
        <v>greener</v>
      </c>
      <c r="T46" s="124" t="str">
        <f t="shared" si="31"/>
        <v>bluer</v>
      </c>
      <c r="U46" s="124">
        <f t="shared" si="18"/>
        <v>5.53743115862881</v>
      </c>
      <c r="V46" s="124">
        <f t="shared" si="32"/>
        <v>6.99797516829588</v>
      </c>
      <c r="W46" s="117">
        <f t="shared" si="19"/>
        <v>134.452888831137</v>
      </c>
      <c r="X46" s="117">
        <f>W46-[1]Reference!E53</f>
        <v>0.646833999340998</v>
      </c>
      <c r="Y46" s="117">
        <f t="shared" si="20"/>
        <v>5.11339158973949</v>
      </c>
      <c r="Z46" s="117">
        <f t="shared" si="21"/>
        <v>-2.02434583602484</v>
      </c>
      <c r="AA46" s="117">
        <f>X46/(1+0.045*ABS([1]Reference!E53))</f>
        <v>0.0921248964972418</v>
      </c>
      <c r="AB46" s="117">
        <f>Y46/(1+0.015*ABS([1]Reference!E53))</f>
        <v>1.70044467946186</v>
      </c>
      <c r="AC46" s="117">
        <f t="shared" si="33"/>
        <v>2.64536862616458</v>
      </c>
      <c r="AD46" s="123" t="str">
        <f t="shared" si="22"/>
        <v>19-Blue3 (0, 0, 255)</v>
      </c>
    </row>
    <row r="47" s="31" customFormat="1" spans="1:30">
      <c r="A47" s="3" t="s">
        <v>69</v>
      </c>
      <c r="B47" s="31">
        <f>Test_Data!P23</f>
        <v>121.20476</v>
      </c>
      <c r="C47" s="31">
        <f>Test_Data!Q23</f>
        <v>98.864143</v>
      </c>
      <c r="D47" s="31">
        <f>Test_Data!R23</f>
        <v>301.47409</v>
      </c>
      <c r="E47" s="117">
        <f t="shared" si="23"/>
        <v>0.3359980089296</v>
      </c>
      <c r="F47" s="117">
        <f t="shared" si="23"/>
        <v>0.274066424474841</v>
      </c>
      <c r="G47" s="117">
        <f t="shared" si="23"/>
        <v>0.835731979369978</v>
      </c>
      <c r="H47" s="117">
        <f t="shared" si="24"/>
        <v>0.707064159308757</v>
      </c>
      <c r="I47" s="117">
        <f t="shared" si="24"/>
        <v>0.649559010130236</v>
      </c>
      <c r="J47" s="117">
        <f t="shared" si="24"/>
        <v>0.966708155042941</v>
      </c>
      <c r="K47" s="117">
        <f t="shared" si="25"/>
        <v>59.3488451751074</v>
      </c>
      <c r="L47" s="117">
        <f t="shared" si="26"/>
        <v>28.7525745892603</v>
      </c>
      <c r="M47" s="117">
        <f t="shared" si="27"/>
        <v>-63.4298289825409</v>
      </c>
      <c r="N47" s="123" t="str">
        <f t="shared" si="28"/>
        <v>20-Blue4 (128, 128, 255)</v>
      </c>
      <c r="O47" s="124">
        <f>K47-[1]Reference!B54</f>
        <v>0.146091964280494</v>
      </c>
      <c r="P47" s="124">
        <f>L47-[1]Reference!C54</f>
        <v>-4.35058448592113</v>
      </c>
      <c r="Q47" s="124">
        <f>M47-[1]Reference!D54</f>
        <v>0.0276104164935944</v>
      </c>
      <c r="R47" s="124" t="str">
        <f t="shared" si="29"/>
        <v>about the same</v>
      </c>
      <c r="S47" s="124" t="str">
        <f t="shared" si="30"/>
        <v>greener</v>
      </c>
      <c r="T47" s="124" t="str">
        <f t="shared" si="31"/>
        <v>about the same</v>
      </c>
      <c r="U47" s="124">
        <f t="shared" si="18"/>
        <v>4.35312423051122</v>
      </c>
      <c r="V47" s="124">
        <f t="shared" si="32"/>
        <v>3.76597233644842</v>
      </c>
      <c r="W47" s="117">
        <f t="shared" si="19"/>
        <v>69.6423272892668</v>
      </c>
      <c r="X47" s="117">
        <f>W47-[1]Reference!E54</f>
        <v>-1.93047310193556</v>
      </c>
      <c r="Y47" s="117">
        <f t="shared" si="20"/>
        <v>3.89892566060702</v>
      </c>
      <c r="Z47" s="117">
        <f t="shared" si="21"/>
        <v>0.146091964280494</v>
      </c>
      <c r="AA47" s="117">
        <f>X47/(1+0.045*ABS([1]Reference!E54))</f>
        <v>-0.457373974331711</v>
      </c>
      <c r="AB47" s="117">
        <f>Y47/(1+0.015*ABS([1]Reference!E54))</f>
        <v>1.88027618237989</v>
      </c>
      <c r="AC47" s="117">
        <f t="shared" si="33"/>
        <v>1.94061133059879</v>
      </c>
      <c r="AD47" s="123" t="str">
        <f t="shared" si="22"/>
        <v>20-Blue4 (128, 128, 255)</v>
      </c>
    </row>
    <row r="48" s="31" customFormat="1" spans="1:30">
      <c r="A48" s="3" t="s">
        <v>70</v>
      </c>
      <c r="B48" s="31">
        <f>Test_Data!P24</f>
        <v>65.053757</v>
      </c>
      <c r="C48" s="31">
        <f>Test_Data!Q24</f>
        <v>76.71386</v>
      </c>
      <c r="D48" s="31">
        <f>Test_Data!R24</f>
        <v>11.395226</v>
      </c>
      <c r="E48" s="117">
        <f t="shared" si="23"/>
        <v>0.180338897790731</v>
      </c>
      <c r="F48" s="117">
        <f t="shared" si="23"/>
        <v>0.212662474784853</v>
      </c>
      <c r="G48" s="117">
        <f t="shared" si="23"/>
        <v>0.031589297708298</v>
      </c>
      <c r="H48" s="117">
        <f t="shared" si="24"/>
        <v>0.5746142509807</v>
      </c>
      <c r="I48" s="117">
        <f t="shared" si="24"/>
        <v>0.596893644218735</v>
      </c>
      <c r="J48" s="117">
        <f t="shared" si="24"/>
        <v>0.32442902317447</v>
      </c>
      <c r="K48" s="117">
        <f t="shared" si="25"/>
        <v>53.2396627293733</v>
      </c>
      <c r="L48" s="117">
        <f t="shared" si="26"/>
        <v>-11.1396966190177</v>
      </c>
      <c r="M48" s="117">
        <f t="shared" si="27"/>
        <v>54.492924208853</v>
      </c>
      <c r="N48" s="123" t="str">
        <f t="shared" si="28"/>
        <v>21-Yellow1 (128, 128, 0)</v>
      </c>
      <c r="O48" s="124">
        <f>K48-[1]Reference!B55</f>
        <v>1.37133136602507</v>
      </c>
      <c r="P48" s="124">
        <f>L48-[1]Reference!C55</f>
        <v>1.79400517453554</v>
      </c>
      <c r="Q48" s="124">
        <f>M48-[1]Reference!D55</f>
        <v>-2.1875002869878</v>
      </c>
      <c r="R48" s="124" t="str">
        <f t="shared" si="29"/>
        <v>about the same</v>
      </c>
      <c r="S48" s="124" t="str">
        <f t="shared" si="30"/>
        <v>about the same</v>
      </c>
      <c r="T48" s="124" t="str">
        <f t="shared" si="31"/>
        <v>about the same</v>
      </c>
      <c r="U48" s="124">
        <f t="shared" si="18"/>
        <v>3.14390867985637</v>
      </c>
      <c r="V48" s="124">
        <f t="shared" si="32"/>
        <v>2.84056972623164</v>
      </c>
      <c r="W48" s="117">
        <f t="shared" si="19"/>
        <v>55.61988519941</v>
      </c>
      <c r="X48" s="117">
        <f>W48-[1]Reference!E55</f>
        <v>-2.51746220407296</v>
      </c>
      <c r="Y48" s="117">
        <f t="shared" si="20"/>
        <v>1.29073472212384</v>
      </c>
      <c r="Z48" s="117">
        <f t="shared" si="21"/>
        <v>1.37133136602507</v>
      </c>
      <c r="AA48" s="117">
        <f>X48/(1+0.045*ABS([1]Reference!E55))</f>
        <v>-0.69616605459096</v>
      </c>
      <c r="AB48" s="117">
        <f>Y48/(1+0.015*ABS([1]Reference!E55))</f>
        <v>0.689472867647961</v>
      </c>
      <c r="AC48" s="117">
        <f t="shared" si="33"/>
        <v>1.68539898131915</v>
      </c>
      <c r="AD48" s="123" t="str">
        <f t="shared" si="22"/>
        <v>21-Yellow1 (128, 128, 0)</v>
      </c>
    </row>
    <row r="49" s="31" customFormat="1" spans="1:30">
      <c r="A49" s="3" t="s">
        <v>71</v>
      </c>
      <c r="B49" s="31">
        <f>Test_Data!P25</f>
        <v>157.17374</v>
      </c>
      <c r="C49" s="31">
        <f>Test_Data!Q25</f>
        <v>183.09573</v>
      </c>
      <c r="D49" s="31">
        <f>Test_Data!R25</f>
        <v>41.545403</v>
      </c>
      <c r="E49" s="117">
        <f t="shared" si="23"/>
        <v>0.435709486129247</v>
      </c>
      <c r="F49" s="117">
        <f t="shared" si="23"/>
        <v>0.507569180645312</v>
      </c>
      <c r="G49" s="117">
        <f t="shared" si="23"/>
        <v>0.115170168961828</v>
      </c>
      <c r="H49" s="117">
        <f t="shared" si="24"/>
        <v>0.771043583691982</v>
      </c>
      <c r="I49" s="117">
        <f t="shared" si="24"/>
        <v>0.797685592439972</v>
      </c>
      <c r="J49" s="117">
        <f t="shared" si="24"/>
        <v>0.499328525086269</v>
      </c>
      <c r="K49" s="117">
        <f t="shared" si="25"/>
        <v>76.5315287230367</v>
      </c>
      <c r="L49" s="117">
        <f t="shared" si="26"/>
        <v>-13.3210043739948</v>
      </c>
      <c r="M49" s="117">
        <f t="shared" si="27"/>
        <v>59.6714134707406</v>
      </c>
      <c r="N49" s="123" t="str">
        <f t="shared" si="28"/>
        <v>22-Yellow2 (192, 192, 64)</v>
      </c>
      <c r="O49" s="124">
        <f>K49-[1]Reference!B56</f>
        <v>0.908875408197261</v>
      </c>
      <c r="P49" s="124">
        <f>L49-[1]Reference!C56</f>
        <v>2.24704571476963</v>
      </c>
      <c r="Q49" s="124">
        <f>M49-[1]Reference!D56</f>
        <v>-1.9538713539673</v>
      </c>
      <c r="R49" s="124" t="str">
        <f t="shared" si="29"/>
        <v>about the same</v>
      </c>
      <c r="S49" s="124" t="str">
        <f t="shared" si="30"/>
        <v>about the same</v>
      </c>
      <c r="T49" s="124" t="str">
        <f t="shared" si="31"/>
        <v>about the same</v>
      </c>
      <c r="U49" s="124">
        <f t="shared" si="18"/>
        <v>3.11333940002441</v>
      </c>
      <c r="V49" s="124">
        <f t="shared" si="32"/>
        <v>2.00696156484058</v>
      </c>
      <c r="W49" s="117">
        <f t="shared" si="19"/>
        <v>61.1402219748021</v>
      </c>
      <c r="X49" s="117">
        <f>W49-[1]Reference!E56</f>
        <v>-2.42108632901316</v>
      </c>
      <c r="Y49" s="117">
        <f t="shared" si="20"/>
        <v>1.73354224049608</v>
      </c>
      <c r="Z49" s="117">
        <f t="shared" si="21"/>
        <v>0.908875408197261</v>
      </c>
      <c r="AA49" s="117">
        <f>X49/(1+0.045*ABS([1]Reference!E56))</f>
        <v>-0.627182375131837</v>
      </c>
      <c r="AB49" s="117">
        <f>Y49/(1+0.015*ABS([1]Reference!E56))</f>
        <v>0.887439758822438</v>
      </c>
      <c r="AC49" s="117">
        <f t="shared" si="33"/>
        <v>1.41667270914653</v>
      </c>
      <c r="AD49" s="123" t="str">
        <f t="shared" si="22"/>
        <v>22-Yellow2 (192, 192, 64)</v>
      </c>
    </row>
    <row r="50" s="31" customFormat="1" spans="1:30">
      <c r="A50" s="3" t="s">
        <v>72</v>
      </c>
      <c r="B50" s="31">
        <f>Test_Data!P26</f>
        <v>286.9451</v>
      </c>
      <c r="C50" s="31">
        <f>Test_Data!Q26</f>
        <v>338.53107</v>
      </c>
      <c r="D50" s="31">
        <f>Test_Data!R26</f>
        <v>47.253944</v>
      </c>
      <c r="E50" s="117">
        <f t="shared" si="23"/>
        <v>0.795455411752023</v>
      </c>
      <c r="F50" s="117">
        <f t="shared" si="23"/>
        <v>0.938459557865608</v>
      </c>
      <c r="G50" s="117">
        <f t="shared" si="23"/>
        <v>0.13099511189223</v>
      </c>
      <c r="H50" s="117">
        <f t="shared" si="24"/>
        <v>0.942363672475382</v>
      </c>
      <c r="I50" s="117">
        <f t="shared" si="24"/>
        <v>0.97905071128099</v>
      </c>
      <c r="J50" s="117">
        <f t="shared" si="24"/>
        <v>0.521224400774522</v>
      </c>
      <c r="K50" s="117">
        <f t="shared" si="25"/>
        <v>97.5698825085948</v>
      </c>
      <c r="L50" s="117">
        <f t="shared" si="26"/>
        <v>-18.343519402804</v>
      </c>
      <c r="M50" s="117">
        <f t="shared" si="27"/>
        <v>91.5652621012934</v>
      </c>
      <c r="N50" s="123" t="str">
        <f t="shared" si="28"/>
        <v>23-Yellow3 (255, 255, 0)</v>
      </c>
      <c r="O50" s="124">
        <f>K50-[1]Reference!B57</f>
        <v>0.431635527297502</v>
      </c>
      <c r="P50" s="124">
        <f>L50-[1]Reference!C57</f>
        <v>3.21729281265176</v>
      </c>
      <c r="Q50" s="124">
        <f>M50-[1]Reference!D57</f>
        <v>-2.9224575286952</v>
      </c>
      <c r="R50" s="124" t="str">
        <f t="shared" si="29"/>
        <v>about the same</v>
      </c>
      <c r="S50" s="124" t="str">
        <f t="shared" si="30"/>
        <v>redder</v>
      </c>
      <c r="T50" s="124" t="str">
        <f t="shared" si="31"/>
        <v>about the same</v>
      </c>
      <c r="U50" s="124">
        <f t="shared" si="18"/>
        <v>4.36784160401832</v>
      </c>
      <c r="V50" s="124">
        <f t="shared" si="32"/>
        <v>1.68620760082997</v>
      </c>
      <c r="W50" s="117">
        <f t="shared" si="19"/>
        <v>93.3845914900291</v>
      </c>
      <c r="X50" s="117">
        <f>W50-[1]Reference!E57</f>
        <v>-3.53185594932711</v>
      </c>
      <c r="Y50" s="117">
        <f t="shared" si="20"/>
        <v>2.53332283820492</v>
      </c>
      <c r="Z50" s="117">
        <f t="shared" si="21"/>
        <v>0.431635527297502</v>
      </c>
      <c r="AA50" s="117">
        <f>X50/(1+0.045*ABS([1]Reference!E57))</f>
        <v>-0.658775928804381</v>
      </c>
      <c r="AB50" s="117">
        <f>Y50/(1+0.015*ABS([1]Reference!E57))</f>
        <v>1.03243045675363</v>
      </c>
      <c r="AC50" s="117">
        <f t="shared" si="33"/>
        <v>1.29854056572368</v>
      </c>
      <c r="AD50" s="123" t="str">
        <f t="shared" si="22"/>
        <v>23-Yellow3 (255, 255, 0)</v>
      </c>
    </row>
    <row r="51" s="31" customFormat="1" spans="1:30">
      <c r="A51" s="3" t="s">
        <v>73</v>
      </c>
      <c r="B51" s="31">
        <f>Test_Data!P27</f>
        <v>299.1188</v>
      </c>
      <c r="C51" s="31">
        <f>Test_Data!Q27</f>
        <v>343.38101</v>
      </c>
      <c r="D51" s="31">
        <f>Test_Data!R27</f>
        <v>110.6311</v>
      </c>
      <c r="E51" s="117">
        <f t="shared" si="23"/>
        <v>0.829202757659116</v>
      </c>
      <c r="F51" s="117">
        <f t="shared" si="23"/>
        <v>0.951904328379803</v>
      </c>
      <c r="G51" s="117">
        <f t="shared" si="23"/>
        <v>0.306686216990913</v>
      </c>
      <c r="H51" s="117">
        <f t="shared" si="24"/>
        <v>0.955506182870708</v>
      </c>
      <c r="I51" s="117">
        <f t="shared" si="24"/>
        <v>0.98370399210867</v>
      </c>
      <c r="J51" s="117">
        <f t="shared" si="24"/>
        <v>0.692103631735269</v>
      </c>
      <c r="K51" s="117">
        <f t="shared" si="25"/>
        <v>98.1096630846057</v>
      </c>
      <c r="L51" s="117">
        <f t="shared" si="26"/>
        <v>-14.0989046189808</v>
      </c>
      <c r="M51" s="117">
        <f t="shared" si="27"/>
        <v>58.3200720746802</v>
      </c>
      <c r="N51" s="123" t="str">
        <f t="shared" si="28"/>
        <v>24-Yellow4 (255, 255, 128)</v>
      </c>
      <c r="O51" s="124">
        <f>K51-[1]Reference!B58</f>
        <v>0.341434042486853</v>
      </c>
      <c r="P51" s="124">
        <f>L51-[1]Reference!C58</f>
        <v>2.44455888099049</v>
      </c>
      <c r="Q51" s="124">
        <f>M51-[1]Reference!D58</f>
        <v>-1.66557444065713</v>
      </c>
      <c r="R51" s="124" t="str">
        <f t="shared" si="29"/>
        <v>about the same</v>
      </c>
      <c r="S51" s="124" t="str">
        <f t="shared" si="30"/>
        <v>about the same</v>
      </c>
      <c r="T51" s="124" t="str">
        <f t="shared" si="31"/>
        <v>about the same</v>
      </c>
      <c r="U51" s="124">
        <f t="shared" si="18"/>
        <v>2.97768090052791</v>
      </c>
      <c r="V51" s="124">
        <f t="shared" si="32"/>
        <v>1.47580897125727</v>
      </c>
      <c r="W51" s="117">
        <f t="shared" si="19"/>
        <v>60.0000826520348</v>
      </c>
      <c r="X51" s="117">
        <f>W51-[1]Reference!E58</f>
        <v>-2.22502459928201</v>
      </c>
      <c r="Y51" s="117">
        <f t="shared" si="20"/>
        <v>1.94917209927439</v>
      </c>
      <c r="Z51" s="117">
        <f t="shared" si="21"/>
        <v>0.341434042486853</v>
      </c>
      <c r="AA51" s="117">
        <f>X51/(1+0.045*ABS([1]Reference!E58))</f>
        <v>-0.585512785346859</v>
      </c>
      <c r="AB51" s="117">
        <f>Y51/(1+0.015*ABS([1]Reference!E58))</f>
        <v>1.00816989842175</v>
      </c>
      <c r="AC51" s="117">
        <f t="shared" si="33"/>
        <v>1.21482878269214</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1.43321966302098</v>
      </c>
      <c r="C62" s="108" t="str">
        <f>IF(B62&lt;=20,"PASS","FAIL")</f>
        <v>PASS</v>
      </c>
    </row>
    <row r="63" spans="1:3">
      <c r="A63" s="31" t="s">
        <v>49</v>
      </c>
      <c r="B63" s="32">
        <f>MAX(AC28:AC51)</f>
        <v>2.64536862616458</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0.153508082032204</v>
      </c>
      <c r="F434" s="155">
        <f>Test_Data!T22</f>
        <v>0.0617289282381535</v>
      </c>
      <c r="G434" s="155">
        <v>0.18</v>
      </c>
      <c r="H434" s="155">
        <v>0.15</v>
      </c>
    </row>
    <row r="435" ht="14" spans="1:8">
      <c r="A435" s="153" t="s">
        <v>101</v>
      </c>
      <c r="B435" s="154">
        <v>0</v>
      </c>
      <c r="C435" s="154">
        <v>255</v>
      </c>
      <c r="D435" s="154">
        <v>0</v>
      </c>
      <c r="E435" s="155">
        <f>Test_Data!S18</f>
        <v>0.306219577789307</v>
      </c>
      <c r="F435" s="155">
        <f>Test_Data!T18</f>
        <v>0.599835693836212</v>
      </c>
      <c r="G435" s="155">
        <v>0.13</v>
      </c>
      <c r="H435" s="155">
        <v>0.57</v>
      </c>
    </row>
    <row r="436" ht="14" spans="1:8">
      <c r="A436" s="153" t="s">
        <v>100</v>
      </c>
      <c r="B436" s="154">
        <v>255</v>
      </c>
      <c r="C436" s="154">
        <v>0</v>
      </c>
      <c r="D436" s="154">
        <v>0</v>
      </c>
      <c r="E436" s="155">
        <f>Test_Data!S14</f>
        <v>0.63429844379425</v>
      </c>
      <c r="F436" s="155">
        <f>Test_Data!T14</f>
        <v>0.332554876804352</v>
      </c>
      <c r="G436" s="155">
        <v>0.47</v>
      </c>
      <c r="H436" s="155">
        <v>0.52</v>
      </c>
    </row>
    <row r="437" ht="14" spans="1:8">
      <c r="A437" s="153" t="s">
        <v>102</v>
      </c>
      <c r="B437" s="154">
        <v>0</v>
      </c>
      <c r="C437" s="154">
        <v>0</v>
      </c>
      <c r="D437" s="154">
        <v>255</v>
      </c>
      <c r="E437" s="155">
        <f>Test_Data!S22</f>
        <v>0.153508082032204</v>
      </c>
      <c r="F437" s="155">
        <f>Test_Data!T22</f>
        <v>0.0617289282381535</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2.0146164737329</v>
      </c>
    </row>
    <row r="446" spans="1:2">
      <c r="A446" s="3" t="s">
        <v>115</v>
      </c>
      <c r="B446" s="32">
        <f t="shared" ref="B446:B476" si="71">AC29</f>
        <v>1.84821972877969</v>
      </c>
    </row>
    <row r="447" spans="1:2">
      <c r="A447" s="3" t="s">
        <v>116</v>
      </c>
      <c r="B447" s="32">
        <f t="shared" si="71"/>
        <v>1.60649580705053</v>
      </c>
    </row>
    <row r="448" spans="1:2">
      <c r="A448" s="3" t="s">
        <v>117</v>
      </c>
      <c r="B448" s="32">
        <f t="shared" si="71"/>
        <v>1.30844501534626</v>
      </c>
    </row>
    <row r="449" spans="1:2">
      <c r="A449" s="3" t="s">
        <v>118</v>
      </c>
      <c r="B449" s="32">
        <f t="shared" si="71"/>
        <v>1.06282717568624</v>
      </c>
    </row>
    <row r="450" spans="1:2">
      <c r="A450" s="3" t="s">
        <v>119</v>
      </c>
      <c r="B450" s="32">
        <f t="shared" si="71"/>
        <v>0.67685927308196</v>
      </c>
    </row>
    <row r="451" spans="1:2">
      <c r="A451" s="3" t="s">
        <v>120</v>
      </c>
      <c r="B451" s="32">
        <f t="shared" si="71"/>
        <v>0.326732884986789</v>
      </c>
    </row>
    <row r="452" spans="1:2">
      <c r="A452" s="3" t="s">
        <v>121</v>
      </c>
      <c r="B452" s="32">
        <f t="shared" si="71"/>
        <v>0</v>
      </c>
    </row>
    <row r="453" spans="1:2">
      <c r="A453" s="3" t="s">
        <v>122</v>
      </c>
      <c r="B453" s="32">
        <f t="shared" si="71"/>
        <v>2.10599754376248</v>
      </c>
    </row>
    <row r="454" spans="1:2">
      <c r="A454" s="3" t="s">
        <v>123</v>
      </c>
      <c r="B454" s="32">
        <f t="shared" si="71"/>
        <v>1.92564283009739</v>
      </c>
    </row>
    <row r="455" spans="1:2">
      <c r="A455" s="3" t="s">
        <v>124</v>
      </c>
      <c r="B455" s="32">
        <f t="shared" si="71"/>
        <v>2.17127812430229</v>
      </c>
    </row>
    <row r="456" spans="1:2">
      <c r="A456" s="3" t="s">
        <v>125</v>
      </c>
      <c r="B456" s="32">
        <f t="shared" si="71"/>
        <v>1.44043762830615</v>
      </c>
    </row>
    <row r="457" spans="1:2">
      <c r="A457" s="3" t="s">
        <v>126</v>
      </c>
      <c r="B457" s="32">
        <f t="shared" si="71"/>
        <v>1.43263889698186</v>
      </c>
    </row>
    <row r="458" spans="1:2">
      <c r="A458" s="3" t="s">
        <v>127</v>
      </c>
      <c r="B458" s="32">
        <f t="shared" si="71"/>
        <v>1.01285290647117</v>
      </c>
    </row>
    <row r="459" spans="1:2">
      <c r="A459" s="3" t="s">
        <v>128</v>
      </c>
      <c r="B459" s="32">
        <f t="shared" si="71"/>
        <v>0.702312734412949</v>
      </c>
    </row>
    <row r="460" spans="1:2">
      <c r="A460" s="3" t="s">
        <v>129</v>
      </c>
      <c r="B460" s="32">
        <f t="shared" si="71"/>
        <v>0.666819295708569</v>
      </c>
    </row>
    <row r="461" spans="1:2">
      <c r="A461" s="3" t="s">
        <v>130</v>
      </c>
      <c r="B461" s="32">
        <f t="shared" si="71"/>
        <v>1.83289902074824</v>
      </c>
    </row>
    <row r="462" spans="1:2">
      <c r="A462" s="3" t="s">
        <v>131</v>
      </c>
      <c r="B462" s="32">
        <f t="shared" si="71"/>
        <v>2.06077557740305</v>
      </c>
    </row>
    <row r="463" spans="1:2">
      <c r="A463" s="3" t="s">
        <v>132</v>
      </c>
      <c r="B463" s="32">
        <f t="shared" si="71"/>
        <v>2.64536862616458</v>
      </c>
    </row>
    <row r="464" spans="1:2">
      <c r="A464" s="3" t="s">
        <v>133</v>
      </c>
      <c r="B464" s="32">
        <f t="shared" si="71"/>
        <v>1.94061133059879</v>
      </c>
    </row>
    <row r="465" spans="1:2">
      <c r="A465" s="3" t="s">
        <v>134</v>
      </c>
      <c r="B465" s="32">
        <f t="shared" si="71"/>
        <v>1.68539898131915</v>
      </c>
    </row>
    <row r="466" spans="1:2">
      <c r="A466" s="3" t="s">
        <v>135</v>
      </c>
      <c r="B466" s="32">
        <f t="shared" si="71"/>
        <v>1.41667270914653</v>
      </c>
    </row>
    <row r="467" spans="1:2">
      <c r="A467" s="3" t="s">
        <v>136</v>
      </c>
      <c r="B467" s="32">
        <f t="shared" si="71"/>
        <v>1.29854056572368</v>
      </c>
    </row>
    <row r="468" spans="1:2">
      <c r="A468" s="3" t="s">
        <v>137</v>
      </c>
      <c r="B468" s="32">
        <f t="shared" si="71"/>
        <v>1.21482878269214</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0.0260767992585897</v>
      </c>
    </row>
    <row r="480" spans="1:2">
      <c r="A480" s="3">
        <v>16</v>
      </c>
      <c r="B480" s="158">
        <f>Test_Data!U29</f>
        <v>2.55902862548828</v>
      </c>
    </row>
    <row r="481" spans="1:2">
      <c r="A481" s="3">
        <v>32</v>
      </c>
      <c r="B481" s="158">
        <f>Test_Data!U30</f>
        <v>6.38398551940918</v>
      </c>
    </row>
    <row r="482" spans="1:2">
      <c r="A482" s="3">
        <v>48</v>
      </c>
      <c r="B482" s="158">
        <f>Test_Data!U31</f>
        <v>12.3041343688965</v>
      </c>
    </row>
    <row r="483" spans="1:2">
      <c r="A483" s="3">
        <v>64</v>
      </c>
      <c r="B483" s="158">
        <f>Test_Data!U32</f>
        <v>20.6922073364258</v>
      </c>
    </row>
    <row r="484" spans="1:2">
      <c r="A484" s="3">
        <v>80</v>
      </c>
      <c r="B484" s="158">
        <f>Test_Data!U33</f>
        <v>31.7514095306396</v>
      </c>
    </row>
    <row r="485" spans="1:2">
      <c r="A485" s="3">
        <v>96</v>
      </c>
      <c r="B485" s="158">
        <f>Test_Data!U34</f>
        <v>45.384162902832</v>
      </c>
    </row>
    <row r="486" spans="1:2">
      <c r="A486" s="3">
        <v>112</v>
      </c>
      <c r="B486" s="158">
        <f>Test_Data!U35</f>
        <v>62.1197319030762</v>
      </c>
    </row>
    <row r="487" spans="1:2">
      <c r="A487" s="3">
        <v>128</v>
      </c>
      <c r="B487" s="158">
        <f>Test_Data!U36</f>
        <v>81.7487258911133</v>
      </c>
    </row>
    <row r="488" spans="1:2">
      <c r="A488" s="3">
        <v>144</v>
      </c>
      <c r="B488" s="158">
        <f>Test_Data!U37</f>
        <v>104.847183227539</v>
      </c>
    </row>
    <row r="489" spans="1:2">
      <c r="A489" s="3">
        <v>160</v>
      </c>
      <c r="B489" s="158">
        <f>Test_Data!U38</f>
        <v>130.83821105957</v>
      </c>
    </row>
    <row r="490" spans="1:2">
      <c r="A490" s="3">
        <v>176</v>
      </c>
      <c r="B490" s="158">
        <f>Test_Data!U39</f>
        <v>160.412994384766</v>
      </c>
    </row>
    <row r="491" spans="1:2">
      <c r="A491" s="3">
        <v>192</v>
      </c>
      <c r="B491" s="158">
        <f>Test_Data!U40</f>
        <v>193.408889770508</v>
      </c>
    </row>
    <row r="492" spans="1:2">
      <c r="A492" s="3">
        <v>208</v>
      </c>
      <c r="B492" s="158">
        <f>Test_Data!U41</f>
        <v>229.767044067383</v>
      </c>
    </row>
    <row r="493" spans="1:2">
      <c r="A493" s="3">
        <v>224</v>
      </c>
      <c r="B493" s="158">
        <f>Test_Data!U42</f>
        <v>270.155212402344</v>
      </c>
    </row>
    <row r="494" spans="1:2">
      <c r="A494" s="3">
        <v>240</v>
      </c>
      <c r="B494" s="158">
        <f>Test_Data!U43</f>
        <v>314.705444335938</v>
      </c>
    </row>
    <row r="495" spans="1:2">
      <c r="A495" s="3">
        <v>255</v>
      </c>
      <c r="B495" s="158">
        <f>Test_Data!U44</f>
        <v>359.937683105469</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t="str">
        <f>Test_Data!H1</f>
        <v>iti</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1.43321966302098</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t="s">
        <v>379</v>
      </c>
      <c r="I1" s="8"/>
      <c r="J1" s="8"/>
      <c r="K1" s="8"/>
      <c r="L1" s="8"/>
      <c r="M1" s="5"/>
      <c r="N1" s="5"/>
      <c r="O1" s="5"/>
    </row>
    <row r="2" ht="20.1" customHeight="1" spans="1:48">
      <c r="A2" s="9" t="s">
        <v>380</v>
      </c>
      <c r="B2" s="9"/>
      <c r="C2" s="9"/>
      <c r="D2" s="10">
        <v>0</v>
      </c>
      <c r="E2" s="8"/>
      <c r="F2" s="8"/>
      <c r="G2" s="8"/>
      <c r="H2" s="8"/>
      <c r="I2" s="8"/>
      <c r="J2" s="8"/>
      <c r="K2" s="8"/>
      <c r="L2" s="8"/>
      <c r="M2" s="9" t="s">
        <v>381</v>
      </c>
      <c r="N2" s="9"/>
      <c r="O2" s="9"/>
      <c r="P2" s="10">
        <v>1</v>
      </c>
      <c r="Q2" s="8"/>
      <c r="R2" s="8"/>
      <c r="S2" s="8"/>
      <c r="T2" s="8"/>
      <c r="U2" s="8"/>
      <c r="V2" s="8"/>
      <c r="W2" s="8"/>
      <c r="X2" s="8"/>
      <c r="Y2" s="9" t="s">
        <v>382</v>
      </c>
      <c r="Z2" s="9"/>
      <c r="AA2" s="9"/>
      <c r="AB2" s="10">
        <v>0</v>
      </c>
      <c r="AC2" s="8"/>
      <c r="AD2" s="8"/>
      <c r="AE2" s="8"/>
      <c r="AF2" s="8"/>
      <c r="AG2" s="8"/>
      <c r="AH2" s="8"/>
      <c r="AI2" s="8"/>
      <c r="AJ2" s="8"/>
      <c r="AK2" s="9" t="s">
        <v>383</v>
      </c>
      <c r="AL2" s="9"/>
      <c r="AM2" s="9"/>
      <c r="AN2" s="10">
        <v>0</v>
      </c>
      <c r="AO2" s="8"/>
      <c r="AP2" s="8"/>
      <c r="AQ2" s="8"/>
      <c r="AR2" s="8"/>
      <c r="AS2" s="8"/>
      <c r="AT2" s="8"/>
      <c r="AU2" s="8"/>
      <c r="AV2" s="8"/>
    </row>
    <row r="3" ht="15.75" spans="1:48">
      <c r="A3" s="11" t="s">
        <v>384</v>
      </c>
      <c r="B3" s="12"/>
      <c r="C3" s="13"/>
      <c r="D3" s="14" t="s">
        <v>20</v>
      </c>
      <c r="E3" s="15" t="s">
        <v>21</v>
      </c>
      <c r="F3" s="16" t="s">
        <v>22</v>
      </c>
      <c r="G3" s="14" t="s">
        <v>110</v>
      </c>
      <c r="H3" s="16" t="s">
        <v>111</v>
      </c>
      <c r="I3" s="12" t="s">
        <v>293</v>
      </c>
      <c r="J3" s="14" t="s">
        <v>112</v>
      </c>
      <c r="K3" s="16" t="s">
        <v>113</v>
      </c>
      <c r="L3" s="15" t="s">
        <v>385</v>
      </c>
      <c r="M3" s="11" t="s">
        <v>384</v>
      </c>
      <c r="N3" s="12"/>
      <c r="O3" s="13"/>
      <c r="P3" s="14" t="s">
        <v>20</v>
      </c>
      <c r="Q3" s="15" t="s">
        <v>21</v>
      </c>
      <c r="R3" s="16" t="s">
        <v>22</v>
      </c>
      <c r="S3" s="14" t="s">
        <v>110</v>
      </c>
      <c r="T3" s="16" t="s">
        <v>111</v>
      </c>
      <c r="U3" s="12" t="s">
        <v>293</v>
      </c>
      <c r="V3" s="14" t="s">
        <v>112</v>
      </c>
      <c r="W3" s="16" t="s">
        <v>113</v>
      </c>
      <c r="X3" s="15" t="s">
        <v>385</v>
      </c>
      <c r="Y3" s="11" t="s">
        <v>384</v>
      </c>
      <c r="Z3" s="12"/>
      <c r="AA3" s="13"/>
      <c r="AB3" s="14" t="s">
        <v>20</v>
      </c>
      <c r="AC3" s="15" t="s">
        <v>21</v>
      </c>
      <c r="AD3" s="16" t="s">
        <v>22</v>
      </c>
      <c r="AE3" s="14" t="s">
        <v>110</v>
      </c>
      <c r="AF3" s="16" t="s">
        <v>111</v>
      </c>
      <c r="AG3" s="12" t="s">
        <v>293</v>
      </c>
      <c r="AH3" s="14" t="s">
        <v>112</v>
      </c>
      <c r="AI3" s="16" t="s">
        <v>113</v>
      </c>
      <c r="AJ3" s="15" t="s">
        <v>385</v>
      </c>
      <c r="AK3" s="11" t="s">
        <v>384</v>
      </c>
      <c r="AL3" s="12"/>
      <c r="AM3" s="13"/>
      <c r="AN3" s="14" t="s">
        <v>20</v>
      </c>
      <c r="AO3" s="15" t="s">
        <v>21</v>
      </c>
      <c r="AP3" s="16" t="s">
        <v>22</v>
      </c>
      <c r="AQ3" s="14" t="s">
        <v>110</v>
      </c>
      <c r="AR3" s="16" t="s">
        <v>111</v>
      </c>
      <c r="AS3" s="12" t="s">
        <v>293</v>
      </c>
      <c r="AT3" s="14" t="s">
        <v>112</v>
      </c>
      <c r="AU3" s="16" t="s">
        <v>113</v>
      </c>
      <c r="AV3" s="15" t="s">
        <v>385</v>
      </c>
    </row>
    <row r="4" ht="15" spans="1:48">
      <c r="A4" s="17">
        <v>255</v>
      </c>
      <c r="B4" s="18">
        <v>255</v>
      </c>
      <c r="C4" s="18">
        <v>255</v>
      </c>
      <c r="D4" s="19"/>
      <c r="E4" s="20"/>
      <c r="F4" s="21"/>
      <c r="G4" s="20"/>
      <c r="H4" s="20"/>
      <c r="I4" s="20"/>
      <c r="J4" s="19"/>
      <c r="K4" s="21"/>
      <c r="L4" s="22"/>
      <c r="M4" s="23">
        <v>32</v>
      </c>
      <c r="N4" s="23">
        <v>32</v>
      </c>
      <c r="O4" s="23">
        <v>32</v>
      </c>
      <c r="P4" s="19">
        <v>5.8611574</v>
      </c>
      <c r="Q4" s="20">
        <v>6.1811686</v>
      </c>
      <c r="R4" s="21">
        <v>6.1069021</v>
      </c>
      <c r="S4" s="20">
        <v>0.322942525148392</v>
      </c>
      <c r="T4" s="20">
        <v>0.340574741363525</v>
      </c>
      <c r="U4" s="20">
        <v>6.18116855621338</v>
      </c>
      <c r="V4" s="19">
        <v>0</v>
      </c>
      <c r="W4" s="21">
        <v>0</v>
      </c>
      <c r="X4" s="22">
        <v>5932.49755859375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19.571844</v>
      </c>
      <c r="Q5" s="20">
        <v>20.604465</v>
      </c>
      <c r="R5" s="21">
        <v>19.78071</v>
      </c>
      <c r="S5" s="20">
        <v>0.32643124461174</v>
      </c>
      <c r="T5" s="20">
        <v>0.343653917312622</v>
      </c>
      <c r="U5" s="20">
        <v>20.6044654846191</v>
      </c>
      <c r="V5" s="19">
        <v>0</v>
      </c>
      <c r="W5" s="21">
        <v>0</v>
      </c>
      <c r="X5" s="24">
        <v>5766.2685546875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43.178467</v>
      </c>
      <c r="Q6" s="20">
        <v>45.414848</v>
      </c>
      <c r="R6" s="21">
        <v>42.992695</v>
      </c>
      <c r="S6" s="20">
        <v>0.328138738870621</v>
      </c>
      <c r="T6" s="20">
        <v>0.345134317874908</v>
      </c>
      <c r="U6" s="20">
        <v>45.4148483276367</v>
      </c>
      <c r="V6" s="19">
        <v>0</v>
      </c>
      <c r="W6" s="21">
        <v>0</v>
      </c>
      <c r="X6" s="24">
        <v>5688.6591796875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77.812912</v>
      </c>
      <c r="Q7" s="20">
        <v>81.796829</v>
      </c>
      <c r="R7" s="21">
        <v>76.821503</v>
      </c>
      <c r="S7" s="20">
        <v>0.329114347696304</v>
      </c>
      <c r="T7" s="20">
        <v>0.345964550971985</v>
      </c>
      <c r="U7" s="20">
        <v>81.7968292236328</v>
      </c>
      <c r="V7" s="19">
        <v>0</v>
      </c>
      <c r="W7" s="21">
        <v>0</v>
      </c>
      <c r="X7" s="24">
        <v>5645.3857421875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124.67841</v>
      </c>
      <c r="Q8" s="20">
        <v>131.05421</v>
      </c>
      <c r="R8" s="21">
        <v>122.64245</v>
      </c>
      <c r="S8" s="20">
        <v>0.329510092735291</v>
      </c>
      <c r="T8" s="20">
        <v>0.346360594034195</v>
      </c>
      <c r="U8" s="20">
        <v>131.054214477539</v>
      </c>
      <c r="V8" s="19">
        <v>0</v>
      </c>
      <c r="W8" s="21">
        <v>0</v>
      </c>
      <c r="X8" s="24">
        <v>5628.01171875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184.18668</v>
      </c>
      <c r="Q9" s="20">
        <v>193.77356</v>
      </c>
      <c r="R9" s="21">
        <v>180.34398</v>
      </c>
      <c r="S9" s="20">
        <v>0.329903781414032</v>
      </c>
      <c r="T9" s="20">
        <v>0.347075223922729</v>
      </c>
      <c r="U9" s="20">
        <v>193.773559570312</v>
      </c>
      <c r="V9" s="19">
        <v>0</v>
      </c>
      <c r="W9" s="21">
        <v>0</v>
      </c>
      <c r="X9" s="24">
        <v>5610.7373046875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257.50385</v>
      </c>
      <c r="Q10" s="20">
        <v>270.74249</v>
      </c>
      <c r="R10" s="21">
        <v>251.28719</v>
      </c>
      <c r="S10" s="20">
        <v>0.330330699682236</v>
      </c>
      <c r="T10" s="20">
        <v>0.347313463687897</v>
      </c>
      <c r="U10" s="20">
        <v>270.742492675781</v>
      </c>
      <c r="V10" s="19">
        <v>0</v>
      </c>
      <c r="W10" s="21">
        <v>0</v>
      </c>
      <c r="X10" s="24">
        <v>5592.37890625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342.88083</v>
      </c>
      <c r="Q11" s="20">
        <v>360.73059</v>
      </c>
      <c r="R11" s="21">
        <v>333.70587</v>
      </c>
      <c r="S11" s="20">
        <v>0.330545753240585</v>
      </c>
      <c r="T11" s="20">
        <v>0.347753375768661</v>
      </c>
      <c r="U11" s="20">
        <v>360.730590820313</v>
      </c>
      <c r="V11" s="19">
        <v>0</v>
      </c>
      <c r="W11" s="21">
        <v>0</v>
      </c>
      <c r="X11" s="24">
        <v>5583.10498046875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35.945728</v>
      </c>
      <c r="Q12" s="20">
        <v>19.089216</v>
      </c>
      <c r="R12" s="21">
        <v>1.7323645</v>
      </c>
      <c r="S12" s="20">
        <v>0.63321179151535</v>
      </c>
      <c r="T12" s="20">
        <v>0.336271286010742</v>
      </c>
      <c r="U12" s="20">
        <v>19.0892162322998</v>
      </c>
      <c r="V12" s="19">
        <v>0</v>
      </c>
      <c r="W12" s="21">
        <v>0</v>
      </c>
      <c r="X12" s="24">
        <v>5583.10498046875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95.513405</v>
      </c>
      <c r="Q13" s="20">
        <v>60.151287</v>
      </c>
      <c r="R13" s="21">
        <v>23.12678</v>
      </c>
      <c r="S13" s="20">
        <v>0.53421676158905</v>
      </c>
      <c r="T13" s="20">
        <v>0.336432635784149</v>
      </c>
      <c r="U13" s="20">
        <v>60.1512870788574</v>
      </c>
      <c r="V13" s="19">
        <v>0</v>
      </c>
      <c r="W13" s="21">
        <v>0</v>
      </c>
      <c r="X13" s="24">
        <v>5583.10498046875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159.03317</v>
      </c>
      <c r="Q14" s="20">
        <v>83.379135</v>
      </c>
      <c r="R14" s="21">
        <v>8.3106413</v>
      </c>
      <c r="S14" s="20">
        <v>0.63429844379425</v>
      </c>
      <c r="T14" s="20">
        <v>0.332554876804352</v>
      </c>
      <c r="U14" s="20">
        <v>83.3791351318359</v>
      </c>
      <c r="V14" s="19">
        <v>0</v>
      </c>
      <c r="W14" s="21">
        <v>0</v>
      </c>
      <c r="X14" s="24">
        <v>5583.10498046875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199.99435</v>
      </c>
      <c r="Q15" s="20">
        <v>145.03632</v>
      </c>
      <c r="R15" s="21">
        <v>81.969452</v>
      </c>
      <c r="S15" s="20">
        <v>0.468370705842972</v>
      </c>
      <c r="T15" s="20">
        <v>0.339663416147232</v>
      </c>
      <c r="U15" s="20">
        <v>145.036315917969</v>
      </c>
      <c r="V15" s="19">
        <v>0</v>
      </c>
      <c r="W15" s="21">
        <v>0</v>
      </c>
      <c r="X15" s="24">
        <v>2030.72314453125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30.418219</v>
      </c>
      <c r="Q16" s="20">
        <v>59.166225</v>
      </c>
      <c r="R16" s="21">
        <v>9.8090944</v>
      </c>
      <c r="S16" s="20">
        <v>0.306038200855255</v>
      </c>
      <c r="T16" s="20">
        <v>0.595272362232208</v>
      </c>
      <c r="U16" s="20">
        <v>59.1662254333496</v>
      </c>
      <c r="V16" s="19">
        <v>0</v>
      </c>
      <c r="W16" s="21">
        <v>0</v>
      </c>
      <c r="X16" s="24">
        <v>5969.3046875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82.942673</v>
      </c>
      <c r="Q17" s="20">
        <v>145.24332</v>
      </c>
      <c r="R17" s="21">
        <v>38.522148</v>
      </c>
      <c r="S17" s="20">
        <v>0.310986667871475</v>
      </c>
      <c r="T17" s="20">
        <v>0.544577777385712</v>
      </c>
      <c r="U17" s="20">
        <v>145.243316650391</v>
      </c>
      <c r="V17" s="19">
        <v>0</v>
      </c>
      <c r="W17" s="21">
        <v>0</v>
      </c>
      <c r="X17" s="24">
        <v>5935.494140625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132.94771</v>
      </c>
      <c r="Q18" s="20">
        <v>260.42352</v>
      </c>
      <c r="R18" s="21">
        <v>40.786861</v>
      </c>
      <c r="S18" s="20">
        <v>0.306219577789307</v>
      </c>
      <c r="T18" s="20">
        <v>0.599835693836212</v>
      </c>
      <c r="U18" s="20">
        <v>260.423522949219</v>
      </c>
      <c r="V18" s="19">
        <v>0</v>
      </c>
      <c r="W18" s="21">
        <v>0</v>
      </c>
      <c r="X18" s="24">
        <v>5961.40673828125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179.29355</v>
      </c>
      <c r="Q19" s="20">
        <v>282.62656</v>
      </c>
      <c r="R19" s="21">
        <v>106.22958</v>
      </c>
      <c r="S19" s="20">
        <v>0.315574496984482</v>
      </c>
      <c r="T19" s="20">
        <v>0.497450888156891</v>
      </c>
      <c r="U19" s="20">
        <v>282.626556396484</v>
      </c>
      <c r="V19" s="19">
        <v>0</v>
      </c>
      <c r="W19" s="21">
        <v>0</v>
      </c>
      <c r="X19" s="24">
        <v>5894.35302734375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12.849789</v>
      </c>
      <c r="Q20" s="20">
        <v>5.0263739</v>
      </c>
      <c r="R20" s="21">
        <v>67.065826</v>
      </c>
      <c r="S20" s="20">
        <v>0.151277229189873</v>
      </c>
      <c r="T20" s="20">
        <v>0.0591741949319839</v>
      </c>
      <c r="U20" s="20">
        <v>5.02637386322021</v>
      </c>
      <c r="V20" s="19">
        <v>0</v>
      </c>
      <c r="W20" s="21">
        <v>0</v>
      </c>
      <c r="X20" s="24">
        <v>5894.35302734375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46.813347</v>
      </c>
      <c r="Q21" s="20">
        <v>31.46821</v>
      </c>
      <c r="R21" s="21">
        <v>159.89085</v>
      </c>
      <c r="S21" s="20">
        <v>0.196552351117134</v>
      </c>
      <c r="T21" s="20">
        <v>0.132123664021492</v>
      </c>
      <c r="U21" s="20">
        <v>31.4682102203369</v>
      </c>
      <c r="V21" s="19">
        <v>0</v>
      </c>
      <c r="W21" s="21">
        <v>0</v>
      </c>
      <c r="X21" s="24">
        <v>5894.35302734375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56.961578</v>
      </c>
      <c r="Q22" s="20">
        <v>22.905487</v>
      </c>
      <c r="R22" s="21">
        <v>291.19861</v>
      </c>
      <c r="S22" s="20">
        <v>0.153508082032204</v>
      </c>
      <c r="T22" s="20">
        <v>0.0617289282381535</v>
      </c>
      <c r="U22" s="20">
        <v>22.9054870605469</v>
      </c>
      <c r="V22" s="19">
        <v>0</v>
      </c>
      <c r="W22" s="21">
        <v>0</v>
      </c>
      <c r="X22" s="24">
        <v>5894.35302734375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121.20476</v>
      </c>
      <c r="Q23" s="20">
        <v>98.864143</v>
      </c>
      <c r="R23" s="21">
        <v>301.47409</v>
      </c>
      <c r="S23" s="20">
        <v>0.232396483421326</v>
      </c>
      <c r="T23" s="20">
        <v>0.189560875296593</v>
      </c>
      <c r="U23" s="20">
        <v>98.864143371582</v>
      </c>
      <c r="V23" s="19">
        <v>0</v>
      </c>
      <c r="W23" s="21">
        <v>0</v>
      </c>
      <c r="X23" s="24">
        <v>5894.35302734375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65.053757</v>
      </c>
      <c r="Q24" s="20">
        <v>76.71386</v>
      </c>
      <c r="R24" s="21">
        <v>11.395226</v>
      </c>
      <c r="S24" s="20">
        <v>0.424735903739929</v>
      </c>
      <c r="T24" s="20">
        <v>0.500864684581757</v>
      </c>
      <c r="U24" s="20">
        <v>76.7138595581055</v>
      </c>
      <c r="V24" s="19">
        <v>0</v>
      </c>
      <c r="W24" s="21">
        <v>0</v>
      </c>
      <c r="X24" s="24">
        <v>3828.80493164063</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157.17374</v>
      </c>
      <c r="Q25" s="20">
        <v>183.09573</v>
      </c>
      <c r="R25" s="21">
        <v>41.545403</v>
      </c>
      <c r="S25" s="20">
        <v>0.411649078130722</v>
      </c>
      <c r="T25" s="20">
        <v>0.479540586471558</v>
      </c>
      <c r="U25" s="20">
        <v>183.095733642578</v>
      </c>
      <c r="V25" s="19">
        <v>0</v>
      </c>
      <c r="W25" s="21">
        <v>0</v>
      </c>
      <c r="X25" s="24">
        <v>3941.78051757813</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286.9451</v>
      </c>
      <c r="Q26" s="20">
        <v>338.53107</v>
      </c>
      <c r="R26" s="21">
        <v>47.253944</v>
      </c>
      <c r="S26" s="20">
        <v>0.426538199186325</v>
      </c>
      <c r="T26" s="20">
        <v>0.503219723701477</v>
      </c>
      <c r="U26" s="20">
        <v>338.531066894531</v>
      </c>
      <c r="V26" s="19">
        <v>0</v>
      </c>
      <c r="W26" s="21">
        <v>0</v>
      </c>
      <c r="X26" s="24">
        <v>3811.77221679688</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299.1188</v>
      </c>
      <c r="Q27" s="20">
        <v>343.38101</v>
      </c>
      <c r="R27" s="21">
        <v>110.6311</v>
      </c>
      <c r="S27" s="20">
        <v>0.397167086601257</v>
      </c>
      <c r="T27" s="20">
        <v>0.455938011407852</v>
      </c>
      <c r="U27" s="20">
        <v>343.381011962891</v>
      </c>
      <c r="V27" s="19">
        <v>0</v>
      </c>
      <c r="W27" s="21">
        <v>0</v>
      </c>
      <c r="X27" s="24">
        <v>4092.25634765625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0.0248772</v>
      </c>
      <c r="Q28" s="20">
        <v>0.0260768</v>
      </c>
      <c r="R28" s="21">
        <v>0.039141</v>
      </c>
      <c r="S28" s="20">
        <v>0.276121884584427</v>
      </c>
      <c r="T28" s="20">
        <v>0.2894366979599</v>
      </c>
      <c r="U28" s="20">
        <v>0.0260767992585897</v>
      </c>
      <c r="V28" s="19">
        <v>0</v>
      </c>
      <c r="W28" s="21">
        <v>0</v>
      </c>
      <c r="X28" s="24">
        <v>10455.9091796875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2.4186251</v>
      </c>
      <c r="Q29" s="20">
        <v>2.5590286</v>
      </c>
      <c r="R29" s="21">
        <v>2.6176398</v>
      </c>
      <c r="S29" s="20">
        <v>0.318437337875366</v>
      </c>
      <c r="T29" s="20">
        <v>0.336922943592072</v>
      </c>
      <c r="U29" s="20">
        <v>2.55902862548828</v>
      </c>
      <c r="V29" s="19">
        <v>0</v>
      </c>
      <c r="W29" s="21">
        <v>0</v>
      </c>
      <c r="X29" s="24">
        <v>6161.68798828125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6.0478392</v>
      </c>
      <c r="Q30" s="20">
        <v>6.3839855</v>
      </c>
      <c r="R30" s="21">
        <v>6.3164983</v>
      </c>
      <c r="S30" s="20">
        <v>0.322580277919769</v>
      </c>
      <c r="T30" s="20">
        <v>0.340509682893753</v>
      </c>
      <c r="U30" s="20">
        <v>6.38398551940918</v>
      </c>
      <c r="V30" s="19">
        <v>0</v>
      </c>
      <c r="W30" s="21">
        <v>0</v>
      </c>
      <c r="X30" s="24">
        <v>5949.60498046875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11.713777</v>
      </c>
      <c r="Q31" s="20">
        <v>12.304134</v>
      </c>
      <c r="R31" s="21">
        <v>12.042305</v>
      </c>
      <c r="S31" s="20">
        <v>0.324839353561401</v>
      </c>
      <c r="T31" s="20">
        <v>0.341210782527924</v>
      </c>
      <c r="U31" s="20">
        <v>12.3041343688965</v>
      </c>
      <c r="V31" s="19">
        <v>0</v>
      </c>
      <c r="W31" s="21">
        <v>0</v>
      </c>
      <c r="X31" s="24">
        <v>5843.00048828125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19.655529</v>
      </c>
      <c r="Q32" s="20">
        <v>20.692207</v>
      </c>
      <c r="R32" s="21">
        <v>19.877934</v>
      </c>
      <c r="S32" s="20">
        <v>0.326364636421204</v>
      </c>
      <c r="T32" s="20">
        <v>0.343577861785889</v>
      </c>
      <c r="U32" s="20">
        <v>20.6922073364258</v>
      </c>
      <c r="V32" s="19">
        <v>0</v>
      </c>
      <c r="W32" s="21">
        <v>0</v>
      </c>
      <c r="X32" s="24">
        <v>5769.3720703125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30.174849</v>
      </c>
      <c r="Q33" s="20">
        <v>31.75141</v>
      </c>
      <c r="R33" s="21">
        <v>30.190044</v>
      </c>
      <c r="S33" s="20">
        <v>0.327573388814926</v>
      </c>
      <c r="T33" s="20">
        <v>0.344688266515732</v>
      </c>
      <c r="U33" s="20">
        <v>31.7514095306396</v>
      </c>
      <c r="V33" s="19">
        <v>0</v>
      </c>
      <c r="W33" s="21">
        <v>0</v>
      </c>
      <c r="X33" s="24">
        <v>5714.0419921875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43.139103</v>
      </c>
      <c r="Q34" s="20">
        <v>45.384163</v>
      </c>
      <c r="R34" s="21">
        <v>42.985237</v>
      </c>
      <c r="S34" s="20">
        <v>0.328032791614532</v>
      </c>
      <c r="T34" s="20">
        <v>0.345104396343231</v>
      </c>
      <c r="U34" s="20">
        <v>45.384162902832</v>
      </c>
      <c r="V34" s="19">
        <v>0</v>
      </c>
      <c r="W34" s="21">
        <v>0</v>
      </c>
      <c r="X34" s="24">
        <v>5693.34521484375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59.026585</v>
      </c>
      <c r="Q35" s="20">
        <v>62.119732</v>
      </c>
      <c r="R35" s="21">
        <v>58.623379</v>
      </c>
      <c r="S35" s="20">
        <v>0.328345566987991</v>
      </c>
      <c r="T35" s="20">
        <v>0.345551759004593</v>
      </c>
      <c r="U35" s="20">
        <v>62.1197319030762</v>
      </c>
      <c r="V35" s="19">
        <v>0</v>
      </c>
      <c r="W35" s="21">
        <v>0</v>
      </c>
      <c r="X35" s="24">
        <v>5679.2138671875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77.723694</v>
      </c>
      <c r="Q36" s="20">
        <v>81.748726</v>
      </c>
      <c r="R36" s="21">
        <v>76.795639</v>
      </c>
      <c r="S36" s="20">
        <v>0.328964024782181</v>
      </c>
      <c r="T36" s="20">
        <v>0.345999896526337</v>
      </c>
      <c r="U36" s="20">
        <v>81.7487258911133</v>
      </c>
      <c r="V36" s="19">
        <v>0</v>
      </c>
      <c r="W36" s="21">
        <v>0</v>
      </c>
      <c r="X36" s="24">
        <v>5651.89404296875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99.653076</v>
      </c>
      <c r="Q37" s="20">
        <v>104.84718</v>
      </c>
      <c r="R37" s="21">
        <v>98.245354</v>
      </c>
      <c r="S37" s="20">
        <v>0.329164385795593</v>
      </c>
      <c r="T37" s="20">
        <v>0.346321046352386</v>
      </c>
      <c r="U37" s="20">
        <v>104.847183227539</v>
      </c>
      <c r="V37" s="19">
        <v>0</v>
      </c>
      <c r="W37" s="21">
        <v>0</v>
      </c>
      <c r="X37" s="24">
        <v>5642.99365234375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124.45892</v>
      </c>
      <c r="Q38" s="20">
        <v>130.83821</v>
      </c>
      <c r="R38" s="21">
        <v>122.64651</v>
      </c>
      <c r="S38" s="20">
        <v>0.329305499792099</v>
      </c>
      <c r="T38" s="20">
        <v>0.346184432506561</v>
      </c>
      <c r="U38" s="20">
        <v>130.83821105957</v>
      </c>
      <c r="V38" s="19">
        <v>0</v>
      </c>
      <c r="W38" s="21">
        <v>0</v>
      </c>
      <c r="X38" s="24">
        <v>5636.9609375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152.4558</v>
      </c>
      <c r="Q39" s="20">
        <v>160.41299</v>
      </c>
      <c r="R39" s="21">
        <v>149.75475</v>
      </c>
      <c r="S39" s="20">
        <v>0.329546123743057</v>
      </c>
      <c r="T39" s="20">
        <v>0.346746265888214</v>
      </c>
      <c r="U39" s="20">
        <v>160.412994384766</v>
      </c>
      <c r="V39" s="19">
        <v>0</v>
      </c>
      <c r="W39" s="21">
        <v>0</v>
      </c>
      <c r="X39" s="24">
        <v>5626.263671875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183.82268</v>
      </c>
      <c r="Q40" s="20">
        <v>193.40889</v>
      </c>
      <c r="R40" s="21">
        <v>180.04291</v>
      </c>
      <c r="S40" s="20">
        <v>0.329860210418701</v>
      </c>
      <c r="T40" s="20">
        <v>0.347062170505524</v>
      </c>
      <c r="U40" s="20">
        <v>193.408889770508</v>
      </c>
      <c r="V40" s="19">
        <v>0</v>
      </c>
      <c r="W40" s="21">
        <v>0</v>
      </c>
      <c r="X40" s="24">
        <v>5612.6123046875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218.5141</v>
      </c>
      <c r="Q41" s="20">
        <v>229.76704</v>
      </c>
      <c r="R41" s="21">
        <v>213.7561</v>
      </c>
      <c r="S41" s="20">
        <v>0.330063164234161</v>
      </c>
      <c r="T41" s="20">
        <v>0.347060590982437</v>
      </c>
      <c r="U41" s="20">
        <v>229.767044067383</v>
      </c>
      <c r="V41" s="19">
        <v>0</v>
      </c>
      <c r="W41" s="21">
        <v>0</v>
      </c>
      <c r="X41" s="24">
        <v>5603.90771484375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256.9234</v>
      </c>
      <c r="Q42" s="20">
        <v>270.15521</v>
      </c>
      <c r="R42" s="21">
        <v>250.86775</v>
      </c>
      <c r="S42" s="20">
        <v>0.33025848865509</v>
      </c>
      <c r="T42" s="20">
        <v>0.347267150878906</v>
      </c>
      <c r="U42" s="20">
        <v>270.155212402344</v>
      </c>
      <c r="V42" s="19">
        <v>0</v>
      </c>
      <c r="W42" s="21">
        <v>0</v>
      </c>
      <c r="X42" s="24">
        <v>5595.4775390625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299.15317</v>
      </c>
      <c r="Q43" s="20">
        <v>314.70544</v>
      </c>
      <c r="R43" s="21">
        <v>292.0007</v>
      </c>
      <c r="S43" s="20">
        <v>0.330242425203323</v>
      </c>
      <c r="T43" s="20">
        <v>0.347410947084427</v>
      </c>
      <c r="U43" s="20">
        <v>314.705444335938</v>
      </c>
      <c r="V43" s="19">
        <v>0</v>
      </c>
      <c r="W43" s="21">
        <v>0</v>
      </c>
      <c r="X43" s="24">
        <v>5596.12353515625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342.10419</v>
      </c>
      <c r="Q44" s="20">
        <v>359.93768</v>
      </c>
      <c r="R44" s="21">
        <v>333.17029</v>
      </c>
      <c r="S44" s="20">
        <v>0.330467700958252</v>
      </c>
      <c r="T44" s="20">
        <v>0.347694605588913</v>
      </c>
      <c r="U44" s="20">
        <v>359.937683105469</v>
      </c>
      <c r="V44" s="19">
        <v>0</v>
      </c>
      <c r="W44" s="21">
        <v>0</v>
      </c>
      <c r="X44" s="24">
        <v>5586.43994140625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2024-09-08T09:22:04Z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