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<sst xmlns="http://schemas.openxmlformats.org/spreadsheetml/2006/main" count="760" uniqueCount="386">
  <si>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</si>
  <si>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</si>
  <si>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</si>
  <si>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</si>
  <si>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</si>
  <si>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</si>
  <si>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</si>
  <si>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</si>
  <si>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</si>
  <si>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</si>
  <si>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</si>
  <si>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</si>
  <si>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</si>
  <si>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</si>
  <si>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</si>
  <si>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</si>
  <si>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</si>
  <si>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</si>
  <si>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</si>
  <si>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</si>
  <si>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</si>
  <si>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</si>
  <si>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</si>
  <si>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</si>
  <si>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</si>
  <si>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</si>
  <si>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</si>
  <si>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</si>
  <si>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</si>
  <si>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</si>
  <si>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</si>
  <si>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</si>
  <si>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</si>
  <si>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</si>
  <si>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</si>
  <si>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</si>
  <si>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</si>
  <si>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</si>
  <si>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</si>
  <si>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</si>
  <si>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</si>
  <si>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</si>
  <si>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</si>
  <si>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</si>
  <si>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</si>
  <si>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</si>
  <si>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</si>
  <si>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</si>
  <si>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</si>
  <si>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</si>
  <si>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</si>
  <si>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</si>
  <si>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</si>
  <si>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</si>
  <si>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</si>
  <si>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</si>
  <si>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</si>
  <si>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</si>
  <si>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</si>
  <si>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</si>
  <si>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</si>
  <si>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</si>
  <si>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</si>
  <si>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</si>
  <si>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</si>
  <si>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</si>
  <si>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</si>
  <si>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</si>
  <si>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</si>
  <si>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</si>
  <si>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</si>
  <si>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</si>
  <si>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</si>
  <si>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</si>
  <si>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</si>
  <si>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</si>
  <si>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</si>
  <si>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</si>
  <si>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</si>
  <si>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</si>
  <si>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</si>
  <si>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</si>
  <si>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</si>
  <si>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</si>
  <si>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</si>
  <si>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</si>
  <si>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</si>
  <si>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</si>
  <si>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</si>
  <si>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</si>
  <si>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</si>
  <si>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</si>
  <si>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</si>
  <si>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</si>
  <si>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</si>
  <si>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</si>
  <si>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</si>
  <si>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</si>
  <si>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</si>
  <si>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</si>
  <si>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</si>
  <si>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</si>
  <si>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</si>
  <si>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</si>
  <si>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</si>
  <si>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</si>
  <si>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</si>
  <si>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</si>
  <si>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</si>
  <si>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</si>
  <si>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</si>
  <si>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</si>
  <si>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</si>
  <si>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</si>
  <si>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</si>
  <si>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</si>
  <si>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</si>
  <si>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</si>
  <si>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</si>
  <si>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</si>
  <si>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</si>
  <si>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</si>
  <si>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</si>
  <si>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</si>
  <si>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</si>
  <si>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</si>
  <si>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</si>
  <si>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</si>
  <si>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</si>
  <si>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</si>
  <si>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</si>
  <si>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</si>
  <si>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</si>
  <si>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</si>
  <si>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</si>
  <si>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</si>
  <si>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</si>
  <si>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</si>
  <si>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</si>
  <si>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</si>
  <si>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</si>
  <si>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</si>
  <si>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</si>
  <si>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</si>
  <si>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</si>
  <si>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</si>
  <si>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</si>
  <si>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</si>
  <si>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</si>
  <si>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</si>
  <si>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</si>
  <si>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</si>
  <si>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</si>
  <si>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</si>
  <si>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</si>
  <si>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</si>
  <si>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</si>
  <si>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</si>
  <si>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</si>
  <si>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</si>
  <si>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</si>
  <si>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</si>
  <si>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</si>
  <si>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</si>
  <si>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</si>
  <si>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</si>
  <si>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</si>
  <si>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</si>
  <si>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</si>
  <si>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</si>
  <si>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</si>
  <si>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</si>
  <si>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</si>
  <si>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</si>
  <si>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</si>
  <si>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</si>
  <si>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</si>
  <si>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</si>
  <si>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</si>
  <si>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</si>
  <si>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</si>
  <si>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</si>
  <si>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</si>
  <si>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</si>
  <si>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</si>
  <si>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</si>
  <si>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</si>
  <si>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</si>
  <si>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</si>
  <si>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</si>
  <si>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</si>
  <si>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</si>
  <si>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</si>
  <si>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</si>
  <si>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</si>
  <si>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</si>
  <si>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</si>
  <si>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</si>
  <si>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</si>
  <si>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</si>
  <si>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</si>
  <si>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</si>
  <si>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</si>
  <si>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</si>
  <si>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</si>
  <si>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</si>
  <si>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</si>
  <si>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</si>
  <si>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</si>
  <si>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</si>
  <si>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</si>
  <si>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</si>
  <si>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</si>
  <si>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</si>
  <si>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</si>
  <si>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</si>
  <si>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</si>
  <si>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</si>
  <si>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</si>
  <si>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</si>
  <si>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</si>
  <si>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</si>
  <si>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</si>
  <si>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</si>
  <si>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</si>
  <si>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</si>
  <si>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</si>
  <si>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</si>
  <si>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</si>
  <si>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</si>
  <si>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</si>
  <si>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</si>
  <si>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</si>
  <si>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</si>
  <si>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</si>
  <si>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</si>
  <si>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</si>
  <si>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</si>
  <si>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</si>
  <si>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</si>
  <si>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</si>
  <si>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</si>
  <si>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</si>
  <si>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</si>
  <si>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</si>
  <si>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</si>
  <si>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</si>
  <si>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</si>
  <si>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</si>
  <si>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</si>
  <si>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</si>
  <si>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</si>
  <si>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</si>
  <si>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</si>
  <si>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</si>
  <si>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</si>
  <si>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</si>
  <si>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</si>
  <si>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</si>
  <si>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</si>
  <si>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</si>
  <si>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</si>
  <si>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</si>
  <si>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</si>
  <si>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</si>
  <si>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</si>
  <si>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</si>
  <si>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</si>
  <si>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</si>
  <si>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</si>
  <si>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</si>
  <si>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</si>
  <si>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</si>
  <si>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</si>
  <si>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</si>
  <si>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</si>
  <si>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</si>
  <si>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</si>
  <si>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</si>
  <si>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</si>
  <si>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</si>
  <si>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</si>
  <si>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</si>
  <si>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</si>
  <si>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</si>
  <si>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</si>
  <si>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</si>
  <si>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</si>
  <si>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</si>
  <si>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</si>
  <si>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</si>
  <si>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</si>
  <si>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</si>
  <si>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</si>
  <si>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</si>
  <si>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</si>
  <si>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</si>
  <si>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</si>
  <si>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</si>
  <si>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</si>
  <si>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</si>
  <si>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</si>
  <si>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</si>
  <si>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</si>
  <si>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</si>
  <si>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</si>
  <si>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</si>
  <si>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</si>
  <si>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</si>
  <si>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</si>
  <si>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</si>
  <si>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</si>
  <si>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</si>
  <si>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</si>
  <si>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</si>
  <si>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</si>
  <si>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</si>
  <si>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</si>
  <si>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</si>
  <si>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</si>
  <si>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</si>
  <si>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</si>
  <si>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</si>
  <si>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</si>
  <si>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</si>
  <si>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</si>
  <si>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</si>
  <si>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</si>
  <si>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</si>
  <si>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</si>
  <si>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</si>
  <si>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</si>
  <si>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</si>
  <si>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</si>
  <si>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</si>
  <si>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</si>
  <si>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</si>
  <si>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</si>
  <si>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</si>
  <si>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</si>
  <si>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</si>
  <si>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</si>
  <si>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</si>
  <si>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</si>
  <si>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</si>
  <si>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</si>
  <si>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</si>
  <si>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</si>
  <si>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</si>
  <si>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</si>
  <si>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</si>
  <si>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</si>
  <si>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</si>
  <si>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</si>
  <si>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</si>
  <si>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</si>
  <si>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</si>
  <si>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</si>
  <si>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</si>
  <si>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</si>
  <si>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</si>
  <si>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</si>
  <si>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</si>
  <si>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</si>
  <si>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</si>
  <si>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</si>
  <si>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</si>
  <si>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</si>
  <si>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</si>
  <si>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</si>
  <si>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</si>
  <si>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</si>
  <si>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</si>
  <si>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</si>
  <si>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</si>
  <si>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</si>
  <si>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</si>
  <si>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</si>
  <si>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</si>
  <si>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lij</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</si>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</sst>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sz val="9"/>
      <name val="ＭＳ Ｐゴシック"/>
      <charset val="128"/>
    </font>
    <font>
      <b/>
      <sz val="9"/>
      <color theme="1"/>
      <name val="Microsoft YaHei Light"/>
      <charset val="134"/>
    </font>
    <font>
      <b/>
      <sz val="9"/>
      <color rgb="FF000000"/>
      <name val="Cambria"/>
      <charset val="134"/>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0.0863519012928009</c:v>
                </c:pt>
                <c:pt idx="1">
                  <c:v>2.62531471252441</c:v>
                </c:pt>
                <c:pt idx="2">
                  <c:v>6.45006132125854</c:v>
                </c:pt>
                <c:pt idx="3">
                  <c:v>12.3692493438721</c:v>
                </c:pt>
                <c:pt idx="4">
                  <c:v>20.7529563903809</c:v>
                </c:pt>
                <c:pt idx="5">
                  <c:v>31.8496112823486</c:v>
                </c:pt>
                <c:pt idx="6">
                  <c:v>45.5290718078613</c:v>
                </c:pt>
                <c:pt idx="7">
                  <c:v>62.2249603271484</c:v>
                </c:pt>
                <c:pt idx="8">
                  <c:v>81.8092422485352</c:v>
                </c:pt>
                <c:pt idx="9">
                  <c:v>104.853286743164</c:v>
                </c:pt>
                <c:pt idx="10">
                  <c:v>130.906204223633</c:v>
                </c:pt>
                <c:pt idx="11">
                  <c:v>160.566223144531</c:v>
                </c:pt>
                <c:pt idx="12">
                  <c:v>193.51286315918</c:v>
                </c:pt>
                <c:pt idx="13">
                  <c:v>229.776947021484</c:v>
                </c:pt>
                <c:pt idx="14">
                  <c:v>270.242706298828</c:v>
                </c:pt>
                <c:pt idx="15">
                  <c:v>314.787902832031</c:v>
                </c:pt>
                <c:pt idx="16">
                  <c:v>359.923126220703</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0.153590679168701</c:v>
                </c:pt>
                <c:pt idx="1">
                  <c:v>0.306193858385086</c:v>
                </c:pt>
                <c:pt idx="2">
                  <c:v>0.634032607078552</c:v>
                </c:pt>
                <c:pt idx="3">
                  <c:v>0.153590679168701</c:v>
                </c:pt>
              </c:numCache>
            </c:numRef>
          </c:xVal>
          <c:yVal>
            <c:numRef>
              <c:f>sRGB_DeltaE!$F$434:$F$437</c:f>
              <c:numCache>
                <c:formatCode>0.00</c:formatCode>
                <c:ptCount val="4"/>
                <c:pt idx="0">
                  <c:v>0.0617901682853699</c:v>
                </c:pt>
                <c:pt idx="1">
                  <c:v>0.599796116352081</c:v>
                </c:pt>
                <c:pt idx="2">
                  <c:v>0.332504451274872</c:v>
                </c:pt>
                <c:pt idx="3">
                  <c:v>0.0617901682853699</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2.19181870042123</c:v>
                </c:pt>
                <c:pt idx="1">
                  <c:v>1.93406679929626</c:v>
                </c:pt>
                <c:pt idx="2">
                  <c:v>1.63284585513129</c:v>
                </c:pt>
                <c:pt idx="3">
                  <c:v>1.35599393167965</c:v>
                </c:pt>
                <c:pt idx="4">
                  <c:v>1.10278934026331</c:v>
                </c:pt>
                <c:pt idx="5">
                  <c:v>0.690414598598196</c:v>
                </c:pt>
                <c:pt idx="6">
                  <c:v>0.344330632576091</c:v>
                </c:pt>
                <c:pt idx="7">
                  <c:v>0</c:v>
                </c:pt>
                <c:pt idx="8">
                  <c:v>2.11103117932475</c:v>
                </c:pt>
                <c:pt idx="9">
                  <c:v>1.9467216720531</c:v>
                </c:pt>
                <c:pt idx="10">
                  <c:v>2.20112944114092</c:v>
                </c:pt>
                <c:pt idx="11">
                  <c:v>1.44057880432743</c:v>
                </c:pt>
                <c:pt idx="12">
                  <c:v>1.44970422469803</c:v>
                </c:pt>
                <c:pt idx="13">
                  <c:v>1.03592891077917</c:v>
                </c:pt>
                <c:pt idx="14">
                  <c:v>0.709508256008504</c:v>
                </c:pt>
                <c:pt idx="15">
                  <c:v>0.670384021015596</c:v>
                </c:pt>
                <c:pt idx="16">
                  <c:v>1.79323942480997</c:v>
                </c:pt>
                <c:pt idx="17">
                  <c:v>2.0519910088158</c:v>
                </c:pt>
                <c:pt idx="18">
                  <c:v>2.64931060277638</c:v>
                </c:pt>
                <c:pt idx="19">
                  <c:v>1.92495700970088</c:v>
                </c:pt>
                <c:pt idx="20">
                  <c:v>1.73209651567413</c:v>
                </c:pt>
                <c:pt idx="21">
                  <c:v>1.43691053035342</c:v>
                </c:pt>
                <c:pt idx="22">
                  <c:v>1.29158979967438</c:v>
                </c:pt>
                <c:pt idx="23">
                  <c:v>1.2116633194864</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0.242185457617129</v>
      </c>
      <c r="F10" s="102">
        <f>C10/$C$16</f>
        <v>0.161013408635564</v>
      </c>
      <c r="G10" s="102">
        <f>D10/$C$16</f>
        <v>0.0956155727245282</v>
      </c>
      <c r="H10" s="102">
        <f>IF((E10/Reference!L$18)&lt;=0.008856,(7.787*(E10/Reference!L$18))+16/116,(E10/Reference!L$18)^(1/3))</f>
        <v>0.633965046040045</v>
      </c>
      <c r="I10" s="102">
        <f>IF((F10/Reference!M$18)&lt;=0.008856,(7.787*(F10/Reference!M$18))+16/116,(F10/Reference!M$18)^(1/3))</f>
        <v>0.544027284526169</v>
      </c>
      <c r="J10" s="102">
        <f>IF((G10/Reference!N$18)&lt;=0.008856,(7.787*(G10/Reference!N$18))+16/116,(G10/Reference!N$18)^(1/3))</f>
        <v>0.444460922841106</v>
      </c>
      <c r="K10" s="102">
        <f t="shared" ref="K10:K16" si="0">100*IF(F10&lt;=0.008856,9.033*F10,(1.16*(F10^(1/3)))-0.16)</f>
        <v>47.1071650050355</v>
      </c>
      <c r="L10" s="102">
        <f t="shared" ref="L10:L16" si="1">500*(H10-I10)</f>
        <v>44.968880756938</v>
      </c>
      <c r="M10" s="102">
        <f t="shared" ref="M10:M16" si="2">200*(I10-J10)</f>
        <v>19.9132723370124</v>
      </c>
      <c r="N10" s="103" t="str">
        <f>A10</f>
        <v>1-(192,80,80)</v>
      </c>
      <c r="O10" s="120">
        <f>K10-Reference!B12</f>
        <v>-1.8051771864549</v>
      </c>
      <c r="P10" s="120">
        <f>L10-Reference!C12</f>
        <v>-0.036170033918431</v>
      </c>
      <c r="Q10" s="120">
        <f>M10-Reference!D12</f>
        <v>-2.9982039159622</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about the same</v>
      </c>
      <c r="U10" s="120">
        <f t="shared" ref="U10:U16" si="6">(O10^2+P10^2+Q10^2)^(1/2)</f>
        <v>3.49988566492421</v>
      </c>
      <c r="V10" s="120">
        <f t="shared" ref="V10:V16" si="7">(AC10)^2</f>
        <v>5.76744894826384</v>
      </c>
      <c r="W10" s="102">
        <f t="shared" ref="W10:W16" si="8">SQRT((L10*L10)+(M10*M10))</f>
        <v>49.1806735588252</v>
      </c>
      <c r="X10" s="102">
        <f>W10-Reference!E12</f>
        <v>-1.32071593471431</v>
      </c>
      <c r="Y10" s="102">
        <f t="shared" ref="Y10:Y16" si="9">IF(((U10*U10)-(O10*O10)-(X10*X10))&lt;0,0,SQRT((U10*U10)-(O10*O10)-(X10*X10)))</f>
        <v>2.69188491820071</v>
      </c>
      <c r="Z10" s="102">
        <f t="shared" ref="Z10:Z16" si="10">O10</f>
        <v>-1.8051771864549</v>
      </c>
      <c r="AA10" s="102">
        <f>X10/(1+0.045*ABS(Reference!E12))</f>
        <v>-0.403572406557061</v>
      </c>
      <c r="AB10" s="102">
        <f>Y10/(1+0.015*ABS(Reference!E12))</f>
        <v>1.53163755060796</v>
      </c>
      <c r="AC10" s="102">
        <f t="shared" ref="AC10:AC16" si="11">SQRT(Z10*Z10+AA10*AA10+AB10*AB10)</f>
        <v>2.40155136282026</v>
      </c>
      <c r="AD10" s="103" t="str">
        <f>A10</f>
        <v>1-(192,80,80)</v>
      </c>
    </row>
    <row r="11" spans="1:107">
      <c r="A11" s="103" t="s">
        <v>41</v>
      </c>
      <c r="B11" s="31">
        <f>sRGB_Data!B1032</f>
        <v>148</v>
      </c>
      <c r="C11" s="31">
        <f>sRGB_Data!C1032</f>
        <v>177.13</v>
      </c>
      <c r="D11" s="31">
        <f>sRGB_Data!D1032</f>
        <v>52.76</v>
      </c>
      <c r="E11" s="102">
        <f t="shared" ref="E11:E16" si="12">B11/$C$16</f>
        <v>0.410295875999715</v>
      </c>
      <c r="F11" s="102">
        <f t="shared" ref="F11:F16" si="13">C11/$C$16</f>
        <v>0.491052084566416</v>
      </c>
      <c r="G11" s="102">
        <f t="shared" ref="G11:G16" si="14">D11/$C$16</f>
        <v>0.146264935255034</v>
      </c>
      <c r="H11" s="102">
        <f>IF((E11/Reference!L$18)&lt;=0.008856,(7.787*(E11/Reference!L$18))+16/116,(E11/Reference!L$18)^(1/3))</f>
        <v>0.755756127206015</v>
      </c>
      <c r="I11" s="102">
        <f>IF((F11/Reference!M$18)&lt;=0.008856,(7.787*(F11/Reference!M$18))+16/116,(F11/Reference!M$18)^(1/3))</f>
        <v>0.788937354872408</v>
      </c>
      <c r="J11" s="102">
        <f>IF((G11/Reference!N$18)&lt;=0.008856,(7.787*(G11/Reference!N$18))+16/116,(G11/Reference!N$18)^(1/3))</f>
        <v>0.512118873094731</v>
      </c>
      <c r="K11" s="102">
        <f t="shared" si="0"/>
        <v>75.5167331651993</v>
      </c>
      <c r="L11" s="102">
        <f t="shared" si="1"/>
        <v>-16.5906138331961</v>
      </c>
      <c r="M11" s="102">
        <f t="shared" si="2"/>
        <v>55.3636963555352</v>
      </c>
      <c r="N11" s="103" t="str">
        <f t="shared" ref="N11:N16" si="15">A11</f>
        <v>2-(192,192,80)</v>
      </c>
      <c r="O11" s="120">
        <f>K11-Reference!B13</f>
        <v>-0.235287629342622</v>
      </c>
      <c r="P11" s="120">
        <f>L11-Reference!C13</f>
        <v>-2.05004956357896</v>
      </c>
      <c r="Q11" s="120">
        <f>M11-Reference!D13</f>
        <v>0.28743005649725</v>
      </c>
      <c r="R11" s="120" t="str">
        <f t="shared" si="3"/>
        <v>about the same</v>
      </c>
      <c r="S11" s="120" t="str">
        <f t="shared" si="4"/>
        <v>about the same</v>
      </c>
      <c r="T11" s="120" t="str">
        <f t="shared" si="5"/>
        <v>about the same</v>
      </c>
      <c r="U11" s="120">
        <f t="shared" si="6"/>
        <v>2.08342974900282</v>
      </c>
      <c r="V11" s="120">
        <f t="shared" si="7"/>
        <v>1.15442996021702</v>
      </c>
      <c r="W11" s="102">
        <f t="shared" si="8"/>
        <v>57.7960841364719</v>
      </c>
      <c r="X11" s="102">
        <f>W11-Reference!E13</f>
        <v>0.832735229289398</v>
      </c>
      <c r="Y11" s="102">
        <f t="shared" si="9"/>
        <v>1.89522328194032</v>
      </c>
      <c r="Z11" s="102">
        <f t="shared" si="10"/>
        <v>-0.235287629342622</v>
      </c>
      <c r="AA11" s="102">
        <f>X11/(1+0.045*ABS(Reference!E13))</f>
        <v>0.233694435155377</v>
      </c>
      <c r="AB11" s="102">
        <f>Y11/(1+0.015*ABS(Reference!E13))</f>
        <v>1.02198659613165</v>
      </c>
      <c r="AC11" s="102">
        <f t="shared" si="11"/>
        <v>1.07444402377091</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0.260343822399549</v>
      </c>
      <c r="F12" s="102">
        <f t="shared" si="13"/>
        <v>0.416034473724846</v>
      </c>
      <c r="G12" s="102">
        <f t="shared" si="14"/>
        <v>0.175900495487716</v>
      </c>
      <c r="H12" s="102">
        <f>IF((E12/Reference!L$18)&lt;=0.008856,(7.787*(E12/Reference!L$18))+16/116,(E12/Reference!L$18)^(1/3))</f>
        <v>0.649429060711203</v>
      </c>
      <c r="I12" s="102">
        <f>IF((F12/Reference!M$18)&lt;=0.008856,(7.787*(F12/Reference!M$18))+16/116,(F12/Reference!M$18)^(1/3))</f>
        <v>0.746522851557103</v>
      </c>
      <c r="J12" s="102">
        <f>IF((G12/Reference!N$18)&lt;=0.008856,(7.787*(G12/Reference!N$18))+16/116,(G12/Reference!N$18)^(1/3))</f>
        <v>0.544602621693578</v>
      </c>
      <c r="K12" s="102">
        <f t="shared" si="0"/>
        <v>70.5966507806239</v>
      </c>
      <c r="L12" s="102">
        <f t="shared" si="1"/>
        <v>-48.5468954229501</v>
      </c>
      <c r="M12" s="102">
        <f t="shared" si="2"/>
        <v>40.384045972705</v>
      </c>
      <c r="N12" s="103" t="str">
        <f t="shared" si="15"/>
        <v>3-(96,192,96)</v>
      </c>
      <c r="O12" s="120">
        <f>K12-Reference!B14</f>
        <v>0.39929577781723</v>
      </c>
      <c r="P12" s="120">
        <f>L12-Reference!C14</f>
        <v>-0.68024476371653</v>
      </c>
      <c r="Q12" s="120">
        <f>M12-Reference!D14</f>
        <v>0.764712449920673</v>
      </c>
      <c r="R12" s="120" t="str">
        <f t="shared" si="3"/>
        <v>about the same</v>
      </c>
      <c r="S12" s="120" t="str">
        <f t="shared" si="4"/>
        <v>about the same</v>
      </c>
      <c r="T12" s="120" t="str">
        <f t="shared" si="5"/>
        <v>about the same</v>
      </c>
      <c r="U12" s="120">
        <f t="shared" si="6"/>
        <v>1.09861512269316</v>
      </c>
      <c r="V12" s="120">
        <f t="shared" si="7"/>
        <v>0.236842282581961</v>
      </c>
      <c r="W12" s="102">
        <f t="shared" si="8"/>
        <v>63.1480183721738</v>
      </c>
      <c r="X12" s="102">
        <f>W12-Reference!E14</f>
        <v>1.01181448005691</v>
      </c>
      <c r="Y12" s="102">
        <f t="shared" si="9"/>
        <v>0.154108817316236</v>
      </c>
      <c r="Z12" s="102">
        <f t="shared" si="10"/>
        <v>0.39929577781723</v>
      </c>
      <c r="AA12" s="102">
        <f>X12/(1+0.045*ABS(Reference!E14))</f>
        <v>0.266538474686702</v>
      </c>
      <c r="AB12" s="102">
        <f>Y12/(1+0.015*ABS(Reference!E14))</f>
        <v>0.0797646908787399</v>
      </c>
      <c r="AC12" s="102">
        <f t="shared" si="11"/>
        <v>0.486664445570006</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0.336941626817604</v>
      </c>
      <c r="F13" s="102">
        <f t="shared" si="13"/>
        <v>0.443563109188881</v>
      </c>
      <c r="G13" s="102">
        <f t="shared" si="14"/>
        <v>0.567150880486633</v>
      </c>
      <c r="H13" s="102">
        <f>IF((E13/Reference!L$18)&lt;=0.008856,(7.787*(E13/Reference!L$18))+16/116,(E13/Reference!L$18)^(1/3))</f>
        <v>0.707729853994217</v>
      </c>
      <c r="I13" s="102">
        <f>IF((F13/Reference!M$18)&lt;=0.008856,(7.787*(F13/Reference!M$18))+16/116,(F13/Reference!M$18)^(1/3))</f>
        <v>0.762638056056731</v>
      </c>
      <c r="J13" s="102">
        <f>IF((G13/Reference!N$18)&lt;=0.008856,(7.787*(G13/Reference!N$18))+16/116,(G13/Reference!N$18)^(1/3))</f>
        <v>0.804557171462832</v>
      </c>
      <c r="K13" s="102">
        <f t="shared" si="0"/>
        <v>72.4660145025808</v>
      </c>
      <c r="L13" s="102">
        <f t="shared" si="1"/>
        <v>-27.4541010312571</v>
      </c>
      <c r="M13" s="102">
        <f t="shared" si="2"/>
        <v>-8.38382308122014</v>
      </c>
      <c r="N13" s="103" t="str">
        <f t="shared" si="15"/>
        <v>4-(96,192,192)</v>
      </c>
      <c r="O13" s="120">
        <f>K13-Reference!B15</f>
        <v>0.242970943112809</v>
      </c>
      <c r="P13" s="120">
        <f>L13-Reference!C15</f>
        <v>0.733839169172633</v>
      </c>
      <c r="Q13" s="120">
        <f>M13-Reference!D15</f>
        <v>0.320660636596504</v>
      </c>
      <c r="R13" s="120" t="str">
        <f t="shared" si="3"/>
        <v>about the same</v>
      </c>
      <c r="S13" s="120" t="str">
        <f t="shared" si="4"/>
        <v>about the same</v>
      </c>
      <c r="T13" s="120" t="str">
        <f t="shared" si="5"/>
        <v>about the same</v>
      </c>
      <c r="U13" s="120">
        <f t="shared" si="6"/>
        <v>0.836885923690668</v>
      </c>
      <c r="V13" s="120">
        <f t="shared" si="7"/>
        <v>0.179874177207099</v>
      </c>
      <c r="W13" s="102">
        <f t="shared" si="8"/>
        <v>28.7056815437584</v>
      </c>
      <c r="X13" s="102">
        <f>W13-Reference!E15</f>
        <v>-0.795640622150326</v>
      </c>
      <c r="Y13" s="102">
        <f t="shared" si="9"/>
        <v>0.0910997829783181</v>
      </c>
      <c r="Z13" s="102">
        <f t="shared" si="10"/>
        <v>0.242970943112809</v>
      </c>
      <c r="AA13" s="102">
        <f>X13/(1+0.045*ABS(Reference!E15))</f>
        <v>-0.341834708421663</v>
      </c>
      <c r="AB13" s="102">
        <f>Y13/(1+0.015*ABS(Reference!E15))</f>
        <v>0.0631532273779232</v>
      </c>
      <c r="AC13" s="102">
        <f t="shared" si="11"/>
        <v>0.424115759206256</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0.260842830897386</v>
      </c>
      <c r="F14" s="102">
        <f t="shared" si="13"/>
        <v>0.235393397507674</v>
      </c>
      <c r="G14" s="102">
        <f t="shared" si="14"/>
        <v>0.532913352996116</v>
      </c>
      <c r="H14" s="102">
        <f>IF((E14/Reference!L$18)&lt;=0.008856,(7.787*(E14/Reference!L$18))+16/116,(E14/Reference!L$18)^(1/3))</f>
        <v>0.64984372235034</v>
      </c>
      <c r="I14" s="102">
        <f>IF((F14/Reference!M$18)&lt;=0.008856,(7.787*(F14/Reference!M$18))+16/116,(F14/Reference!M$18)^(1/3))</f>
        <v>0.617444736000791</v>
      </c>
      <c r="J14" s="102">
        <f>IF((G14/Reference!N$18)&lt;=0.008856,(7.787*(G14/Reference!N$18))+16/116,(G14/Reference!N$18)^(1/3))</f>
        <v>0.788030283594034</v>
      </c>
      <c r="K14" s="102">
        <f t="shared" si="0"/>
        <v>55.6235893760918</v>
      </c>
      <c r="L14" s="102">
        <f t="shared" si="1"/>
        <v>16.1994931747746</v>
      </c>
      <c r="M14" s="102">
        <f t="shared" si="2"/>
        <v>-34.1171095186486</v>
      </c>
      <c r="N14" s="103" t="str">
        <f t="shared" si="15"/>
        <v>5-(128,128,192)</v>
      </c>
      <c r="O14" s="120">
        <f>K14-Reference!B16</f>
        <v>-0.296922026332915</v>
      </c>
      <c r="P14" s="120">
        <f>L14-Reference!C16</f>
        <v>1.06653876666485</v>
      </c>
      <c r="Q14" s="120">
        <f>M14-Reference!D16</f>
        <v>-0.708726521530487</v>
      </c>
      <c r="R14" s="120" t="str">
        <f t="shared" si="3"/>
        <v>about the same</v>
      </c>
      <c r="S14" s="120" t="str">
        <f t="shared" si="4"/>
        <v>about the same</v>
      </c>
      <c r="T14" s="120" t="str">
        <f t="shared" si="5"/>
        <v>about the same</v>
      </c>
      <c r="U14" s="120">
        <f t="shared" si="6"/>
        <v>1.3145192706238</v>
      </c>
      <c r="V14" s="120">
        <f t="shared" si="7"/>
        <v>0.444222673103566</v>
      </c>
      <c r="W14" s="102">
        <f t="shared" si="8"/>
        <v>37.7677208873799</v>
      </c>
      <c r="X14" s="102">
        <f>W14-Reference!E16</f>
        <v>1.09175650196723</v>
      </c>
      <c r="Y14" s="102">
        <f t="shared" si="9"/>
        <v>0.669227886098575</v>
      </c>
      <c r="Z14" s="102">
        <f t="shared" si="10"/>
        <v>-0.296922026332915</v>
      </c>
      <c r="AA14" s="102">
        <f>X14/(1+0.045*ABS(Reference!E16))</f>
        <v>0.411918549562385</v>
      </c>
      <c r="AB14" s="102">
        <f>Y14/(1+0.015*ABS(Reference!E16))</f>
        <v>0.431721081148862</v>
      </c>
      <c r="AC14" s="102">
        <f t="shared" si="11"/>
        <v>0.666500317406951</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0.37716725628217</v>
      </c>
      <c r="F15" s="102">
        <f t="shared" si="13"/>
        <v>0.294193232169525</v>
      </c>
      <c r="G15" s="102">
        <f t="shared" si="14"/>
        <v>0.539677690411247</v>
      </c>
      <c r="H15" s="102">
        <f>IF((E15/Reference!L$18)&lt;=0.008856,(7.787*(E15/Reference!L$18))+16/116,(E15/Reference!L$18)^(1/3))</f>
        <v>0.734841971670399</v>
      </c>
      <c r="I15" s="102">
        <f>IF((F15/Reference!M$18)&lt;=0.008856,(7.787*(F15/Reference!M$18))+16/116,(F15/Reference!M$18)^(1/3))</f>
        <v>0.665085621982253</v>
      </c>
      <c r="J15" s="102">
        <f>IF((G15/Reference!N$18)&lt;=0.008856,(7.787*(G15/Reference!N$18))+16/116,(G15/Reference!N$18)^(1/3))</f>
        <v>0.791350464899142</v>
      </c>
      <c r="K15" s="102">
        <f t="shared" si="0"/>
        <v>61.1499321499413</v>
      </c>
      <c r="L15" s="102">
        <f t="shared" si="1"/>
        <v>34.8781748440728</v>
      </c>
      <c r="M15" s="102">
        <f t="shared" si="2"/>
        <v>-25.2529685833777</v>
      </c>
      <c r="N15" s="103" t="str">
        <f t="shared" si="15"/>
        <v>6-(192,128,192)</v>
      </c>
      <c r="O15" s="120">
        <f>K15-Reference!B17</f>
        <v>-0.891132819062882</v>
      </c>
      <c r="P15" s="120">
        <f>L15-Reference!C17</f>
        <v>-0.190083471523998</v>
      </c>
      <c r="Q15" s="120">
        <f>M15-Reference!D17</f>
        <v>-1.80580796010818</v>
      </c>
      <c r="R15" s="120" t="str">
        <f t="shared" si="3"/>
        <v>about the same</v>
      </c>
      <c r="S15" s="120" t="str">
        <f t="shared" si="4"/>
        <v>about the same</v>
      </c>
      <c r="T15" s="120" t="str">
        <f t="shared" si="5"/>
        <v>about the same</v>
      </c>
      <c r="U15" s="120">
        <f t="shared" si="6"/>
        <v>2.02266947773175</v>
      </c>
      <c r="V15" s="120">
        <f t="shared" si="7"/>
        <v>1.83450831790063</v>
      </c>
      <c r="W15" s="102">
        <f t="shared" si="8"/>
        <v>43.0604168898395</v>
      </c>
      <c r="X15" s="102">
        <f>W15-Reference!E17</f>
        <v>0.875679334856116</v>
      </c>
      <c r="Y15" s="102">
        <f t="shared" si="9"/>
        <v>1.59067904287529</v>
      </c>
      <c r="Z15" s="102">
        <f t="shared" si="10"/>
        <v>-0.891132819062882</v>
      </c>
      <c r="AA15" s="102">
        <f>X15/(1+0.045*ABS(Reference!E17))</f>
        <v>0.302134130253845</v>
      </c>
      <c r="AB15" s="102">
        <f>Y15/(1+0.015*ABS(Reference!E17))</f>
        <v>0.974220500721177</v>
      </c>
      <c r="AC15" s="102">
        <f t="shared" si="11"/>
        <v>1.35444022308134</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342.74133</v>
      </c>
      <c r="C16" s="31">
        <f t="shared" ref="C16:D16" si="17">C35</f>
        <v>360.7153</v>
      </c>
      <c r="D16" s="31">
        <f t="shared" si="17"/>
        <v>333.47195</v>
      </c>
      <c r="E16" s="102">
        <f t="shared" si="12"/>
        <v>0.950171312389577</v>
      </c>
      <c r="F16" s="102">
        <f t="shared" si="13"/>
        <v>1</v>
      </c>
      <c r="G16" s="102">
        <f t="shared" si="14"/>
        <v>0.924474093557994</v>
      </c>
      <c r="H16" s="102">
        <f>IF((E16/Reference!L$18)&lt;=0.008856,(7.787*(E16/Reference!L$18))+16/116,(E16/Reference!L$18)^(1/3))</f>
        <v>0.999884718392084</v>
      </c>
      <c r="I16" s="102">
        <f>IF((F16/Reference!M$18)&lt;=0.008856,(7.787*(F16/Reference!M$18))+16/116,(F16/Reference!M$18)^(1/3))</f>
        <v>1</v>
      </c>
      <c r="J16" s="102">
        <f>IF((G16/Reference!N$18)&lt;=0.008856,(7.787*(G16/Reference!N$18))+16/116,(G16/Reference!N$18)^(1/3))</f>
        <v>0.946866944098588</v>
      </c>
      <c r="K16" s="102">
        <f t="shared" si="0"/>
        <v>100</v>
      </c>
      <c r="L16" s="102">
        <f t="shared" si="1"/>
        <v>-0.0576408039578702</v>
      </c>
      <c r="M16" s="102">
        <f t="shared" si="2"/>
        <v>10.6266111802825</v>
      </c>
      <c r="N16" s="103" t="str">
        <f t="shared" si="15"/>
        <v>7-(255, 255, 255)</v>
      </c>
      <c r="O16" s="120">
        <f>K16-Reference!B18</f>
        <v>0</v>
      </c>
      <c r="P16" s="120">
        <f>L16-Reference!C18</f>
        <v>-0.0576408039578702</v>
      </c>
      <c r="Q16" s="120">
        <f>M16-Reference!D18</f>
        <v>10.6266111802825</v>
      </c>
      <c r="R16" s="120" t="str">
        <f t="shared" si="3"/>
        <v>about the same</v>
      </c>
      <c r="S16" s="120" t="str">
        <f t="shared" si="4"/>
        <v>about the same</v>
      </c>
      <c r="T16" s="120" t="str">
        <f t="shared" si="5"/>
        <v>yellower</v>
      </c>
      <c r="U16" s="120">
        <f t="shared" si="6"/>
        <v>10.6267675065932</v>
      </c>
      <c r="V16" s="120">
        <f t="shared" si="7"/>
        <v>112.928187639186</v>
      </c>
      <c r="W16" s="102">
        <f t="shared" si="8"/>
        <v>10.6267675065932</v>
      </c>
      <c r="X16" s="102">
        <f>W16-Reference!E18</f>
        <v>10.6267675065932</v>
      </c>
      <c r="Y16" s="102">
        <f t="shared" si="9"/>
        <v>0</v>
      </c>
      <c r="Z16" s="102">
        <f t="shared" si="10"/>
        <v>0</v>
      </c>
      <c r="AA16" s="102">
        <f>X16/(1+0.045*ABS(Reference!E18))</f>
        <v>10.6267675065932</v>
      </c>
      <c r="AB16" s="102">
        <f>Y16/(1+0.015*ABS(Reference!E18))</f>
        <v>0</v>
      </c>
      <c r="AC16" s="102">
        <f t="shared" si="11"/>
        <v>10.6267675065932</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2.43349766263556</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10.6267675065932</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5.9566422</v>
      </c>
      <c r="C28" s="31">
        <f>Test_Data!Q4</f>
        <v>6.2806215</v>
      </c>
      <c r="D28" s="31">
        <f>Test_Data!R4</f>
        <v>6.2277932</v>
      </c>
      <c r="E28" s="117">
        <f>B28/$C$16</f>
        <v>0.0165134170909856</v>
      </c>
      <c r="F28" s="117">
        <f>C28/$C$16</f>
        <v>0.0174115750011158</v>
      </c>
      <c r="G28" s="117">
        <f>D28/$C$16</f>
        <v>0.0172651207198586</v>
      </c>
      <c r="H28" s="117">
        <f>IF((E28/E$16)&lt;=0.008856,(7.787*(E28/E$16))+16/116,(E28/E$16)^(1/3))</f>
        <v>0.259026985940843</v>
      </c>
      <c r="I28" s="117">
        <f>IF((F28/F$16)&lt;=0.008856,(7.787*(F28/F$16))+16/116,(F28/F$16)^(1/3))</f>
        <v>0.259186684333623</v>
      </c>
      <c r="J28" s="117">
        <f>IF((G28/G$16)&lt;=0.008856,(7.787*(G28/G$16))+16/116,(G28/G$16)^(1/3))</f>
        <v>0.265312853935628</v>
      </c>
      <c r="K28" s="117">
        <f>100*IF(F28&lt;=0.008856,9.033*F28,(1.16*(F28^(1/3)))-0.16)</f>
        <v>14.0656553827003</v>
      </c>
      <c r="L28" s="117">
        <f>500*(H28-I28)</f>
        <v>-0.0798491963902026</v>
      </c>
      <c r="M28" s="117">
        <f>200*(I28-J28)</f>
        <v>-1.22523392040108</v>
      </c>
      <c r="N28" s="123" t="str">
        <f>A28</f>
        <v>1-Gray1 (32, 32, 32)</v>
      </c>
      <c r="O28" s="124">
        <f>K28-[1]Reference!B35</f>
        <v>1.81562528117744</v>
      </c>
      <c r="P28" s="124">
        <f>L28-[1]Reference!C35</f>
        <v>-0.0798491963902026</v>
      </c>
      <c r="Q28" s="124">
        <f>M28-[1]Reference!D35</f>
        <v>-1.22523392040108</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2.19181870042123</v>
      </c>
      <c r="V28" s="124">
        <f>(AC28)^2</f>
        <v>4.80406921551623</v>
      </c>
      <c r="W28" s="117">
        <f t="shared" ref="W28:W59" si="19">SQRT((L28*L28)+(M28*M28))</f>
        <v>1.22783307247588</v>
      </c>
      <c r="X28" s="117">
        <f>W28-[1]Reference!E35</f>
        <v>1.22783307247588</v>
      </c>
      <c r="Y28" s="117">
        <f t="shared" ref="Y28:Y59" si="20">IF(((U28*U28)-(O28*O28)-(X28*X28))&lt;0,0,SQRT((U28*U28)-(O28*O28)-(X28*X28)))</f>
        <v>0</v>
      </c>
      <c r="Z28" s="117">
        <f t="shared" ref="Z28:Z59" si="21">O28</f>
        <v>1.81562528117744</v>
      </c>
      <c r="AA28" s="117">
        <f>X28/(1+0.045*ABS([1]Reference!E35))</f>
        <v>1.22783307247588</v>
      </c>
      <c r="AB28" s="117">
        <f>Y28/(1+0.015*ABS([1]Reference!E35))</f>
        <v>0</v>
      </c>
      <c r="AC28" s="117">
        <f>SQRT(Z28*Z28+AA28*AA28+AB28*AB28)</f>
        <v>2.19181870042123</v>
      </c>
      <c r="AD28" s="123" t="str">
        <f t="shared" ref="AD28:AD59" si="22">A28</f>
        <v>1-Gray1 (32, 32, 32)</v>
      </c>
    </row>
    <row r="29" s="31" customFormat="1" spans="1:30">
      <c r="A29" s="3" t="s">
        <v>51</v>
      </c>
      <c r="B29" s="31">
        <f>Test_Data!P5</f>
        <v>19.674341</v>
      </c>
      <c r="C29" s="31">
        <f>Test_Data!Q5</f>
        <v>20.714655</v>
      </c>
      <c r="D29" s="31">
        <f>Test_Data!R5</f>
        <v>19.898006</v>
      </c>
      <c r="E29" s="117">
        <f t="shared" ref="E29:G59" si="23">B29/$C$16</f>
        <v>0.0545425741575142</v>
      </c>
      <c r="F29" s="117">
        <f t="shared" si="23"/>
        <v>0.0574266048598438</v>
      </c>
      <c r="G29" s="117">
        <f t="shared" si="23"/>
        <v>0.0551626338001188</v>
      </c>
      <c r="H29" s="117">
        <f t="shared" ref="H29:J59" si="24">IF((E29/E$16)&lt;=0.008856,(7.787*(E29/E$16))+16/116,(E29/E$16)^(1/3))</f>
        <v>0.385754711316878</v>
      </c>
      <c r="I29" s="117">
        <f t="shared" si="24"/>
        <v>0.385807838480169</v>
      </c>
      <c r="J29" s="117">
        <f t="shared" si="24"/>
        <v>0.390765982115704</v>
      </c>
      <c r="K29" s="117">
        <f t="shared" ref="K29:K59" si="25">100*IF(F29&lt;=0.008856,9.033*F29,(1.16*(F29^(1/3)))-0.16)</f>
        <v>28.7537092636996</v>
      </c>
      <c r="L29" s="117">
        <f t="shared" ref="L29:L59" si="26">500*(H29-I29)</f>
        <v>-0.0265635816455445</v>
      </c>
      <c r="M29" s="117">
        <f t="shared" ref="M29:M59" si="27">200*(I29-J29)</f>
        <v>-0.991628727106919</v>
      </c>
      <c r="N29" s="123" t="str">
        <f t="shared" ref="N29:N59" si="28">A29</f>
        <v>2-Gray2 (64, 64, 64)</v>
      </c>
      <c r="O29" s="124">
        <f>K29-[1]Reference!B36</f>
        <v>1.6602955242506</v>
      </c>
      <c r="P29" s="124">
        <f>L29-[1]Reference!C36</f>
        <v>-0.0265635816455445</v>
      </c>
      <c r="Q29" s="124">
        <f>M29-[1]Reference!D36</f>
        <v>-0.991628727106919</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1.93406679929626</v>
      </c>
      <c r="V29" s="124">
        <f t="shared" ref="V29:V59" si="32">(AC29)^2</f>
        <v>3.74061438414009</v>
      </c>
      <c r="W29" s="117">
        <f t="shared" si="19"/>
        <v>0.991984453655161</v>
      </c>
      <c r="X29" s="117">
        <f>W29-[1]Reference!E36</f>
        <v>0.991984453655161</v>
      </c>
      <c r="Y29" s="117">
        <f t="shared" si="20"/>
        <v>0</v>
      </c>
      <c r="Z29" s="117">
        <f t="shared" si="21"/>
        <v>1.6602955242506</v>
      </c>
      <c r="AA29" s="117">
        <f>X29/(1+0.045*ABS([1]Reference!E36))</f>
        <v>0.991984453655161</v>
      </c>
      <c r="AB29" s="117">
        <f>Y29/(1+0.015*ABS([1]Reference!E36))</f>
        <v>0</v>
      </c>
      <c r="AC29" s="117">
        <f t="shared" ref="AC29:AC59" si="33">SQRT(Z29*Z29+AA29*AA29+AB29*AB29)</f>
        <v>1.93406679929626</v>
      </c>
      <c r="AD29" s="123" t="str">
        <f t="shared" si="22"/>
        <v>2-Gray2 (64, 64, 64)</v>
      </c>
    </row>
    <row r="30" s="31" customFormat="1" spans="1:30">
      <c r="A30" s="3" t="s">
        <v>52</v>
      </c>
      <c r="B30" s="31">
        <f>Test_Data!P6</f>
        <v>43.223946</v>
      </c>
      <c r="C30" s="31">
        <f>Test_Data!Q6</f>
        <v>45.4925</v>
      </c>
      <c r="D30" s="31">
        <f>Test_Data!R6</f>
        <v>43.028202</v>
      </c>
      <c r="E30" s="117">
        <f t="shared" si="23"/>
        <v>0.119828424244827</v>
      </c>
      <c r="F30" s="117">
        <f t="shared" si="23"/>
        <v>0.126117467154845</v>
      </c>
      <c r="G30" s="117">
        <f t="shared" si="23"/>
        <v>0.119285769137045</v>
      </c>
      <c r="H30" s="117">
        <f t="shared" si="24"/>
        <v>0.501478877140783</v>
      </c>
      <c r="I30" s="117">
        <f t="shared" si="24"/>
        <v>0.501485538187949</v>
      </c>
      <c r="J30" s="117">
        <f t="shared" si="24"/>
        <v>0.505317838643976</v>
      </c>
      <c r="K30" s="117">
        <f t="shared" si="25"/>
        <v>42.1723224298021</v>
      </c>
      <c r="L30" s="117">
        <f t="shared" si="26"/>
        <v>-0.00333052358303387</v>
      </c>
      <c r="M30" s="117">
        <f t="shared" si="27"/>
        <v>-0.766460091205223</v>
      </c>
      <c r="N30" s="123" t="str">
        <f t="shared" si="28"/>
        <v>3-Grey3 (96, 96, 96)</v>
      </c>
      <c r="O30" s="124">
        <f>K30-[1]Reference!B37</f>
        <v>1.44177440080679</v>
      </c>
      <c r="P30" s="124">
        <f>L30-[1]Reference!C37</f>
        <v>-0.00333052358303387</v>
      </c>
      <c r="Q30" s="124">
        <f>M30-[1]Reference!D37</f>
        <v>-0.766460091205223</v>
      </c>
      <c r="R30" s="124" t="str">
        <f t="shared" si="29"/>
        <v>about the same</v>
      </c>
      <c r="S30" s="124" t="str">
        <f t="shared" si="30"/>
        <v>about the same</v>
      </c>
      <c r="T30" s="124" t="str">
        <f t="shared" si="31"/>
        <v>about the same</v>
      </c>
      <c r="U30" s="124">
        <f t="shared" si="18"/>
        <v>1.63284585513129</v>
      </c>
      <c r="V30" s="124">
        <f t="shared" si="32"/>
        <v>2.66618558661942</v>
      </c>
      <c r="W30" s="117">
        <f t="shared" si="19"/>
        <v>0.766467327286464</v>
      </c>
      <c r="X30" s="117">
        <f>W30-[1]Reference!E37</f>
        <v>0.766467327286464</v>
      </c>
      <c r="Y30" s="117">
        <f t="shared" si="20"/>
        <v>0</v>
      </c>
      <c r="Z30" s="117">
        <f t="shared" si="21"/>
        <v>1.44177440080679</v>
      </c>
      <c r="AA30" s="117">
        <f>X30/(1+0.045*ABS([1]Reference!E37))</f>
        <v>0.766467327286464</v>
      </c>
      <c r="AB30" s="117">
        <f>Y30/(1+0.015*ABS([1]Reference!E37))</f>
        <v>0</v>
      </c>
      <c r="AC30" s="117">
        <f t="shared" si="33"/>
        <v>1.63284585513129</v>
      </c>
      <c r="AD30" s="123" t="str">
        <f t="shared" si="22"/>
        <v>3-Grey3 (96, 96, 96)</v>
      </c>
    </row>
    <row r="31" s="31" customFormat="1" spans="1:30">
      <c r="A31" s="3" t="s">
        <v>53</v>
      </c>
      <c r="B31" s="31">
        <f>Test_Data!P7</f>
        <v>77.949821</v>
      </c>
      <c r="C31" s="31">
        <f>Test_Data!Q7</f>
        <v>81.950241</v>
      </c>
      <c r="D31" s="31">
        <f>Test_Data!R7</f>
        <v>76.93792</v>
      </c>
      <c r="E31" s="117">
        <f t="shared" si="23"/>
        <v>0.21609790602173</v>
      </c>
      <c r="F31" s="117">
        <f t="shared" si="23"/>
        <v>0.227188148104613</v>
      </c>
      <c r="G31" s="117">
        <f t="shared" si="23"/>
        <v>0.213292643810784</v>
      </c>
      <c r="H31" s="117">
        <f t="shared" si="24"/>
        <v>0.610402375167735</v>
      </c>
      <c r="I31" s="117">
        <f t="shared" si="24"/>
        <v>0.610185510275459</v>
      </c>
      <c r="J31" s="117">
        <f t="shared" si="24"/>
        <v>0.613329297649153</v>
      </c>
      <c r="K31" s="117">
        <f t="shared" si="25"/>
        <v>54.7815191919533</v>
      </c>
      <c r="L31" s="117">
        <f t="shared" si="26"/>
        <v>0.108432446138118</v>
      </c>
      <c r="M31" s="117">
        <f t="shared" si="27"/>
        <v>-0.628757474738828</v>
      </c>
      <c r="N31" s="123" t="str">
        <f t="shared" si="28"/>
        <v>4-Gray4 (128, 128, 128)</v>
      </c>
      <c r="O31" s="124">
        <f>K31-[1]Reference!B38</f>
        <v>1.19650573978424</v>
      </c>
      <c r="P31" s="124">
        <f>L31-[1]Reference!C38</f>
        <v>0.108432446138118</v>
      </c>
      <c r="Q31" s="124">
        <f>M31-[1]Reference!D38</f>
        <v>-0.628757474738806</v>
      </c>
      <c r="R31" s="124" t="str">
        <f t="shared" si="29"/>
        <v>about the same</v>
      </c>
      <c r="S31" s="124" t="str">
        <f t="shared" si="30"/>
        <v>about the same</v>
      </c>
      <c r="T31" s="124" t="str">
        <f t="shared" si="31"/>
        <v>about the same</v>
      </c>
      <c r="U31" s="124">
        <f t="shared" si="18"/>
        <v>1.35599393167965</v>
      </c>
      <c r="V31" s="124">
        <f t="shared" si="32"/>
        <v>1.83871954275204</v>
      </c>
      <c r="W31" s="117">
        <f t="shared" si="19"/>
        <v>0.638038836917819</v>
      </c>
      <c r="X31" s="117">
        <f>W31-[1]Reference!E38</f>
        <v>0.638038836917797</v>
      </c>
      <c r="Y31" s="117">
        <f t="shared" si="20"/>
        <v>2.1073424255447e-8</v>
      </c>
      <c r="Z31" s="117">
        <f t="shared" si="21"/>
        <v>1.19650573978424</v>
      </c>
      <c r="AA31" s="117">
        <f>X31/(1+0.045*ABS([1]Reference!E38))</f>
        <v>0.638038836917797</v>
      </c>
      <c r="AB31" s="117">
        <f>Y31/(1+0.015*ABS([1]Reference!E38))</f>
        <v>2.1073424255447e-8</v>
      </c>
      <c r="AC31" s="117">
        <f t="shared" si="33"/>
        <v>1.35599393167965</v>
      </c>
      <c r="AD31" s="123" t="str">
        <f t="shared" si="22"/>
        <v>4-Gray4 (128, 128, 128)</v>
      </c>
    </row>
    <row r="32" s="31" customFormat="1" spans="1:30">
      <c r="A32" s="3" t="s">
        <v>54</v>
      </c>
      <c r="B32" s="31">
        <f>Test_Data!P8</f>
        <v>124.72671</v>
      </c>
      <c r="C32" s="31">
        <f>Test_Data!Q8</f>
        <v>131.14642</v>
      </c>
      <c r="D32" s="31">
        <f>Test_Data!R8</f>
        <v>122.75489</v>
      </c>
      <c r="E32" s="117">
        <f t="shared" si="23"/>
        <v>0.345776045540624</v>
      </c>
      <c r="F32" s="117">
        <f t="shared" si="23"/>
        <v>0.363573211338693</v>
      </c>
      <c r="G32" s="117">
        <f t="shared" si="23"/>
        <v>0.340309629228369</v>
      </c>
      <c r="H32" s="117">
        <f t="shared" si="24"/>
        <v>0.7139442985169</v>
      </c>
      <c r="I32" s="117">
        <f t="shared" si="24"/>
        <v>0.713724533487108</v>
      </c>
      <c r="J32" s="117">
        <f t="shared" si="24"/>
        <v>0.716682000788761</v>
      </c>
      <c r="K32" s="117">
        <f t="shared" si="25"/>
        <v>66.7920458845045</v>
      </c>
      <c r="L32" s="117">
        <f t="shared" si="26"/>
        <v>0.109882514895909</v>
      </c>
      <c r="M32" s="117">
        <f t="shared" si="27"/>
        <v>-0.591493460330672</v>
      </c>
      <c r="N32" s="123" t="str">
        <f t="shared" si="28"/>
        <v>5-Gray5 (160, 160, 160)</v>
      </c>
      <c r="O32" s="124">
        <f>K32-[1]Reference!B39</f>
        <v>0.924232464429039</v>
      </c>
      <c r="P32" s="124">
        <f>L32-[1]Reference!C39</f>
        <v>0.109882514895965</v>
      </c>
      <c r="Q32" s="124">
        <f>M32-[1]Reference!D39</f>
        <v>-0.591493460330672</v>
      </c>
      <c r="R32" s="124" t="str">
        <f t="shared" si="29"/>
        <v>about the same</v>
      </c>
      <c r="S32" s="124" t="str">
        <f t="shared" si="30"/>
        <v>about the same</v>
      </c>
      <c r="T32" s="124" t="str">
        <f t="shared" si="31"/>
        <v>about the same</v>
      </c>
      <c r="U32" s="124">
        <f t="shared" si="18"/>
        <v>1.10278934026331</v>
      </c>
      <c r="V32" s="124">
        <f t="shared" si="32"/>
        <v>1.21614432899839</v>
      </c>
      <c r="W32" s="117">
        <f t="shared" si="19"/>
        <v>0.601613398033822</v>
      </c>
      <c r="X32" s="117">
        <f>W32-[1]Reference!E39</f>
        <v>0.601613398033767</v>
      </c>
      <c r="Y32" s="117">
        <f t="shared" si="20"/>
        <v>2.81351917810726e-7</v>
      </c>
      <c r="Z32" s="117">
        <f t="shared" si="21"/>
        <v>0.924232464429039</v>
      </c>
      <c r="AA32" s="117">
        <f>X32/(1+0.045*ABS([1]Reference!E39))</f>
        <v>0.601613398033765</v>
      </c>
      <c r="AB32" s="117">
        <f>Y32/(1+0.015*ABS([1]Reference!E39))</f>
        <v>2.81351917810726e-7</v>
      </c>
      <c r="AC32" s="117">
        <f t="shared" si="33"/>
        <v>1.10278934026331</v>
      </c>
      <c r="AD32" s="123" t="str">
        <f t="shared" si="22"/>
        <v>5-Gray5 (160, 160, 160)</v>
      </c>
    </row>
    <row r="33" s="31" customFormat="1" spans="1:30">
      <c r="A33" s="3" t="s">
        <v>55</v>
      </c>
      <c r="B33" s="31">
        <f>Test_Data!P9</f>
        <v>184.24887</v>
      </c>
      <c r="C33" s="31">
        <f>Test_Data!Q9</f>
        <v>193.92671</v>
      </c>
      <c r="D33" s="31">
        <f>Test_Data!R9</f>
        <v>180.29807</v>
      </c>
      <c r="E33" s="117">
        <f t="shared" si="23"/>
        <v>0.510787510260862</v>
      </c>
      <c r="F33" s="117">
        <f t="shared" si="23"/>
        <v>0.537617090264816</v>
      </c>
      <c r="G33" s="117">
        <f t="shared" si="23"/>
        <v>0.499834828187216</v>
      </c>
      <c r="H33" s="117">
        <f t="shared" si="24"/>
        <v>0.813104039129408</v>
      </c>
      <c r="I33" s="117">
        <f t="shared" si="24"/>
        <v>0.81312570167154</v>
      </c>
      <c r="J33" s="117">
        <f t="shared" si="24"/>
        <v>0.814661619543765</v>
      </c>
      <c r="K33" s="117">
        <f t="shared" si="25"/>
        <v>78.3225813938987</v>
      </c>
      <c r="L33" s="117">
        <f t="shared" si="26"/>
        <v>-0.010831271066436</v>
      </c>
      <c r="M33" s="117">
        <f t="shared" si="27"/>
        <v>-0.307183574444991</v>
      </c>
      <c r="N33" s="123" t="str">
        <f t="shared" si="28"/>
        <v>6-Gray6 (192, 192, 192)</v>
      </c>
      <c r="O33" s="124">
        <f>K33-[1]Reference!B40</f>
        <v>0.618217803945981</v>
      </c>
      <c r="P33" s="124">
        <f>L33-[1]Reference!C40</f>
        <v>-0.010831271066436</v>
      </c>
      <c r="Q33" s="124">
        <f>M33-[1]Reference!D40</f>
        <v>-0.307183574444991</v>
      </c>
      <c r="R33" s="124" t="str">
        <f t="shared" si="29"/>
        <v>about the same</v>
      </c>
      <c r="S33" s="124" t="str">
        <f t="shared" si="30"/>
        <v>about the same</v>
      </c>
      <c r="T33" s="124" t="str">
        <f t="shared" si="31"/>
        <v>about the same</v>
      </c>
      <c r="U33" s="124">
        <f t="shared" si="18"/>
        <v>0.690414598598196</v>
      </c>
      <c r="V33" s="124">
        <f t="shared" si="32"/>
        <v>0.476672317957508</v>
      </c>
      <c r="W33" s="117">
        <f t="shared" si="19"/>
        <v>0.307374470055202</v>
      </c>
      <c r="X33" s="117">
        <f>W33-[1]Reference!E40</f>
        <v>0.307374470055202</v>
      </c>
      <c r="Y33" s="117">
        <f t="shared" si="20"/>
        <v>0</v>
      </c>
      <c r="Z33" s="117">
        <f t="shared" si="21"/>
        <v>0.618217803945981</v>
      </c>
      <c r="AA33" s="117">
        <f>X33/(1+0.045*ABS([1]Reference!E40))</f>
        <v>0.307374470055202</v>
      </c>
      <c r="AB33" s="117">
        <f>Y33/(1+0.015*ABS([1]Reference!E40))</f>
        <v>0</v>
      </c>
      <c r="AC33" s="117">
        <f t="shared" si="33"/>
        <v>0.690414598598196</v>
      </c>
      <c r="AD33" s="123" t="str">
        <f t="shared" si="22"/>
        <v>6-Gray6 (192, 192, 192)</v>
      </c>
    </row>
    <row r="34" s="31" customFormat="1" spans="1:30">
      <c r="A34" s="3" t="s">
        <v>56</v>
      </c>
      <c r="B34" s="31">
        <f>Test_Data!P10</f>
        <v>257.49481</v>
      </c>
      <c r="C34" s="31">
        <f>Test_Data!Q10</f>
        <v>270.82404</v>
      </c>
      <c r="D34" s="31">
        <f>Test_Data!R10</f>
        <v>251.24773</v>
      </c>
      <c r="E34" s="117">
        <f t="shared" si="23"/>
        <v>0.713844990772501</v>
      </c>
      <c r="F34" s="117">
        <f t="shared" si="23"/>
        <v>0.750797207659337</v>
      </c>
      <c r="G34" s="117">
        <f t="shared" si="23"/>
        <v>0.696526401846553</v>
      </c>
      <c r="H34" s="117">
        <f t="shared" si="24"/>
        <v>0.90907699442654</v>
      </c>
      <c r="I34" s="117">
        <f t="shared" si="24"/>
        <v>0.90888209852484</v>
      </c>
      <c r="J34" s="117">
        <f t="shared" si="24"/>
        <v>0.909943190184556</v>
      </c>
      <c r="K34" s="117">
        <f t="shared" si="25"/>
        <v>89.4303234288814</v>
      </c>
      <c r="L34" s="117">
        <f t="shared" si="26"/>
        <v>0.0974479508502046</v>
      </c>
      <c r="M34" s="117">
        <f t="shared" si="27"/>
        <v>-0.212218331943204</v>
      </c>
      <c r="N34" s="123" t="str">
        <f t="shared" si="28"/>
        <v>7-Gray7 (224, 224, 224)</v>
      </c>
      <c r="O34" s="124">
        <f>K34-[1]Reference!B41</f>
        <v>0.253043199854474</v>
      </c>
      <c r="P34" s="124">
        <f>L34-[1]Reference!C41</f>
        <v>0.0974479508502046</v>
      </c>
      <c r="Q34" s="124">
        <f>M34-[1]Reference!D41</f>
        <v>-0.212218331943204</v>
      </c>
      <c r="R34" s="124" t="str">
        <f t="shared" si="29"/>
        <v>about the same</v>
      </c>
      <c r="S34" s="124" t="str">
        <f t="shared" si="30"/>
        <v>about the same</v>
      </c>
      <c r="T34" s="124" t="str">
        <f t="shared" si="31"/>
        <v>about the same</v>
      </c>
      <c r="U34" s="124">
        <f t="shared" si="18"/>
        <v>0.344330632576091</v>
      </c>
      <c r="V34" s="124">
        <f t="shared" si="32"/>
        <v>0.118563584530251</v>
      </c>
      <c r="W34" s="117">
        <f t="shared" si="19"/>
        <v>0.233522426198555</v>
      </c>
      <c r="X34" s="117">
        <f>W34-[1]Reference!E41</f>
        <v>0.233522426198555</v>
      </c>
      <c r="Y34" s="117">
        <f t="shared" si="20"/>
        <v>0</v>
      </c>
      <c r="Z34" s="117">
        <f t="shared" si="21"/>
        <v>0.253043199854474</v>
      </c>
      <c r="AA34" s="117">
        <f>X34/(1+0.045*ABS([1]Reference!E41))</f>
        <v>0.233522426198555</v>
      </c>
      <c r="AB34" s="117">
        <f>Y34/(1+0.015*ABS([1]Reference!E41))</f>
        <v>0</v>
      </c>
      <c r="AC34" s="117">
        <f t="shared" si="33"/>
        <v>0.344330632576091</v>
      </c>
      <c r="AD34" s="123" t="str">
        <f t="shared" si="22"/>
        <v>7-Gray7 (224, 224, 224)</v>
      </c>
    </row>
    <row r="35" s="31" customFormat="1" spans="1:30">
      <c r="A35" s="3" t="s">
        <v>57</v>
      </c>
      <c r="B35" s="31">
        <f>Test_Data!P11</f>
        <v>342.74133</v>
      </c>
      <c r="C35" s="31">
        <f>Test_Data!Q11</f>
        <v>360.7153</v>
      </c>
      <c r="D35" s="31">
        <f>Test_Data!R11</f>
        <v>333.47195</v>
      </c>
      <c r="E35" s="117">
        <f t="shared" si="23"/>
        <v>0.950171312389577</v>
      </c>
      <c r="F35" s="117">
        <f t="shared" si="23"/>
        <v>1</v>
      </c>
      <c r="G35" s="117">
        <f t="shared" si="23"/>
        <v>0.924474093557994</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35.997433</v>
      </c>
      <c r="C36" s="31">
        <f>Test_Data!Q12</f>
        <v>19.135065</v>
      </c>
      <c r="D36" s="31">
        <f>Test_Data!R12</f>
        <v>1.8010501</v>
      </c>
      <c r="E36" s="117">
        <f t="shared" si="23"/>
        <v>0.0997945831518652</v>
      </c>
      <c r="F36" s="117">
        <f t="shared" si="23"/>
        <v>0.0530475557870709</v>
      </c>
      <c r="G36" s="117">
        <f t="shared" si="23"/>
        <v>0.00499299613850591</v>
      </c>
      <c r="H36" s="117">
        <f t="shared" si="24"/>
        <v>0.471811314476239</v>
      </c>
      <c r="I36" s="117">
        <f t="shared" si="24"/>
        <v>0.37574088971406</v>
      </c>
      <c r="J36" s="117">
        <f t="shared" si="24"/>
        <v>0.179987876531093</v>
      </c>
      <c r="K36" s="117">
        <f t="shared" si="25"/>
        <v>27.585943206831</v>
      </c>
      <c r="L36" s="117">
        <f t="shared" si="26"/>
        <v>48.0352123810894</v>
      </c>
      <c r="M36" s="117">
        <f t="shared" si="27"/>
        <v>39.1506026365934</v>
      </c>
      <c r="N36" s="123" t="str">
        <f t="shared" si="28"/>
        <v>9-Red1 (128, 0, 0)</v>
      </c>
      <c r="O36" s="124">
        <f>K36-[1]Reference!B43</f>
        <v>2.05515863441479</v>
      </c>
      <c r="P36" s="124">
        <f>L36-[1]Reference!C43</f>
        <v>-0.0176347151355714</v>
      </c>
      <c r="Q36" s="124">
        <f>M36-[1]Reference!D43</f>
        <v>1.09003982035622</v>
      </c>
      <c r="R36" s="124" t="str">
        <f t="shared" si="29"/>
        <v>about the same</v>
      </c>
      <c r="S36" s="124" t="str">
        <f t="shared" si="30"/>
        <v>about the same</v>
      </c>
      <c r="T36" s="124" t="str">
        <f t="shared" si="31"/>
        <v>about the same</v>
      </c>
      <c r="U36" s="124">
        <f t="shared" si="18"/>
        <v>2.32640813395883</v>
      </c>
      <c r="V36" s="124">
        <f t="shared" si="32"/>
        <v>4.45645264008123</v>
      </c>
      <c r="W36" s="117">
        <f t="shared" si="19"/>
        <v>61.9689544474069</v>
      </c>
      <c r="X36" s="117">
        <f>W36-[1]Reference!E43</f>
        <v>0.669015165692215</v>
      </c>
      <c r="Y36" s="117">
        <f t="shared" si="20"/>
        <v>0.860765067375497</v>
      </c>
      <c r="Z36" s="117">
        <f t="shared" si="21"/>
        <v>2.05515863441479</v>
      </c>
      <c r="AA36" s="117">
        <f>X36/(1+0.045*ABS([1]Reference!E43))</f>
        <v>0.178000705613305</v>
      </c>
      <c r="AB36" s="117">
        <f>Y36/(1+0.015*ABS([1]Reference!E43))</f>
        <v>0.448432131177884</v>
      </c>
      <c r="AC36" s="117">
        <f t="shared" si="33"/>
        <v>2.11103117932475</v>
      </c>
      <c r="AD36" s="123" t="str">
        <f t="shared" si="22"/>
        <v>9-Red1 (128, 0, 0)</v>
      </c>
    </row>
    <row r="37" s="31" customFormat="1" spans="1:30">
      <c r="A37" s="3" t="s">
        <v>59</v>
      </c>
      <c r="B37" s="31">
        <f>Test_Data!P13</f>
        <v>95.522377</v>
      </c>
      <c r="C37" s="31">
        <f>Test_Data!Q13</f>
        <v>60.177563</v>
      </c>
      <c r="D37" s="31">
        <f>Test_Data!R13</f>
        <v>23.209217</v>
      </c>
      <c r="E37" s="117">
        <f t="shared" si="23"/>
        <v>0.264813765870203</v>
      </c>
      <c r="F37" s="117">
        <f t="shared" si="23"/>
        <v>0.166828418423061</v>
      </c>
      <c r="G37" s="117">
        <f t="shared" si="23"/>
        <v>0.0643422028397465</v>
      </c>
      <c r="H37" s="117">
        <f t="shared" si="24"/>
        <v>0.653200057724451</v>
      </c>
      <c r="I37" s="117">
        <f t="shared" si="24"/>
        <v>0.550499181430532</v>
      </c>
      <c r="J37" s="117">
        <f t="shared" si="24"/>
        <v>0.411339478691122</v>
      </c>
      <c r="K37" s="117">
        <f t="shared" si="25"/>
        <v>47.8579050459417</v>
      </c>
      <c r="L37" s="117">
        <f t="shared" si="26"/>
        <v>51.3504381469592</v>
      </c>
      <c r="M37" s="117">
        <f t="shared" si="27"/>
        <v>27.831940547882</v>
      </c>
      <c r="N37" s="123" t="str">
        <f t="shared" si="28"/>
        <v>10-Red2 (192, 64, 64)</v>
      </c>
      <c r="O37" s="124">
        <f>K37-[1]Reference!B44</f>
        <v>1.89208910045516</v>
      </c>
      <c r="P37" s="124">
        <f>L37-[1]Reference!C44</f>
        <v>0.251572001393697</v>
      </c>
      <c r="Q37" s="124">
        <f>M37-[1]Reference!D44</f>
        <v>-0.837847125235371</v>
      </c>
      <c r="R37" s="124" t="str">
        <f t="shared" si="29"/>
        <v>about the same</v>
      </c>
      <c r="S37" s="124" t="str">
        <f t="shared" si="30"/>
        <v>about the same</v>
      </c>
      <c r="T37" s="124" t="str">
        <f t="shared" si="31"/>
        <v>about the same</v>
      </c>
      <c r="U37" s="124">
        <f t="shared" si="18"/>
        <v>2.08453290720286</v>
      </c>
      <c r="V37" s="124">
        <f t="shared" si="32"/>
        <v>3.78972526844123</v>
      </c>
      <c r="W37" s="117">
        <f t="shared" si="19"/>
        <v>58.4079139547503</v>
      </c>
      <c r="X37" s="117">
        <f>W37-[1]Reference!E44</f>
        <v>-0.184328250033495</v>
      </c>
      <c r="Y37" s="117">
        <f t="shared" si="20"/>
        <v>0.85516043722216</v>
      </c>
      <c r="Z37" s="117">
        <f t="shared" si="21"/>
        <v>1.89208910045516</v>
      </c>
      <c r="AA37" s="117">
        <f>X37/(1+0.045*ABS([1]Reference!E44))</f>
        <v>-0.050686264681955</v>
      </c>
      <c r="AB37" s="117">
        <f>Y37/(1+0.015*ABS([1]Reference!E44))</f>
        <v>0.455142842361169</v>
      </c>
      <c r="AC37" s="117">
        <f t="shared" si="33"/>
        <v>1.9467216720531</v>
      </c>
      <c r="AD37" s="123" t="str">
        <f t="shared" si="22"/>
        <v>10-Red2 (192, 64, 64)</v>
      </c>
    </row>
    <row r="38" s="31" customFormat="1" spans="1:30">
      <c r="A38" s="3" t="s">
        <v>60</v>
      </c>
      <c r="B38" s="31">
        <f>Test_Data!P14</f>
        <v>158.98273</v>
      </c>
      <c r="C38" s="31">
        <f>Test_Data!Q14</f>
        <v>83.375</v>
      </c>
      <c r="D38" s="31">
        <f>Test_Data!R14</f>
        <v>8.390789</v>
      </c>
      <c r="E38" s="117">
        <f t="shared" si="23"/>
        <v>0.440742962663352</v>
      </c>
      <c r="F38" s="117">
        <f t="shared" si="23"/>
        <v>0.231137963928893</v>
      </c>
      <c r="G38" s="117">
        <f t="shared" si="23"/>
        <v>0.0232615278586741</v>
      </c>
      <c r="H38" s="117">
        <f t="shared" si="24"/>
        <v>0.774095407424262</v>
      </c>
      <c r="I38" s="117">
        <f t="shared" si="24"/>
        <v>0.613701372329994</v>
      </c>
      <c r="J38" s="117">
        <f t="shared" si="24"/>
        <v>0.293031627404601</v>
      </c>
      <c r="K38" s="117">
        <f t="shared" si="25"/>
        <v>55.1893591902792</v>
      </c>
      <c r="L38" s="117">
        <f t="shared" si="26"/>
        <v>80.1970175471342</v>
      </c>
      <c r="M38" s="117">
        <f t="shared" si="27"/>
        <v>64.1339489850785</v>
      </c>
      <c r="N38" s="123" t="str">
        <f t="shared" si="28"/>
        <v>11-Red3 (255, 0, 0)</v>
      </c>
      <c r="O38" s="124">
        <f>K38-[1]Reference!B45</f>
        <v>1.9564774044368</v>
      </c>
      <c r="P38" s="124">
        <f>L38-[1]Reference!C45</f>
        <v>0.0916904569323549</v>
      </c>
      <c r="Q38" s="124">
        <f>M38-[1]Reference!D45</f>
        <v>-3.08883296035775</v>
      </c>
      <c r="R38" s="124" t="str">
        <f t="shared" si="29"/>
        <v>about the same</v>
      </c>
      <c r="S38" s="124" t="str">
        <f t="shared" si="30"/>
        <v>about the same</v>
      </c>
      <c r="T38" s="124" t="str">
        <f t="shared" si="31"/>
        <v>bluer</v>
      </c>
      <c r="U38" s="124">
        <f t="shared" si="18"/>
        <v>3.65747180863457</v>
      </c>
      <c r="V38" s="124">
        <f t="shared" si="32"/>
        <v>4.84497081665735</v>
      </c>
      <c r="W38" s="117">
        <f t="shared" si="19"/>
        <v>102.687511586736</v>
      </c>
      <c r="X38" s="117">
        <f>W38-[1]Reference!E45</f>
        <v>-1.88670053418765</v>
      </c>
      <c r="Y38" s="117">
        <f t="shared" si="20"/>
        <v>2.44737763558894</v>
      </c>
      <c r="Z38" s="117">
        <f t="shared" si="21"/>
        <v>1.9564774044368</v>
      </c>
      <c r="AA38" s="117">
        <f>X38/(1+0.045*ABS([1]Reference!E45))</f>
        <v>-0.330661337242642</v>
      </c>
      <c r="AB38" s="117">
        <f>Y38/(1+0.015*ABS([1]Reference!E45))</f>
        <v>0.952801166371302</v>
      </c>
      <c r="AC38" s="117">
        <f t="shared" si="33"/>
        <v>2.20112944114092</v>
      </c>
      <c r="AD38" s="123" t="str">
        <f t="shared" si="22"/>
        <v>11-Red3 (255, 0, 0)</v>
      </c>
    </row>
    <row r="39" s="31" customFormat="1" spans="1:30">
      <c r="A39" s="3" t="s">
        <v>61</v>
      </c>
      <c r="B39" s="31">
        <f>Test_Data!P15</f>
        <v>199.91603</v>
      </c>
      <c r="C39" s="31">
        <f>Test_Data!Q15</f>
        <v>145.00661</v>
      </c>
      <c r="D39" s="31">
        <f>Test_Data!R15</f>
        <v>81.959938</v>
      </c>
      <c r="E39" s="117">
        <f t="shared" si="23"/>
        <v>0.55422109902186</v>
      </c>
      <c r="F39" s="117">
        <f t="shared" si="23"/>
        <v>0.401997392403372</v>
      </c>
      <c r="G39" s="117">
        <f t="shared" si="23"/>
        <v>0.2272150308013</v>
      </c>
      <c r="H39" s="117">
        <f t="shared" si="24"/>
        <v>0.835526791714235</v>
      </c>
      <c r="I39" s="117">
        <f t="shared" si="24"/>
        <v>0.738030673443129</v>
      </c>
      <c r="J39" s="117">
        <f t="shared" si="24"/>
        <v>0.626393781120833</v>
      </c>
      <c r="K39" s="117">
        <f t="shared" si="25"/>
        <v>69.611558119403</v>
      </c>
      <c r="L39" s="117">
        <f t="shared" si="26"/>
        <v>48.7480591355531</v>
      </c>
      <c r="M39" s="117">
        <f t="shared" si="27"/>
        <v>22.3273784644592</v>
      </c>
      <c r="N39" s="123" t="str">
        <f t="shared" si="28"/>
        <v>12-Red4 (255, 128, 128)</v>
      </c>
      <c r="O39" s="124">
        <f>K39-[1]Reference!B46</f>
        <v>1.40205971565983</v>
      </c>
      <c r="P39" s="124">
        <f>L39-[1]Reference!C46</f>
        <v>0.555262464186242</v>
      </c>
      <c r="Q39" s="124">
        <f>M39-[1]Reference!D46</f>
        <v>-0.365969893063902</v>
      </c>
      <c r="R39" s="124" t="str">
        <f t="shared" si="29"/>
        <v>about the same</v>
      </c>
      <c r="S39" s="124" t="str">
        <f t="shared" si="30"/>
        <v>about the same</v>
      </c>
      <c r="T39" s="124" t="str">
        <f t="shared" si="31"/>
        <v>about the same</v>
      </c>
      <c r="U39" s="124">
        <f t="shared" si="18"/>
        <v>1.55178020770968</v>
      </c>
      <c r="V39" s="124">
        <f t="shared" si="32"/>
        <v>2.07526729147745</v>
      </c>
      <c r="W39" s="117">
        <f t="shared" si="19"/>
        <v>53.6179550018329</v>
      </c>
      <c r="X39" s="117">
        <f>W39-[1]Reference!E46</f>
        <v>0.349449196961629</v>
      </c>
      <c r="Y39" s="117">
        <f t="shared" si="20"/>
        <v>0.565805289394023</v>
      </c>
      <c r="Z39" s="117">
        <f t="shared" si="21"/>
        <v>1.40205971565983</v>
      </c>
      <c r="AA39" s="117">
        <f>X39/(1+0.045*ABS([1]Reference!E46))</f>
        <v>0.102867437011223</v>
      </c>
      <c r="AB39" s="117">
        <f>Y39/(1+0.015*ABS([1]Reference!E46))</f>
        <v>0.314506177370276</v>
      </c>
      <c r="AC39" s="117">
        <f t="shared" si="33"/>
        <v>1.44057880432743</v>
      </c>
      <c r="AD39" s="123" t="str">
        <f t="shared" si="22"/>
        <v>12-Red4 (255, 128, 128)</v>
      </c>
    </row>
    <row r="40" s="31" customFormat="1" spans="1:30">
      <c r="A40" s="3" t="s">
        <v>62</v>
      </c>
      <c r="B40" s="31">
        <f>Test_Data!P16</f>
        <v>30.425043</v>
      </c>
      <c r="C40" s="31">
        <f>Test_Data!Q16</f>
        <v>59.147114</v>
      </c>
      <c r="D40" s="31">
        <f>Test_Data!R16</f>
        <v>9.8689451</v>
      </c>
      <c r="E40" s="117">
        <f t="shared" si="23"/>
        <v>0.0843464166892838</v>
      </c>
      <c r="F40" s="117">
        <f t="shared" si="23"/>
        <v>0.163971736158682</v>
      </c>
      <c r="G40" s="117">
        <f t="shared" si="23"/>
        <v>0.0273593748310648</v>
      </c>
      <c r="H40" s="117">
        <f t="shared" si="24"/>
        <v>0.446089061763604</v>
      </c>
      <c r="I40" s="117">
        <f t="shared" si="24"/>
        <v>0.547338920979759</v>
      </c>
      <c r="J40" s="117">
        <f t="shared" si="24"/>
        <v>0.309317013236201</v>
      </c>
      <c r="K40" s="117">
        <f t="shared" si="25"/>
        <v>47.491314833652</v>
      </c>
      <c r="L40" s="117">
        <f t="shared" si="26"/>
        <v>-50.6249296080774</v>
      </c>
      <c r="M40" s="117">
        <f t="shared" si="27"/>
        <v>47.6043815487116</v>
      </c>
      <c r="N40" s="123" t="str">
        <f t="shared" si="28"/>
        <v>13-Green1 (0, 128, 0)</v>
      </c>
      <c r="O40" s="124">
        <f>K40-[1]Reference!B47</f>
        <v>1.26249699102546</v>
      </c>
      <c r="P40" s="124">
        <f>L40-[1]Reference!C47</f>
        <v>1.07699578727335</v>
      </c>
      <c r="Q40" s="124">
        <f>M40-[1]Reference!D47</f>
        <v>-2.29655739624922</v>
      </c>
      <c r="R40" s="124" t="str">
        <f t="shared" si="29"/>
        <v>about the same</v>
      </c>
      <c r="S40" s="124" t="str">
        <f t="shared" si="30"/>
        <v>about the same</v>
      </c>
      <c r="T40" s="124" t="str">
        <f t="shared" si="31"/>
        <v>about the same</v>
      </c>
      <c r="U40" s="124">
        <f t="shared" si="18"/>
        <v>2.83337156977688</v>
      </c>
      <c r="V40" s="124">
        <f t="shared" si="32"/>
        <v>2.10164233910732</v>
      </c>
      <c r="W40" s="117">
        <f t="shared" si="19"/>
        <v>69.4914429297457</v>
      </c>
      <c r="X40" s="117">
        <f>W40-[1]Reference!E47</f>
        <v>-2.36391732385763</v>
      </c>
      <c r="Y40" s="117">
        <f t="shared" si="20"/>
        <v>0.919777519858638</v>
      </c>
      <c r="Z40" s="117">
        <f t="shared" si="21"/>
        <v>1.26249699102546</v>
      </c>
      <c r="AA40" s="117">
        <f>X40/(1+0.045*ABS([1]Reference!E47))</f>
        <v>-0.558384842629474</v>
      </c>
      <c r="AB40" s="117">
        <f>Y40/(1+0.015*ABS([1]Reference!E47))</f>
        <v>0.442662460889362</v>
      </c>
      <c r="AC40" s="117">
        <f t="shared" si="33"/>
        <v>1.44970422469803</v>
      </c>
      <c r="AD40" s="123" t="str">
        <f t="shared" si="22"/>
        <v>13-Green1 (0, 128, 0)</v>
      </c>
    </row>
    <row r="41" s="31" customFormat="1" spans="1:30">
      <c r="A41" s="3" t="s">
        <v>63</v>
      </c>
      <c r="B41" s="31">
        <f>Test_Data!P17</f>
        <v>82.998398</v>
      </c>
      <c r="C41" s="31">
        <f>Test_Data!Q17</f>
        <v>145.32503</v>
      </c>
      <c r="D41" s="31">
        <f>Test_Data!R17</f>
        <v>38.592899</v>
      </c>
      <c r="E41" s="117">
        <f t="shared" si="23"/>
        <v>0.230093921716101</v>
      </c>
      <c r="F41" s="117">
        <f t="shared" si="23"/>
        <v>0.402880138436046</v>
      </c>
      <c r="G41" s="117">
        <f t="shared" si="23"/>
        <v>0.106989914206578</v>
      </c>
      <c r="H41" s="117">
        <f t="shared" si="24"/>
        <v>0.623305669809794</v>
      </c>
      <c r="I41" s="117">
        <f t="shared" si="24"/>
        <v>0.738570492332978</v>
      </c>
      <c r="J41" s="117">
        <f t="shared" si="24"/>
        <v>0.487322014980136</v>
      </c>
      <c r="K41" s="117">
        <f t="shared" si="25"/>
        <v>69.6741771106255</v>
      </c>
      <c r="L41" s="117">
        <f t="shared" si="26"/>
        <v>-57.632411261592</v>
      </c>
      <c r="M41" s="117">
        <f t="shared" si="27"/>
        <v>50.2496954705684</v>
      </c>
      <c r="N41" s="123" t="str">
        <f t="shared" si="28"/>
        <v>14-Green2 (64, 192, 64)</v>
      </c>
      <c r="O41" s="124">
        <f>K41-[1]Reference!B48</f>
        <v>0.80758385684733</v>
      </c>
      <c r="P41" s="124">
        <f>L41-[1]Reference!C48</f>
        <v>1.69530589721528</v>
      </c>
      <c r="Q41" s="124">
        <f>M41-[1]Reference!D48</f>
        <v>-2.2135678166774</v>
      </c>
      <c r="R41" s="124" t="str">
        <f t="shared" si="29"/>
        <v>about the same</v>
      </c>
      <c r="S41" s="124" t="str">
        <f t="shared" si="30"/>
        <v>about the same</v>
      </c>
      <c r="T41" s="124" t="str">
        <f t="shared" si="31"/>
        <v>about the same</v>
      </c>
      <c r="U41" s="124">
        <f t="shared" si="18"/>
        <v>2.90278077884005</v>
      </c>
      <c r="V41" s="124">
        <f t="shared" si="32"/>
        <v>1.07314870818811</v>
      </c>
      <c r="W41" s="117">
        <f t="shared" si="19"/>
        <v>76.4625838087502</v>
      </c>
      <c r="X41" s="117">
        <f>W41-[1]Reference!E48</f>
        <v>-2.73446170446525</v>
      </c>
      <c r="Y41" s="117">
        <f t="shared" si="20"/>
        <v>0.54466847804502</v>
      </c>
      <c r="Z41" s="117">
        <f t="shared" si="21"/>
        <v>0.80758385684733</v>
      </c>
      <c r="AA41" s="117">
        <f>X41/(1+0.045*ABS([1]Reference!E48))</f>
        <v>-0.599154549343592</v>
      </c>
      <c r="AB41" s="117">
        <f>Y41/(1+0.015*ABS([1]Reference!E48))</f>
        <v>0.248939447152478</v>
      </c>
      <c r="AC41" s="117">
        <f t="shared" si="33"/>
        <v>1.03592891077917</v>
      </c>
      <c r="AD41" s="123" t="str">
        <f t="shared" si="22"/>
        <v>14-Green2 (64, 192, 64)</v>
      </c>
    </row>
    <row r="42" s="31" customFormat="1" spans="1:30">
      <c r="A42" s="3" t="s">
        <v>64</v>
      </c>
      <c r="B42" s="31">
        <f>Test_Data!P18</f>
        <v>132.92084</v>
      </c>
      <c r="C42" s="31">
        <f>Test_Data!Q18</f>
        <v>260.37558</v>
      </c>
      <c r="D42" s="31">
        <f>Test_Data!R18</f>
        <v>40.810398</v>
      </c>
      <c r="E42" s="117">
        <f t="shared" si="23"/>
        <v>0.368492381664986</v>
      </c>
      <c r="F42" s="117">
        <f t="shared" si="23"/>
        <v>0.721831261385364</v>
      </c>
      <c r="G42" s="117">
        <f t="shared" si="23"/>
        <v>0.113137418900723</v>
      </c>
      <c r="H42" s="117">
        <f t="shared" si="24"/>
        <v>0.729248480984139</v>
      </c>
      <c r="I42" s="117">
        <f t="shared" si="24"/>
        <v>0.897040178538552</v>
      </c>
      <c r="J42" s="117">
        <f t="shared" si="24"/>
        <v>0.496482380272425</v>
      </c>
      <c r="K42" s="117">
        <f t="shared" si="25"/>
        <v>88.056660710472</v>
      </c>
      <c r="L42" s="117">
        <f t="shared" si="26"/>
        <v>-83.8958487772067</v>
      </c>
      <c r="M42" s="117">
        <f t="shared" si="27"/>
        <v>80.1115596532254</v>
      </c>
      <c r="N42" s="123" t="str">
        <f t="shared" si="28"/>
        <v>15-Green3 (0, 255, 0)</v>
      </c>
      <c r="O42" s="124">
        <f>K42-[1]Reference!B49</f>
        <v>0.319627236927815</v>
      </c>
      <c r="P42" s="124">
        <f>L42-[1]Reference!C49</f>
        <v>2.29258531691291</v>
      </c>
      <c r="Q42" s="124">
        <f>M42-[1]Reference!D49</f>
        <v>-3.07458389181141</v>
      </c>
      <c r="R42" s="124" t="str">
        <f t="shared" si="29"/>
        <v>about the same</v>
      </c>
      <c r="S42" s="124" t="str">
        <f t="shared" si="30"/>
        <v>about the same</v>
      </c>
      <c r="T42" s="124" t="str">
        <f t="shared" si="31"/>
        <v>bluer</v>
      </c>
      <c r="U42" s="124">
        <f t="shared" si="18"/>
        <v>3.84852895450937</v>
      </c>
      <c r="V42" s="124">
        <f t="shared" si="32"/>
        <v>0.503401965344229</v>
      </c>
      <c r="W42" s="117">
        <f t="shared" si="19"/>
        <v>116.00161823061</v>
      </c>
      <c r="X42" s="117">
        <f>W42-[1]Reference!E49</f>
        <v>-3.78310804737518</v>
      </c>
      <c r="Y42" s="117">
        <f t="shared" si="20"/>
        <v>0.630164300001222</v>
      </c>
      <c r="Z42" s="117">
        <f t="shared" si="21"/>
        <v>0.319627236927815</v>
      </c>
      <c r="AA42" s="117">
        <f>X42/(1+0.045*ABS([1]Reference!E49))</f>
        <v>-0.592006719441095</v>
      </c>
      <c r="AB42" s="117">
        <f>Y42/(1+0.015*ABS([1]Reference!E49))</f>
        <v>0.225318527633021</v>
      </c>
      <c r="AC42" s="117">
        <f t="shared" si="33"/>
        <v>0.709508256008504</v>
      </c>
      <c r="AD42" s="123" t="str">
        <f t="shared" si="22"/>
        <v>15-Green3 (0, 255, 0)</v>
      </c>
    </row>
    <row r="43" s="31" customFormat="1" spans="1:30">
      <c r="A43" s="3" t="s">
        <v>65</v>
      </c>
      <c r="B43" s="31">
        <f>Test_Data!P19</f>
        <v>179.23056</v>
      </c>
      <c r="C43" s="31">
        <f>Test_Data!Q19</f>
        <v>282.60983</v>
      </c>
      <c r="D43" s="31">
        <f>Test_Data!R19</f>
        <v>106.18778</v>
      </c>
      <c r="E43" s="117">
        <f t="shared" si="23"/>
        <v>0.496875402845402</v>
      </c>
      <c r="F43" s="117">
        <f t="shared" si="23"/>
        <v>0.783470593013382</v>
      </c>
      <c r="G43" s="117">
        <f t="shared" si="23"/>
        <v>0.294381136591656</v>
      </c>
      <c r="H43" s="117">
        <f t="shared" si="24"/>
        <v>0.805653926448384</v>
      </c>
      <c r="I43" s="117">
        <f t="shared" si="24"/>
        <v>0.92187966089598</v>
      </c>
      <c r="J43" s="117">
        <f t="shared" si="24"/>
        <v>0.682870593012181</v>
      </c>
      <c r="K43" s="117">
        <f t="shared" si="25"/>
        <v>90.9380406639337</v>
      </c>
      <c r="L43" s="117">
        <f t="shared" si="26"/>
        <v>-58.1128672237983</v>
      </c>
      <c r="M43" s="117">
        <f t="shared" si="27"/>
        <v>47.80181357676</v>
      </c>
      <c r="N43" s="123" t="str">
        <f t="shared" si="28"/>
        <v>16-Green4 (128, 255, 128)</v>
      </c>
      <c r="O43" s="124">
        <f>K43-[1]Reference!B50</f>
        <v>0.309986520870069</v>
      </c>
      <c r="P43" s="124">
        <f>L43-[1]Reference!C50</f>
        <v>1.78482033215744</v>
      </c>
      <c r="Q43" s="124">
        <f>M43-[1]Reference!D50</f>
        <v>-1.90198030919295</v>
      </c>
      <c r="R43" s="124" t="str">
        <f t="shared" si="29"/>
        <v>about the same</v>
      </c>
      <c r="S43" s="124" t="str">
        <f t="shared" si="30"/>
        <v>about the same</v>
      </c>
      <c r="T43" s="124" t="str">
        <f t="shared" si="31"/>
        <v>about the same</v>
      </c>
      <c r="U43" s="124">
        <f t="shared" si="18"/>
        <v>2.62663365503479</v>
      </c>
      <c r="V43" s="124">
        <f t="shared" si="32"/>
        <v>0.44941473563304</v>
      </c>
      <c r="W43" s="117">
        <f t="shared" si="19"/>
        <v>75.2470512259326</v>
      </c>
      <c r="X43" s="117">
        <f>W43-[1]Reference!E50</f>
        <v>-2.58738910229349</v>
      </c>
      <c r="Y43" s="117">
        <f t="shared" si="20"/>
        <v>0.329439445077859</v>
      </c>
      <c r="Z43" s="117">
        <f t="shared" si="21"/>
        <v>0.309986520870069</v>
      </c>
      <c r="AA43" s="117">
        <f>X43/(1+0.045*ABS([1]Reference!E50))</f>
        <v>-0.574649744863635</v>
      </c>
      <c r="AB43" s="117">
        <f>Y43/(1+0.015*ABS([1]Reference!E50))</f>
        <v>0.151989352390453</v>
      </c>
      <c r="AC43" s="117">
        <f t="shared" si="33"/>
        <v>0.670384021015596</v>
      </c>
      <c r="AD43" s="123" t="str">
        <f t="shared" si="22"/>
        <v>16-Green4 (128, 255, 128)</v>
      </c>
    </row>
    <row r="44" s="31" customFormat="1" spans="1:30">
      <c r="A44" s="3" t="s">
        <v>66</v>
      </c>
      <c r="B44" s="31">
        <f>Test_Data!P20</f>
        <v>12.88657</v>
      </c>
      <c r="C44" s="31">
        <f>Test_Data!Q20</f>
        <v>5.0739813</v>
      </c>
      <c r="D44" s="31">
        <f>Test_Data!R20</f>
        <v>67.051239</v>
      </c>
      <c r="E44" s="117">
        <f t="shared" si="23"/>
        <v>0.035725044099876</v>
      </c>
      <c r="F44" s="117">
        <f t="shared" si="23"/>
        <v>0.014066443258714</v>
      </c>
      <c r="G44" s="117">
        <f t="shared" si="23"/>
        <v>0.185884100286292</v>
      </c>
      <c r="H44" s="117">
        <f t="shared" si="24"/>
        <v>0.335009369248447</v>
      </c>
      <c r="I44" s="117">
        <f t="shared" si="24"/>
        <v>0.241394905076614</v>
      </c>
      <c r="J44" s="117">
        <f t="shared" si="24"/>
        <v>0.585844692034734</v>
      </c>
      <c r="K44" s="117">
        <f t="shared" si="25"/>
        <v>12.0018089888872</v>
      </c>
      <c r="L44" s="117">
        <f t="shared" si="26"/>
        <v>46.8072320859165</v>
      </c>
      <c r="M44" s="117">
        <f t="shared" si="27"/>
        <v>-68.889957391624</v>
      </c>
      <c r="N44" s="123" t="str">
        <f t="shared" si="28"/>
        <v>17-Blue1 (0, 0, 128)</v>
      </c>
      <c r="O44" s="124">
        <f>K44-[1]Reference!B51</f>
        <v>-0.973502588829305</v>
      </c>
      <c r="P44" s="124">
        <f>L44-[1]Reference!C51</f>
        <v>-0.698719408718574</v>
      </c>
      <c r="Q44" s="124">
        <f>M44-[1]Reference!D51</f>
        <v>-4.19165093632353</v>
      </c>
      <c r="R44" s="124" t="str">
        <f t="shared" si="29"/>
        <v>about the same</v>
      </c>
      <c r="S44" s="124" t="str">
        <f t="shared" si="30"/>
        <v>about the same</v>
      </c>
      <c r="T44" s="124" t="str">
        <f t="shared" si="31"/>
        <v>bluer</v>
      </c>
      <c r="U44" s="124">
        <f t="shared" si="18"/>
        <v>4.35957035435366</v>
      </c>
      <c r="V44" s="124">
        <f t="shared" si="32"/>
        <v>3.21570763469278</v>
      </c>
      <c r="W44" s="117">
        <f t="shared" si="19"/>
        <v>83.2871130785827</v>
      </c>
      <c r="X44" s="117">
        <f>W44-[1]Reference!E51</f>
        <v>3.02076716951197</v>
      </c>
      <c r="Y44" s="117">
        <f t="shared" si="20"/>
        <v>2.9888312250277</v>
      </c>
      <c r="Z44" s="117">
        <f t="shared" si="21"/>
        <v>-0.973502588829305</v>
      </c>
      <c r="AA44" s="117">
        <f>X44/(1+0.045*ABS([1]Reference!E51))</f>
        <v>0.654981921851945</v>
      </c>
      <c r="AB44" s="117">
        <f>Y44/(1+0.015*ABS([1]Reference!E51))</f>
        <v>1.35609698262424</v>
      </c>
      <c r="AC44" s="117">
        <f t="shared" si="33"/>
        <v>1.79323942480997</v>
      </c>
      <c r="AD44" s="123" t="str">
        <f t="shared" si="22"/>
        <v>17-Blue1 (0, 0, 128)</v>
      </c>
    </row>
    <row r="45" s="31" customFormat="1" spans="1:30">
      <c r="A45" s="3" t="s">
        <v>67</v>
      </c>
      <c r="B45" s="31">
        <f>Test_Data!P21</f>
        <v>46.628979</v>
      </c>
      <c r="C45" s="31">
        <f>Test_Data!Q21</f>
        <v>31.363127</v>
      </c>
      <c r="D45" s="31">
        <f>Test_Data!R21</f>
        <v>159.07001</v>
      </c>
      <c r="E45" s="117">
        <f t="shared" si="23"/>
        <v>0.129268093147144</v>
      </c>
      <c r="F45" s="117">
        <f t="shared" si="23"/>
        <v>0.0869470382875359</v>
      </c>
      <c r="G45" s="117">
        <f t="shared" si="23"/>
        <v>0.440984926339415</v>
      </c>
      <c r="H45" s="117">
        <f t="shared" si="24"/>
        <v>0.51431573279616</v>
      </c>
      <c r="I45" s="117">
        <f t="shared" si="24"/>
        <v>0.443014829791498</v>
      </c>
      <c r="J45" s="117">
        <f t="shared" si="24"/>
        <v>0.781345292190766</v>
      </c>
      <c r="K45" s="117">
        <f t="shared" si="25"/>
        <v>35.3897202558138</v>
      </c>
      <c r="L45" s="117">
        <f t="shared" si="26"/>
        <v>35.6504515023309</v>
      </c>
      <c r="M45" s="117">
        <f t="shared" si="27"/>
        <v>-67.6660924798535</v>
      </c>
      <c r="N45" s="123" t="str">
        <f t="shared" si="28"/>
        <v>18-Blue2 (64, 64, 192)</v>
      </c>
      <c r="O45" s="124">
        <f>K45-[1]Reference!B52</f>
        <v>0.261690687763554</v>
      </c>
      <c r="P45" s="124">
        <f>L45-[1]Reference!C52</f>
        <v>-4.60010148828174</v>
      </c>
      <c r="Q45" s="124">
        <f>M45-[1]Reference!D52</f>
        <v>-0.694508788010793</v>
      </c>
      <c r="R45" s="124" t="str">
        <f t="shared" si="29"/>
        <v>about the same</v>
      </c>
      <c r="S45" s="124" t="str">
        <f t="shared" si="30"/>
        <v>greener</v>
      </c>
      <c r="T45" s="124" t="str">
        <f t="shared" si="31"/>
        <v>about the same</v>
      </c>
      <c r="U45" s="124">
        <f t="shared" si="18"/>
        <v>4.65958776880298</v>
      </c>
      <c r="V45" s="124">
        <f t="shared" si="32"/>
        <v>4.2106671002609</v>
      </c>
      <c r="W45" s="117">
        <f t="shared" si="19"/>
        <v>76.483035791031</v>
      </c>
      <c r="X45" s="117">
        <f>W45-[1]Reference!E52</f>
        <v>-1.65338361914932</v>
      </c>
      <c r="Y45" s="117">
        <f t="shared" si="20"/>
        <v>4.34851684681626</v>
      </c>
      <c r="Z45" s="117">
        <f t="shared" si="21"/>
        <v>0.261690687763554</v>
      </c>
      <c r="AA45" s="117">
        <f>X45/(1+0.045*ABS([1]Reference!E52))</f>
        <v>-0.366105575022605</v>
      </c>
      <c r="AB45" s="117">
        <f>Y45/(1+0.015*ABS([1]Reference!E52))</f>
        <v>2.00203691078264</v>
      </c>
      <c r="AC45" s="117">
        <f t="shared" si="33"/>
        <v>2.0519910088158</v>
      </c>
      <c r="AD45" s="123" t="str">
        <f t="shared" si="22"/>
        <v>18-Blue2 (64, 64, 192)</v>
      </c>
    </row>
    <row r="46" s="31" customFormat="1" spans="1:30">
      <c r="A46" s="3" t="s">
        <v>68</v>
      </c>
      <c r="B46" s="31">
        <f>Test_Data!P22</f>
        <v>56.899933</v>
      </c>
      <c r="C46" s="31">
        <f>Test_Data!Q22</f>
        <v>22.891079</v>
      </c>
      <c r="D46" s="31">
        <f>Test_Data!R22</f>
        <v>290.67374</v>
      </c>
      <c r="E46" s="117">
        <f t="shared" si="23"/>
        <v>0.157741944963244</v>
      </c>
      <c r="F46" s="117">
        <f t="shared" si="23"/>
        <v>0.0634602385870519</v>
      </c>
      <c r="G46" s="117">
        <f t="shared" si="23"/>
        <v>0.805825924212253</v>
      </c>
      <c r="H46" s="117">
        <f t="shared" si="24"/>
        <v>0.549602153544313</v>
      </c>
      <c r="I46" s="117">
        <f t="shared" si="24"/>
        <v>0.398872320893491</v>
      </c>
      <c r="J46" s="117">
        <f t="shared" si="24"/>
        <v>0.955246591005462</v>
      </c>
      <c r="K46" s="117">
        <f t="shared" si="25"/>
        <v>30.269189223645</v>
      </c>
      <c r="L46" s="117">
        <f t="shared" si="26"/>
        <v>75.3649163254108</v>
      </c>
      <c r="M46" s="117">
        <f t="shared" si="27"/>
        <v>-111.274854022394</v>
      </c>
      <c r="N46" s="123" t="str">
        <f t="shared" si="28"/>
        <v>19-Blue3 (0, 0, 255)</v>
      </c>
      <c r="O46" s="124">
        <f>K46-[1]Reference!B53</f>
        <v>-2.0333974436045</v>
      </c>
      <c r="P46" s="124">
        <f>L46-[1]Reference!C53</f>
        <v>-3.82872178699073</v>
      </c>
      <c r="Q46" s="124">
        <f>M46-[1]Reference!D53</f>
        <v>-3.42111977006691</v>
      </c>
      <c r="R46" s="124" t="str">
        <f t="shared" si="29"/>
        <v>about the same</v>
      </c>
      <c r="S46" s="124" t="str">
        <f t="shared" si="30"/>
        <v>greener</v>
      </c>
      <c r="T46" s="124" t="str">
        <f t="shared" si="31"/>
        <v>bluer</v>
      </c>
      <c r="U46" s="124">
        <f t="shared" si="18"/>
        <v>5.522488222439</v>
      </c>
      <c r="V46" s="124">
        <f t="shared" si="32"/>
        <v>7.01884666998334</v>
      </c>
      <c r="W46" s="117">
        <f t="shared" si="19"/>
        <v>134.394805518819</v>
      </c>
      <c r="X46" s="117">
        <f>W46-[1]Reference!E53</f>
        <v>0.588750687023264</v>
      </c>
      <c r="Y46" s="117">
        <f t="shared" si="20"/>
        <v>5.10064149218995</v>
      </c>
      <c r="Z46" s="117">
        <f t="shared" si="21"/>
        <v>-2.0333974436045</v>
      </c>
      <c r="AA46" s="117">
        <f>X46/(1+0.045*ABS([1]Reference!E53))</f>
        <v>0.0838524198789134</v>
      </c>
      <c r="AB46" s="117">
        <f>Y46/(1+0.015*ABS([1]Reference!E53))</f>
        <v>1.69620466866663</v>
      </c>
      <c r="AC46" s="117">
        <f t="shared" si="33"/>
        <v>2.64931060277638</v>
      </c>
      <c r="AD46" s="123" t="str">
        <f t="shared" si="22"/>
        <v>19-Blue3 (0, 0, 255)</v>
      </c>
    </row>
    <row r="47" s="31" customFormat="1" spans="1:30">
      <c r="A47" s="3" t="s">
        <v>69</v>
      </c>
      <c r="B47" s="31">
        <f>Test_Data!P23</f>
        <v>121.29453</v>
      </c>
      <c r="C47" s="31">
        <f>Test_Data!Q23</f>
        <v>98.941368</v>
      </c>
      <c r="D47" s="31">
        <f>Test_Data!R23</f>
        <v>301.52945</v>
      </c>
      <c r="E47" s="117">
        <f t="shared" si="23"/>
        <v>0.336261117840025</v>
      </c>
      <c r="F47" s="117">
        <f t="shared" si="23"/>
        <v>0.274292130109258</v>
      </c>
      <c r="G47" s="117">
        <f t="shared" si="23"/>
        <v>0.835920877212583</v>
      </c>
      <c r="H47" s="117">
        <f t="shared" si="24"/>
        <v>0.707334616634797</v>
      </c>
      <c r="I47" s="117">
        <f t="shared" si="24"/>
        <v>0.649737274579354</v>
      </c>
      <c r="J47" s="117">
        <f t="shared" si="24"/>
        <v>0.966993323334954</v>
      </c>
      <c r="K47" s="117">
        <f t="shared" si="25"/>
        <v>59.3695238512051</v>
      </c>
      <c r="L47" s="117">
        <f t="shared" si="26"/>
        <v>28.7986710277214</v>
      </c>
      <c r="M47" s="117">
        <f t="shared" si="27"/>
        <v>-63.45120975112</v>
      </c>
      <c r="N47" s="123" t="str">
        <f t="shared" si="28"/>
        <v>20-Blue4 (128, 128, 255)</v>
      </c>
      <c r="O47" s="124">
        <f>K47-[1]Reference!B54</f>
        <v>0.166770640378182</v>
      </c>
      <c r="P47" s="124">
        <f>L47-[1]Reference!C54</f>
        <v>-4.30448804746009</v>
      </c>
      <c r="Q47" s="124">
        <f>M47-[1]Reference!D54</f>
        <v>0.00622964791450187</v>
      </c>
      <c r="R47" s="124" t="str">
        <f t="shared" si="29"/>
        <v>about the same</v>
      </c>
      <c r="S47" s="124" t="str">
        <f t="shared" si="30"/>
        <v>greener</v>
      </c>
      <c r="T47" s="124" t="str">
        <f t="shared" si="31"/>
        <v>about the same</v>
      </c>
      <c r="U47" s="124">
        <f t="shared" si="18"/>
        <v>4.30772197405218</v>
      </c>
      <c r="V47" s="124">
        <f t="shared" si="32"/>
        <v>3.70545948919654</v>
      </c>
      <c r="W47" s="117">
        <f t="shared" si="19"/>
        <v>69.6808400626997</v>
      </c>
      <c r="X47" s="117">
        <f>W47-[1]Reference!E54</f>
        <v>-1.89196032850266</v>
      </c>
      <c r="Y47" s="117">
        <f t="shared" si="20"/>
        <v>3.86641206735805</v>
      </c>
      <c r="Z47" s="117">
        <f t="shared" si="21"/>
        <v>0.166770640378182</v>
      </c>
      <c r="AA47" s="117">
        <f>X47/(1+0.045*ABS([1]Reference!E54))</f>
        <v>-0.448249402624454</v>
      </c>
      <c r="AB47" s="117">
        <f>Y47/(1+0.015*ABS([1]Reference!E54))</f>
        <v>1.86459634123614</v>
      </c>
      <c r="AC47" s="117">
        <f t="shared" si="33"/>
        <v>1.92495700970088</v>
      </c>
      <c r="AD47" s="123" t="str">
        <f t="shared" si="22"/>
        <v>20-Blue4 (128, 128, 255)</v>
      </c>
    </row>
    <row r="48" s="31" customFormat="1" spans="1:30">
      <c r="A48" s="3" t="s">
        <v>70</v>
      </c>
      <c r="B48" s="31">
        <f>Test_Data!P24</f>
        <v>65.171341</v>
      </c>
      <c r="C48" s="31">
        <f>Test_Data!Q24</f>
        <v>76.885925</v>
      </c>
      <c r="D48" s="31">
        <f>Test_Data!R24</f>
        <v>11.491946</v>
      </c>
      <c r="E48" s="117">
        <f t="shared" si="23"/>
        <v>0.180672516524805</v>
      </c>
      <c r="F48" s="117">
        <f t="shared" si="23"/>
        <v>0.213148499661645</v>
      </c>
      <c r="G48" s="117">
        <f t="shared" si="23"/>
        <v>0.031858770614942</v>
      </c>
      <c r="H48" s="117">
        <f t="shared" si="24"/>
        <v>0.575038240481561</v>
      </c>
      <c r="I48" s="117">
        <f t="shared" si="24"/>
        <v>0.597348017493407</v>
      </c>
      <c r="J48" s="117">
        <f t="shared" si="24"/>
        <v>0.325420385961965</v>
      </c>
      <c r="K48" s="117">
        <f t="shared" si="25"/>
        <v>53.2923700292352</v>
      </c>
      <c r="L48" s="117">
        <f t="shared" si="26"/>
        <v>-11.1548885059229</v>
      </c>
      <c r="M48" s="117">
        <f t="shared" si="27"/>
        <v>54.3855263062884</v>
      </c>
      <c r="N48" s="123" t="str">
        <f t="shared" si="28"/>
        <v>21-Yellow1 (128, 128, 0)</v>
      </c>
      <c r="O48" s="124">
        <f>K48-[1]Reference!B55</f>
        <v>1.42403866588702</v>
      </c>
      <c r="P48" s="124">
        <f>L48-[1]Reference!C55</f>
        <v>1.7788132876303</v>
      </c>
      <c r="Q48" s="124">
        <f>M48-[1]Reference!D55</f>
        <v>-2.29489818955243</v>
      </c>
      <c r="R48" s="124" t="str">
        <f t="shared" si="29"/>
        <v>about the same</v>
      </c>
      <c r="S48" s="124" t="str">
        <f t="shared" si="30"/>
        <v>about the same</v>
      </c>
      <c r="T48" s="124" t="str">
        <f t="shared" si="31"/>
        <v>about the same</v>
      </c>
      <c r="U48" s="124">
        <f t="shared" si="18"/>
        <v>3.23397905599316</v>
      </c>
      <c r="V48" s="124">
        <f t="shared" si="32"/>
        <v>3.00015833961046</v>
      </c>
      <c r="W48" s="117">
        <f t="shared" si="19"/>
        <v>55.5177179753595</v>
      </c>
      <c r="X48" s="117">
        <f>W48-[1]Reference!E55</f>
        <v>-2.6196294281235</v>
      </c>
      <c r="Y48" s="117">
        <f t="shared" si="20"/>
        <v>1.25230829749328</v>
      </c>
      <c r="Z48" s="117">
        <f t="shared" si="21"/>
        <v>1.42403866588702</v>
      </c>
      <c r="AA48" s="117">
        <f>X48/(1+0.045*ABS([1]Reference!E55))</f>
        <v>-0.724418853445575</v>
      </c>
      <c r="AB48" s="117">
        <f>Y48/(1+0.015*ABS([1]Reference!E55))</f>
        <v>0.668946591621316</v>
      </c>
      <c r="AC48" s="117">
        <f t="shared" si="33"/>
        <v>1.73209651567413</v>
      </c>
      <c r="AD48" s="123" t="str">
        <f t="shared" si="22"/>
        <v>21-Yellow1 (128, 128, 0)</v>
      </c>
    </row>
    <row r="49" s="31" customFormat="1" spans="1:30">
      <c r="A49" s="3" t="s">
        <v>71</v>
      </c>
      <c r="B49" s="31">
        <f>Test_Data!P25</f>
        <v>157.25351</v>
      </c>
      <c r="C49" s="31">
        <f>Test_Data!Q25</f>
        <v>183.24348</v>
      </c>
      <c r="D49" s="31">
        <f>Test_Data!R25</f>
        <v>41.631039</v>
      </c>
      <c r="E49" s="117">
        <f t="shared" si="23"/>
        <v>0.435949098915405</v>
      </c>
      <c r="F49" s="117">
        <f t="shared" si="23"/>
        <v>0.508000298296191</v>
      </c>
      <c r="G49" s="117">
        <f t="shared" si="23"/>
        <v>0.115412456860022</v>
      </c>
      <c r="H49" s="117">
        <f t="shared" si="24"/>
        <v>0.771278615203089</v>
      </c>
      <c r="I49" s="117">
        <f t="shared" si="24"/>
        <v>0.797911373825634</v>
      </c>
      <c r="J49" s="117">
        <f t="shared" si="24"/>
        <v>0.499788179324992</v>
      </c>
      <c r="K49" s="117">
        <f t="shared" si="25"/>
        <v>76.5577193637736</v>
      </c>
      <c r="L49" s="117">
        <f t="shared" si="26"/>
        <v>-13.3163793112726</v>
      </c>
      <c r="M49" s="117">
        <f t="shared" si="27"/>
        <v>59.6246389001285</v>
      </c>
      <c r="N49" s="123" t="str">
        <f t="shared" si="28"/>
        <v>22-Yellow2 (192, 192, 64)</v>
      </c>
      <c r="O49" s="124">
        <f>K49-[1]Reference!B56</f>
        <v>0.935066048934104</v>
      </c>
      <c r="P49" s="124">
        <f>L49-[1]Reference!C56</f>
        <v>2.25167077749183</v>
      </c>
      <c r="Q49" s="124">
        <f>M49-[1]Reference!D56</f>
        <v>-2.00064592457937</v>
      </c>
      <c r="R49" s="124" t="str">
        <f t="shared" si="29"/>
        <v>about the same</v>
      </c>
      <c r="S49" s="124" t="str">
        <f t="shared" si="30"/>
        <v>about the same</v>
      </c>
      <c r="T49" s="124" t="str">
        <f t="shared" si="31"/>
        <v>about the same</v>
      </c>
      <c r="U49" s="124">
        <f t="shared" si="18"/>
        <v>3.15387918627457</v>
      </c>
      <c r="V49" s="124">
        <f t="shared" si="32"/>
        <v>2.06471187224055</v>
      </c>
      <c r="W49" s="117">
        <f t="shared" si="19"/>
        <v>61.0935636702624</v>
      </c>
      <c r="X49" s="117">
        <f>W49-[1]Reference!E56</f>
        <v>-2.46774463355281</v>
      </c>
      <c r="Y49" s="117">
        <f t="shared" si="20"/>
        <v>1.72709056778098</v>
      </c>
      <c r="Z49" s="117">
        <f t="shared" si="21"/>
        <v>0.935066048934104</v>
      </c>
      <c r="AA49" s="117">
        <f>X49/(1+0.045*ABS([1]Reference!E56))</f>
        <v>-0.639269208182822</v>
      </c>
      <c r="AB49" s="117">
        <f>Y49/(1+0.015*ABS([1]Reference!E56))</f>
        <v>0.884137000606026</v>
      </c>
      <c r="AC49" s="117">
        <f t="shared" si="33"/>
        <v>1.43691053035342</v>
      </c>
      <c r="AD49" s="123" t="str">
        <f t="shared" si="22"/>
        <v>22-Yellow2 (192, 192, 64)</v>
      </c>
    </row>
    <row r="50" s="31" customFormat="1" spans="1:30">
      <c r="A50" s="3" t="s">
        <v>72</v>
      </c>
      <c r="B50" s="31">
        <f>Test_Data!P26</f>
        <v>287.06049</v>
      </c>
      <c r="C50" s="31">
        <f>Test_Data!Q26</f>
        <v>338.91754</v>
      </c>
      <c r="D50" s="31">
        <f>Test_Data!R26</f>
        <v>47.307796</v>
      </c>
      <c r="E50" s="117">
        <f t="shared" si="23"/>
        <v>0.795809021685523</v>
      </c>
      <c r="F50" s="117">
        <f t="shared" si="23"/>
        <v>0.939570736256544</v>
      </c>
      <c r="G50" s="117">
        <f t="shared" si="23"/>
        <v>0.131149956766458</v>
      </c>
      <c r="H50" s="117">
        <f t="shared" si="24"/>
        <v>0.942617825005327</v>
      </c>
      <c r="I50" s="117">
        <f t="shared" si="24"/>
        <v>0.97943697225264</v>
      </c>
      <c r="J50" s="117">
        <f t="shared" si="24"/>
        <v>0.52154421846264</v>
      </c>
      <c r="K50" s="117">
        <f t="shared" si="25"/>
        <v>97.6146887813062</v>
      </c>
      <c r="L50" s="117">
        <f t="shared" si="26"/>
        <v>-18.4095736236561</v>
      </c>
      <c r="M50" s="117">
        <f t="shared" si="27"/>
        <v>91.578550758</v>
      </c>
      <c r="N50" s="123" t="str">
        <f t="shared" si="28"/>
        <v>23-Yellow3 (255, 255, 0)</v>
      </c>
      <c r="O50" s="124">
        <f>K50-[1]Reference!B57</f>
        <v>0.476441800008899</v>
      </c>
      <c r="P50" s="124">
        <f>L50-[1]Reference!C57</f>
        <v>3.15123859179961</v>
      </c>
      <c r="Q50" s="124">
        <f>M50-[1]Reference!D57</f>
        <v>-2.90916887198864</v>
      </c>
      <c r="R50" s="124" t="str">
        <f t="shared" si="29"/>
        <v>about the same</v>
      </c>
      <c r="S50" s="124" t="str">
        <f t="shared" si="30"/>
        <v>redder</v>
      </c>
      <c r="T50" s="124" t="str">
        <f t="shared" si="31"/>
        <v>about the same</v>
      </c>
      <c r="U50" s="124">
        <f t="shared" si="18"/>
        <v>4.31515526684621</v>
      </c>
      <c r="V50" s="124">
        <f t="shared" si="32"/>
        <v>1.6682042106229</v>
      </c>
      <c r="W50" s="117">
        <f t="shared" si="19"/>
        <v>93.4106169551427</v>
      </c>
      <c r="X50" s="117">
        <f>W50-[1]Reference!E57</f>
        <v>-3.50583048421345</v>
      </c>
      <c r="Y50" s="117">
        <f t="shared" si="20"/>
        <v>2.47036855634024</v>
      </c>
      <c r="Z50" s="117">
        <f t="shared" si="21"/>
        <v>0.476441800008899</v>
      </c>
      <c r="AA50" s="117">
        <f>X50/(1+0.045*ABS([1]Reference!E57))</f>
        <v>-0.653921554730579</v>
      </c>
      <c r="AB50" s="117">
        <f>Y50/(1+0.015*ABS([1]Reference!E57))</f>
        <v>1.00677406705076</v>
      </c>
      <c r="AC50" s="117">
        <f t="shared" si="33"/>
        <v>1.29158979967438</v>
      </c>
      <c r="AD50" s="123" t="str">
        <f t="shared" si="22"/>
        <v>23-Yellow3 (255, 255, 0)</v>
      </c>
    </row>
    <row r="51" s="31" customFormat="1" spans="1:30">
      <c r="A51" s="3" t="s">
        <v>73</v>
      </c>
      <c r="B51" s="31">
        <f>Test_Data!P27</f>
        <v>299.30484</v>
      </c>
      <c r="C51" s="31">
        <f>Test_Data!Q27</f>
        <v>343.78806</v>
      </c>
      <c r="D51" s="31">
        <f>Test_Data!R27</f>
        <v>110.67965</v>
      </c>
      <c r="E51" s="117">
        <f t="shared" si="23"/>
        <v>0.829753658910504</v>
      </c>
      <c r="F51" s="117">
        <f t="shared" si="23"/>
        <v>0.953073129972585</v>
      </c>
      <c r="G51" s="117">
        <f t="shared" si="23"/>
        <v>0.306833810487107</v>
      </c>
      <c r="H51" s="117">
        <f t="shared" si="24"/>
        <v>0.955833881031155</v>
      </c>
      <c r="I51" s="117">
        <f t="shared" si="24"/>
        <v>0.984106443104861</v>
      </c>
      <c r="J51" s="117">
        <f t="shared" si="24"/>
        <v>0.692366674623412</v>
      </c>
      <c r="K51" s="117">
        <f t="shared" si="25"/>
        <v>98.1563474001639</v>
      </c>
      <c r="L51" s="117">
        <f t="shared" si="26"/>
        <v>-14.136281036853</v>
      </c>
      <c r="M51" s="117">
        <f t="shared" si="27"/>
        <v>58.3479536962899</v>
      </c>
      <c r="N51" s="123" t="str">
        <f t="shared" si="28"/>
        <v>24-Yellow4 (255, 255, 128)</v>
      </c>
      <c r="O51" s="124">
        <f>K51-[1]Reference!B58</f>
        <v>0.388118358045091</v>
      </c>
      <c r="P51" s="124">
        <f>L51-[1]Reference!C58</f>
        <v>2.40718246311822</v>
      </c>
      <c r="Q51" s="124">
        <f>M51-[1]Reference!D58</f>
        <v>-1.63769281904739</v>
      </c>
      <c r="R51" s="124" t="str">
        <f t="shared" si="29"/>
        <v>about the same</v>
      </c>
      <c r="S51" s="124" t="str">
        <f t="shared" si="30"/>
        <v>about the same</v>
      </c>
      <c r="T51" s="124" t="str">
        <f t="shared" si="31"/>
        <v>about the same</v>
      </c>
      <c r="U51" s="124">
        <f t="shared" si="18"/>
        <v>2.93720973717488</v>
      </c>
      <c r="V51" s="124">
        <f t="shared" si="32"/>
        <v>1.46812799978879</v>
      </c>
      <c r="W51" s="117">
        <f t="shared" si="19"/>
        <v>60.0359737332317</v>
      </c>
      <c r="X51" s="117">
        <f>W51-[1]Reference!E58</f>
        <v>-2.18913351808514</v>
      </c>
      <c r="Y51" s="117">
        <f t="shared" si="20"/>
        <v>1.91944252852214</v>
      </c>
      <c r="Z51" s="117">
        <f t="shared" si="21"/>
        <v>0.388118358045091</v>
      </c>
      <c r="AA51" s="117">
        <f>X51/(1+0.045*ABS([1]Reference!E58))</f>
        <v>-0.576068086655677</v>
      </c>
      <c r="AB51" s="117">
        <f>Y51/(1+0.015*ABS([1]Reference!E58))</f>
        <v>0.992792878436406</v>
      </c>
      <c r="AC51" s="117">
        <f t="shared" si="33"/>
        <v>1.2116633194864</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1.45454185744187</v>
      </c>
      <c r="C62" s="108" t="str">
        <f>IF(B62&lt;=20,"PASS","FAIL")</f>
        <v>PASS</v>
      </c>
    </row>
    <row r="63" spans="1:3">
      <c r="A63" s="31" t="s">
        <v>49</v>
      </c>
      <c r="B63" s="32">
        <f>MAX(AC28:AC51)</f>
        <v>2.64931060277638</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0.153590679168701</v>
      </c>
      <c r="F434" s="155">
        <f>Test_Data!T22</f>
        <v>0.0617901682853699</v>
      </c>
      <c r="G434" s="155">
        <v>0.18</v>
      </c>
      <c r="H434" s="155">
        <v>0.15</v>
      </c>
    </row>
    <row r="435" ht="14" spans="1:8">
      <c r="A435" s="153" t="s">
        <v>101</v>
      </c>
      <c r="B435" s="154">
        <v>0</v>
      </c>
      <c r="C435" s="154">
        <v>255</v>
      </c>
      <c r="D435" s="154">
        <v>0</v>
      </c>
      <c r="E435" s="155">
        <f>Test_Data!S18</f>
        <v>0.306193858385086</v>
      </c>
      <c r="F435" s="155">
        <f>Test_Data!T18</f>
        <v>0.599796116352081</v>
      </c>
      <c r="G435" s="155">
        <v>0.13</v>
      </c>
      <c r="H435" s="155">
        <v>0.57</v>
      </c>
    </row>
    <row r="436" ht="14" spans="1:8">
      <c r="A436" s="153" t="s">
        <v>100</v>
      </c>
      <c r="B436" s="154">
        <v>255</v>
      </c>
      <c r="C436" s="154">
        <v>0</v>
      </c>
      <c r="D436" s="154">
        <v>0</v>
      </c>
      <c r="E436" s="155">
        <f>Test_Data!S14</f>
        <v>0.634032607078552</v>
      </c>
      <c r="F436" s="155">
        <f>Test_Data!T14</f>
        <v>0.332504451274872</v>
      </c>
      <c r="G436" s="155">
        <v>0.47</v>
      </c>
      <c r="H436" s="155">
        <v>0.52</v>
      </c>
    </row>
    <row r="437" ht="14" spans="1:8">
      <c r="A437" s="153" t="s">
        <v>102</v>
      </c>
      <c r="B437" s="154">
        <v>0</v>
      </c>
      <c r="C437" s="154">
        <v>0</v>
      </c>
      <c r="D437" s="154">
        <v>255</v>
      </c>
      <c r="E437" s="155">
        <f>Test_Data!S22</f>
        <v>0.153590679168701</v>
      </c>
      <c r="F437" s="155">
        <f>Test_Data!T22</f>
        <v>0.0617901682853699</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2.19181870042123</v>
      </c>
    </row>
    <row r="446" spans="1:2">
      <c r="A446" s="3" t="s">
        <v>115</v>
      </c>
      <c r="B446" s="32">
        <f t="shared" ref="B446:B476" si="71">AC29</f>
        <v>1.93406679929626</v>
      </c>
    </row>
    <row r="447" spans="1:2">
      <c r="A447" s="3" t="s">
        <v>116</v>
      </c>
      <c r="B447" s="32">
        <f t="shared" si="71"/>
        <v>1.63284585513129</v>
      </c>
    </row>
    <row r="448" spans="1:2">
      <c r="A448" s="3" t="s">
        <v>117</v>
      </c>
      <c r="B448" s="32">
        <f t="shared" si="71"/>
        <v>1.35599393167965</v>
      </c>
    </row>
    <row r="449" spans="1:2">
      <c r="A449" s="3" t="s">
        <v>118</v>
      </c>
      <c r="B449" s="32">
        <f t="shared" si="71"/>
        <v>1.10278934026331</v>
      </c>
    </row>
    <row r="450" spans="1:2">
      <c r="A450" s="3" t="s">
        <v>119</v>
      </c>
      <c r="B450" s="32">
        <f t="shared" si="71"/>
        <v>0.690414598598196</v>
      </c>
    </row>
    <row r="451" spans="1:2">
      <c r="A451" s="3" t="s">
        <v>120</v>
      </c>
      <c r="B451" s="32">
        <f t="shared" si="71"/>
        <v>0.344330632576091</v>
      </c>
    </row>
    <row r="452" spans="1:2">
      <c r="A452" s="3" t="s">
        <v>121</v>
      </c>
      <c r="B452" s="32">
        <f t="shared" si="71"/>
        <v>0</v>
      </c>
    </row>
    <row r="453" spans="1:2">
      <c r="A453" s="3" t="s">
        <v>122</v>
      </c>
      <c r="B453" s="32">
        <f t="shared" si="71"/>
        <v>2.11103117932475</v>
      </c>
    </row>
    <row r="454" spans="1:2">
      <c r="A454" s="3" t="s">
        <v>123</v>
      </c>
      <c r="B454" s="32">
        <f t="shared" si="71"/>
        <v>1.9467216720531</v>
      </c>
    </row>
    <row r="455" spans="1:2">
      <c r="A455" s="3" t="s">
        <v>124</v>
      </c>
      <c r="B455" s="32">
        <f t="shared" si="71"/>
        <v>2.20112944114092</v>
      </c>
    </row>
    <row r="456" spans="1:2">
      <c r="A456" s="3" t="s">
        <v>125</v>
      </c>
      <c r="B456" s="32">
        <f t="shared" si="71"/>
        <v>1.44057880432743</v>
      </c>
    </row>
    <row r="457" spans="1:2">
      <c r="A457" s="3" t="s">
        <v>126</v>
      </c>
      <c r="B457" s="32">
        <f t="shared" si="71"/>
        <v>1.44970422469803</v>
      </c>
    </row>
    <row r="458" spans="1:2">
      <c r="A458" s="3" t="s">
        <v>127</v>
      </c>
      <c r="B458" s="32">
        <f t="shared" si="71"/>
        <v>1.03592891077917</v>
      </c>
    </row>
    <row r="459" spans="1:2">
      <c r="A459" s="3" t="s">
        <v>128</v>
      </c>
      <c r="B459" s="32">
        <f t="shared" si="71"/>
        <v>0.709508256008504</v>
      </c>
    </row>
    <row r="460" spans="1:2">
      <c r="A460" s="3" t="s">
        <v>129</v>
      </c>
      <c r="B460" s="32">
        <f t="shared" si="71"/>
        <v>0.670384021015596</v>
      </c>
    </row>
    <row r="461" spans="1:2">
      <c r="A461" s="3" t="s">
        <v>130</v>
      </c>
      <c r="B461" s="32">
        <f t="shared" si="71"/>
        <v>1.79323942480997</v>
      </c>
    </row>
    <row r="462" spans="1:2">
      <c r="A462" s="3" t="s">
        <v>131</v>
      </c>
      <c r="B462" s="32">
        <f t="shared" si="71"/>
        <v>2.0519910088158</v>
      </c>
    </row>
    <row r="463" spans="1:2">
      <c r="A463" s="3" t="s">
        <v>132</v>
      </c>
      <c r="B463" s="32">
        <f t="shared" si="71"/>
        <v>2.64931060277638</v>
      </c>
    </row>
    <row r="464" spans="1:2">
      <c r="A464" s="3" t="s">
        <v>133</v>
      </c>
      <c r="B464" s="32">
        <f t="shared" si="71"/>
        <v>1.92495700970088</v>
      </c>
    </row>
    <row r="465" spans="1:2">
      <c r="A465" s="3" t="s">
        <v>134</v>
      </c>
      <c r="B465" s="32">
        <f t="shared" si="71"/>
        <v>1.73209651567413</v>
      </c>
    </row>
    <row r="466" spans="1:2">
      <c r="A466" s="3" t="s">
        <v>135</v>
      </c>
      <c r="B466" s="32">
        <f t="shared" si="71"/>
        <v>1.43691053035342</v>
      </c>
    </row>
    <row r="467" spans="1:2">
      <c r="A467" s="3" t="s">
        <v>136</v>
      </c>
      <c r="B467" s="32">
        <f t="shared" si="71"/>
        <v>1.29158979967438</v>
      </c>
    </row>
    <row r="468" spans="1:2">
      <c r="A468" s="3" t="s">
        <v>137</v>
      </c>
      <c r="B468" s="32">
        <f t="shared" si="71"/>
        <v>1.2116633194864</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0.0863519012928009</v>
      </c>
    </row>
    <row r="480" spans="1:2">
      <c r="A480" s="3">
        <v>16</v>
      </c>
      <c r="B480" s="158">
        <f>Test_Data!U29</f>
        <v>2.62531471252441</v>
      </c>
    </row>
    <row r="481" spans="1:2">
      <c r="A481" s="3">
        <v>32</v>
      </c>
      <c r="B481" s="158">
        <f>Test_Data!U30</f>
        <v>6.45006132125854</v>
      </c>
    </row>
    <row r="482" spans="1:2">
      <c r="A482" s="3">
        <v>48</v>
      </c>
      <c r="B482" s="158">
        <f>Test_Data!U31</f>
        <v>12.3692493438721</v>
      </c>
    </row>
    <row r="483" spans="1:2">
      <c r="A483" s="3">
        <v>64</v>
      </c>
      <c r="B483" s="158">
        <f>Test_Data!U32</f>
        <v>20.7529563903809</v>
      </c>
    </row>
    <row r="484" spans="1:2">
      <c r="A484" s="3">
        <v>80</v>
      </c>
      <c r="B484" s="158">
        <f>Test_Data!U33</f>
        <v>31.8496112823486</v>
      </c>
    </row>
    <row r="485" spans="1:2">
      <c r="A485" s="3">
        <v>96</v>
      </c>
      <c r="B485" s="158">
        <f>Test_Data!U34</f>
        <v>45.5290718078613</v>
      </c>
    </row>
    <row r="486" spans="1:2">
      <c r="A486" s="3">
        <v>112</v>
      </c>
      <c r="B486" s="158">
        <f>Test_Data!U35</f>
        <v>62.2249603271484</v>
      </c>
    </row>
    <row r="487" spans="1:2">
      <c r="A487" s="3">
        <v>128</v>
      </c>
      <c r="B487" s="158">
        <f>Test_Data!U36</f>
        <v>81.8092422485352</v>
      </c>
    </row>
    <row r="488" spans="1:2">
      <c r="A488" s="3">
        <v>144</v>
      </c>
      <c r="B488" s="158">
        <f>Test_Data!U37</f>
        <v>104.853286743164</v>
      </c>
    </row>
    <row r="489" spans="1:2">
      <c r="A489" s="3">
        <v>160</v>
      </c>
      <c r="B489" s="158">
        <f>Test_Data!U38</f>
        <v>130.906204223633</v>
      </c>
    </row>
    <row r="490" spans="1:2">
      <c r="A490" s="3">
        <v>176</v>
      </c>
      <c r="B490" s="158">
        <f>Test_Data!U39</f>
        <v>160.566223144531</v>
      </c>
    </row>
    <row r="491" spans="1:2">
      <c r="A491" s="3">
        <v>192</v>
      </c>
      <c r="B491" s="158">
        <f>Test_Data!U40</f>
        <v>193.51286315918</v>
      </c>
    </row>
    <row r="492" spans="1:2">
      <c r="A492" s="3">
        <v>208</v>
      </c>
      <c r="B492" s="158">
        <f>Test_Data!U41</f>
        <v>229.776947021484</v>
      </c>
    </row>
    <row r="493" spans="1:2">
      <c r="A493" s="3">
        <v>224</v>
      </c>
      <c r="B493" s="158">
        <f>Test_Data!U42</f>
        <v>270.242706298828</v>
      </c>
    </row>
    <row r="494" spans="1:2">
      <c r="A494" s="3">
        <v>240</v>
      </c>
      <c r="B494" s="158">
        <f>Test_Data!U43</f>
        <v>314.787902832031</v>
      </c>
    </row>
    <row r="495" spans="1:2">
      <c r="A495" s="3">
        <v>255</v>
      </c>
      <c r="B495" s="158">
        <f>Test_Data!U44</f>
        <v>359.923126220703</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t="str">
        <f>Test_Data!H1</f>
        <v>lij</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1.45454185744187</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t="s">
        <v>379</v>
      </c>
      <c r="I1" s="8"/>
      <c r="J1" s="8"/>
      <c r="K1" s="8"/>
      <c r="L1" s="8"/>
      <c r="M1" s="5"/>
      <c r="N1" s="5"/>
      <c r="O1" s="5"/>
    </row>
    <row r="2" ht="20.1" customHeight="1" spans="1:48">
      <c r="A2" s="9" t="s">
        <v>380</v>
      </c>
      <c r="B2" s="9"/>
      <c r="C2" s="9"/>
      <c r="D2" s="10">
        <v>0</v>
      </c>
      <c r="E2" s="8"/>
      <c r="F2" s="8"/>
      <c r="G2" s="8"/>
      <c r="H2" s="8"/>
      <c r="I2" s="8"/>
      <c r="J2" s="8"/>
      <c r="K2" s="8"/>
      <c r="L2" s="8"/>
      <c r="M2" s="9" t="s">
        <v>381</v>
      </c>
      <c r="N2" s="9"/>
      <c r="O2" s="9"/>
      <c r="P2" s="10">
        <v>1</v>
      </c>
      <c r="Q2" s="8"/>
      <c r="R2" s="8"/>
      <c r="S2" s="8"/>
      <c r="T2" s="8"/>
      <c r="U2" s="8"/>
      <c r="V2" s="8"/>
      <c r="W2" s="8"/>
      <c r="X2" s="8"/>
      <c r="Y2" s="9" t="s">
        <v>382</v>
      </c>
      <c r="Z2" s="9"/>
      <c r="AA2" s="9"/>
      <c r="AB2" s="10">
        <v>0</v>
      </c>
      <c r="AC2" s="8"/>
      <c r="AD2" s="8"/>
      <c r="AE2" s="8"/>
      <c r="AF2" s="8"/>
      <c r="AG2" s="8"/>
      <c r="AH2" s="8"/>
      <c r="AI2" s="8"/>
      <c r="AJ2" s="8"/>
      <c r="AK2" s="9" t="s">
        <v>383</v>
      </c>
      <c r="AL2" s="9"/>
      <c r="AM2" s="9"/>
      <c r="AN2" s="10">
        <v>0</v>
      </c>
      <c r="AO2" s="8"/>
      <c r="AP2" s="8"/>
      <c r="AQ2" s="8"/>
      <c r="AR2" s="8"/>
      <c r="AS2" s="8"/>
      <c r="AT2" s="8"/>
      <c r="AU2" s="8"/>
      <c r="AV2" s="8"/>
    </row>
    <row r="3" ht="15.75" spans="1:48">
      <c r="A3" s="11" t="s">
        <v>384</v>
      </c>
      <c r="B3" s="12"/>
      <c r="C3" s="13"/>
      <c r="D3" s="14" t="s">
        <v>20</v>
      </c>
      <c r="E3" s="15" t="s">
        <v>21</v>
      </c>
      <c r="F3" s="16" t="s">
        <v>22</v>
      </c>
      <c r="G3" s="14" t="s">
        <v>110</v>
      </c>
      <c r="H3" s="16" t="s">
        <v>111</v>
      </c>
      <c r="I3" s="12" t="s">
        <v>293</v>
      </c>
      <c r="J3" s="14" t="s">
        <v>112</v>
      </c>
      <c r="K3" s="16" t="s">
        <v>113</v>
      </c>
      <c r="L3" s="15" t="s">
        <v>385</v>
      </c>
      <c r="M3" s="11" t="s">
        <v>384</v>
      </c>
      <c r="N3" s="12"/>
      <c r="O3" s="13"/>
      <c r="P3" s="14" t="s">
        <v>20</v>
      </c>
      <c r="Q3" s="15" t="s">
        <v>21</v>
      </c>
      <c r="R3" s="16" t="s">
        <v>22</v>
      </c>
      <c r="S3" s="14" t="s">
        <v>110</v>
      </c>
      <c r="T3" s="16" t="s">
        <v>111</v>
      </c>
      <c r="U3" s="12" t="s">
        <v>293</v>
      </c>
      <c r="V3" s="14" t="s">
        <v>112</v>
      </c>
      <c r="W3" s="16" t="s">
        <v>113</v>
      </c>
      <c r="X3" s="15" t="s">
        <v>385</v>
      </c>
      <c r="Y3" s="11" t="s">
        <v>384</v>
      </c>
      <c r="Z3" s="12"/>
      <c r="AA3" s="13"/>
      <c r="AB3" s="14" t="s">
        <v>20</v>
      </c>
      <c r="AC3" s="15" t="s">
        <v>21</v>
      </c>
      <c r="AD3" s="16" t="s">
        <v>22</v>
      </c>
      <c r="AE3" s="14" t="s">
        <v>110</v>
      </c>
      <c r="AF3" s="16" t="s">
        <v>111</v>
      </c>
      <c r="AG3" s="12" t="s">
        <v>293</v>
      </c>
      <c r="AH3" s="14" t="s">
        <v>112</v>
      </c>
      <c r="AI3" s="16" t="s">
        <v>113</v>
      </c>
      <c r="AJ3" s="15" t="s">
        <v>385</v>
      </c>
      <c r="AK3" s="11" t="s">
        <v>384</v>
      </c>
      <c r="AL3" s="12"/>
      <c r="AM3" s="13"/>
      <c r="AN3" s="14" t="s">
        <v>20</v>
      </c>
      <c r="AO3" s="15" t="s">
        <v>21</v>
      </c>
      <c r="AP3" s="16" t="s">
        <v>22</v>
      </c>
      <c r="AQ3" s="14" t="s">
        <v>110</v>
      </c>
      <c r="AR3" s="16" t="s">
        <v>111</v>
      </c>
      <c r="AS3" s="12" t="s">
        <v>293</v>
      </c>
      <c r="AT3" s="14" t="s">
        <v>112</v>
      </c>
      <c r="AU3" s="16" t="s">
        <v>113</v>
      </c>
      <c r="AV3" s="15" t="s">
        <v>385</v>
      </c>
    </row>
    <row r="4" ht="15" spans="1:48">
      <c r="A4" s="17">
        <v>255</v>
      </c>
      <c r="B4" s="18">
        <v>255</v>
      </c>
      <c r="C4" s="18">
        <v>255</v>
      </c>
      <c r="D4" s="19"/>
      <c r="E4" s="20"/>
      <c r="F4" s="21"/>
      <c r="G4" s="20"/>
      <c r="H4" s="20"/>
      <c r="I4" s="20"/>
      <c r="J4" s="19"/>
      <c r="K4" s="21"/>
      <c r="L4" s="22"/>
      <c r="M4" s="23">
        <v>32</v>
      </c>
      <c r="N4" s="23">
        <v>32</v>
      </c>
      <c r="O4" s="23">
        <v>32</v>
      </c>
      <c r="P4" s="19">
        <v>5.9566422</v>
      </c>
      <c r="Q4" s="20">
        <v>6.2806215</v>
      </c>
      <c r="R4" s="21">
        <v>6.2277932</v>
      </c>
      <c r="S4" s="20">
        <v>0.322589963674545</v>
      </c>
      <c r="T4" s="20">
        <v>0.340135514736176</v>
      </c>
      <c r="U4" s="20">
        <v>6.28062152862549</v>
      </c>
      <c r="V4" s="19">
        <v>0</v>
      </c>
      <c r="W4" s="21">
        <v>0</v>
      </c>
      <c r="X4" s="22">
        <v>5950.2099609375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19.674341</v>
      </c>
      <c r="Q5" s="20">
        <v>20.714655</v>
      </c>
      <c r="R5" s="21">
        <v>19.898006</v>
      </c>
      <c r="S5" s="20">
        <v>0.326344668865204</v>
      </c>
      <c r="T5" s="20">
        <v>0.343600690364838</v>
      </c>
      <c r="U5" s="20">
        <v>20.7146549224854</v>
      </c>
      <c r="V5" s="19">
        <v>0</v>
      </c>
      <c r="W5" s="21">
        <v>0</v>
      </c>
      <c r="X5" s="24">
        <v>5770.2353515625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43.223946</v>
      </c>
      <c r="Q6" s="20">
        <v>45.4925</v>
      </c>
      <c r="R6" s="21">
        <v>43.028202</v>
      </c>
      <c r="S6" s="20">
        <v>0.328088819980621</v>
      </c>
      <c r="T6" s="20">
        <v>0.345308154821396</v>
      </c>
      <c r="U6" s="20">
        <v>45.4925003051758</v>
      </c>
      <c r="V6" s="19">
        <v>0</v>
      </c>
      <c r="W6" s="21">
        <v>0</v>
      </c>
      <c r="X6" s="24">
        <v>5690.68994140625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77.949821</v>
      </c>
      <c r="Q7" s="20">
        <v>81.950241</v>
      </c>
      <c r="R7" s="21">
        <v>76.93792</v>
      </c>
      <c r="S7" s="20">
        <v>0.329127192497253</v>
      </c>
      <c r="T7" s="20">
        <v>0.34601816534996</v>
      </c>
      <c r="U7" s="20">
        <v>81.9502410888672</v>
      </c>
      <c r="V7" s="19">
        <v>0</v>
      </c>
      <c r="W7" s="21">
        <v>0</v>
      </c>
      <c r="X7" s="24">
        <v>5644.79345703125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124.72671</v>
      </c>
      <c r="Q8" s="20">
        <v>131.14642</v>
      </c>
      <c r="R8" s="21">
        <v>122.75489</v>
      </c>
      <c r="S8" s="20">
        <v>0.329417526721954</v>
      </c>
      <c r="T8" s="20">
        <v>0.346372723579407</v>
      </c>
      <c r="U8" s="20">
        <v>131.146423339844</v>
      </c>
      <c r="V8" s="19">
        <v>0</v>
      </c>
      <c r="W8" s="21">
        <v>0</v>
      </c>
      <c r="X8" s="24">
        <v>5632.0078125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184.24887</v>
      </c>
      <c r="Q9" s="20">
        <v>193.92671</v>
      </c>
      <c r="R9" s="21">
        <v>180.29807</v>
      </c>
      <c r="S9" s="20">
        <v>0.329915076494217</v>
      </c>
      <c r="T9" s="20">
        <v>0.347244143486023</v>
      </c>
      <c r="U9" s="20">
        <v>193.926712036133</v>
      </c>
      <c r="V9" s="19">
        <v>0</v>
      </c>
      <c r="W9" s="21">
        <v>0</v>
      </c>
      <c r="X9" s="24">
        <v>5610.18798828125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257.49481</v>
      </c>
      <c r="Q10" s="20">
        <v>270.82404</v>
      </c>
      <c r="R10" s="21">
        <v>251.24773</v>
      </c>
      <c r="S10" s="20">
        <v>0.330305099487305</v>
      </c>
      <c r="T10" s="20">
        <v>0.347403347492218</v>
      </c>
      <c r="U10" s="20">
        <v>270.824035644531</v>
      </c>
      <c r="V10" s="19">
        <v>0</v>
      </c>
      <c r="W10" s="21">
        <v>0</v>
      </c>
      <c r="X10" s="24">
        <v>5593.4482421875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342.74133</v>
      </c>
      <c r="Q11" s="20">
        <v>360.7153</v>
      </c>
      <c r="R11" s="21">
        <v>333.47195</v>
      </c>
      <c r="S11" s="20">
        <v>0.330535143613815</v>
      </c>
      <c r="T11" s="20">
        <v>0.347868978977203</v>
      </c>
      <c r="U11" s="20">
        <v>360.715301513672</v>
      </c>
      <c r="V11" s="19">
        <v>0</v>
      </c>
      <c r="W11" s="21">
        <v>0</v>
      </c>
      <c r="X11" s="24">
        <v>5583.53271484375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35.997433</v>
      </c>
      <c r="Q12" s="20">
        <v>19.135065</v>
      </c>
      <c r="R12" s="21">
        <v>1.8010501</v>
      </c>
      <c r="S12" s="20">
        <v>0.63227105140686</v>
      </c>
      <c r="T12" s="20">
        <v>0.336094707250595</v>
      </c>
      <c r="U12" s="20">
        <v>19.1350650787354</v>
      </c>
      <c r="V12" s="19">
        <v>0</v>
      </c>
      <c r="W12" s="21">
        <v>0</v>
      </c>
      <c r="X12" s="24">
        <v>5583.53271484375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95.522377</v>
      </c>
      <c r="Q13" s="20">
        <v>60.177563</v>
      </c>
      <c r="R13" s="21">
        <v>23.209217</v>
      </c>
      <c r="S13" s="20">
        <v>0.533915519714355</v>
      </c>
      <c r="T13" s="20">
        <v>0.336358219385147</v>
      </c>
      <c r="U13" s="20">
        <v>60.177562713623</v>
      </c>
      <c r="V13" s="19">
        <v>0</v>
      </c>
      <c r="W13" s="21">
        <v>0</v>
      </c>
      <c r="X13" s="24">
        <v>5583.53271484375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158.98273</v>
      </c>
      <c r="Q14" s="20">
        <v>83.375</v>
      </c>
      <c r="R14" s="21">
        <v>8.390789</v>
      </c>
      <c r="S14" s="20">
        <v>0.634032607078552</v>
      </c>
      <c r="T14" s="20">
        <v>0.332504451274872</v>
      </c>
      <c r="U14" s="20">
        <v>83.375</v>
      </c>
      <c r="V14" s="19">
        <v>0</v>
      </c>
      <c r="W14" s="21">
        <v>0</v>
      </c>
      <c r="X14" s="24">
        <v>5583.53271484375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199.91603</v>
      </c>
      <c r="Q15" s="20">
        <v>145.00661</v>
      </c>
      <c r="R15" s="21">
        <v>81.959938</v>
      </c>
      <c r="S15" s="20">
        <v>0.468316197395325</v>
      </c>
      <c r="T15" s="20">
        <v>0.339687347412109</v>
      </c>
      <c r="U15" s="20">
        <v>145.006607055664</v>
      </c>
      <c r="V15" s="19">
        <v>0</v>
      </c>
      <c r="W15" s="21">
        <v>0</v>
      </c>
      <c r="X15" s="24">
        <v>2031.4755859375</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30.425043</v>
      </c>
      <c r="Q16" s="20">
        <v>59.147114</v>
      </c>
      <c r="R16" s="21">
        <v>9.8689451</v>
      </c>
      <c r="S16" s="20">
        <v>0.305960446596146</v>
      </c>
      <c r="T16" s="20">
        <v>0.59479546546936</v>
      </c>
      <c r="U16" s="20">
        <v>59.1471138000488</v>
      </c>
      <c r="V16" s="19">
        <v>0</v>
      </c>
      <c r="W16" s="21">
        <v>0</v>
      </c>
      <c r="X16" s="24">
        <v>5971.14208984375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82.998398</v>
      </c>
      <c r="Q17" s="20">
        <v>145.32503</v>
      </c>
      <c r="R17" s="21">
        <v>38.592899</v>
      </c>
      <c r="S17" s="20">
        <v>0.310952872037888</v>
      </c>
      <c r="T17" s="20">
        <v>0.544459104537964</v>
      </c>
      <c r="U17" s="20">
        <v>145.32502746582</v>
      </c>
      <c r="V17" s="19">
        <v>0</v>
      </c>
      <c r="W17" s="21">
        <v>0</v>
      </c>
      <c r="X17" s="24">
        <v>5936.283203125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132.92084</v>
      </c>
      <c r="Q18" s="20">
        <v>260.37558</v>
      </c>
      <c r="R18" s="21">
        <v>40.810398</v>
      </c>
      <c r="S18" s="20">
        <v>0.306193858385086</v>
      </c>
      <c r="T18" s="20">
        <v>0.599796116352081</v>
      </c>
      <c r="U18" s="20">
        <v>260.375579833984</v>
      </c>
      <c r="V18" s="19">
        <v>0</v>
      </c>
      <c r="W18" s="21">
        <v>0</v>
      </c>
      <c r="X18" s="24">
        <v>5961.88037109375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179.23056</v>
      </c>
      <c r="Q19" s="20">
        <v>282.60983</v>
      </c>
      <c r="R19" s="21">
        <v>106.18778</v>
      </c>
      <c r="S19" s="20">
        <v>0.315531104803085</v>
      </c>
      <c r="T19" s="20">
        <v>0.497527837753296</v>
      </c>
      <c r="U19" s="20">
        <v>282.609832763672</v>
      </c>
      <c r="V19" s="19">
        <v>0</v>
      </c>
      <c r="W19" s="21">
        <v>0</v>
      </c>
      <c r="X19" s="24">
        <v>5895.23046875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12.88657</v>
      </c>
      <c r="Q20" s="20">
        <v>5.0739813</v>
      </c>
      <c r="R20" s="21">
        <v>67.051239</v>
      </c>
      <c r="S20" s="20">
        <v>0.151585683226585</v>
      </c>
      <c r="T20" s="20">
        <v>0.059685617685318</v>
      </c>
      <c r="U20" s="20">
        <v>5.07398128509521</v>
      </c>
      <c r="V20" s="19">
        <v>0</v>
      </c>
      <c r="W20" s="21">
        <v>0</v>
      </c>
      <c r="X20" s="24">
        <v>5895.23046875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46.628979</v>
      </c>
      <c r="Q21" s="20">
        <v>31.363127</v>
      </c>
      <c r="R21" s="21">
        <v>159.07001</v>
      </c>
      <c r="S21" s="20">
        <v>0.196695193648338</v>
      </c>
      <c r="T21" s="20">
        <v>0.132299199700356</v>
      </c>
      <c r="U21" s="20">
        <v>31.3631267547607</v>
      </c>
      <c r="V21" s="19">
        <v>0</v>
      </c>
      <c r="W21" s="21">
        <v>0</v>
      </c>
      <c r="X21" s="24">
        <v>5895.23046875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56.899933</v>
      </c>
      <c r="Q22" s="20">
        <v>22.891079</v>
      </c>
      <c r="R22" s="21">
        <v>290.67374</v>
      </c>
      <c r="S22" s="20">
        <v>0.153590679168701</v>
      </c>
      <c r="T22" s="20">
        <v>0.0617901682853699</v>
      </c>
      <c r="U22" s="20">
        <v>22.8910789489746</v>
      </c>
      <c r="V22" s="19">
        <v>0</v>
      </c>
      <c r="W22" s="21">
        <v>0</v>
      </c>
      <c r="X22" s="24">
        <v>5895.23046875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121.29453</v>
      </c>
      <c r="Q23" s="20">
        <v>98.941368</v>
      </c>
      <c r="R23" s="21">
        <v>301.52945</v>
      </c>
      <c r="S23" s="20">
        <v>0.232469499111176</v>
      </c>
      <c r="T23" s="20">
        <v>0.189628094434738</v>
      </c>
      <c r="U23" s="20">
        <v>98.9413681030273</v>
      </c>
      <c r="V23" s="19">
        <v>0</v>
      </c>
      <c r="W23" s="21">
        <v>0</v>
      </c>
      <c r="X23" s="24">
        <v>5895.23046875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65.171341</v>
      </c>
      <c r="Q24" s="20">
        <v>76.885925</v>
      </c>
      <c r="R24" s="21">
        <v>11.491946</v>
      </c>
      <c r="S24" s="20">
        <v>0.424432933330536</v>
      </c>
      <c r="T24" s="20">
        <v>0.500724971294403</v>
      </c>
      <c r="U24" s="20">
        <v>76.8859252929687</v>
      </c>
      <c r="V24" s="19">
        <v>0</v>
      </c>
      <c r="W24" s="21">
        <v>0</v>
      </c>
      <c r="X24" s="24">
        <v>3832.94360351563</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157.25351</v>
      </c>
      <c r="Q25" s="20">
        <v>183.24348</v>
      </c>
      <c r="R25" s="21">
        <v>41.631039</v>
      </c>
      <c r="S25" s="20">
        <v>0.411520481109619</v>
      </c>
      <c r="T25" s="20">
        <v>0.479534268379211</v>
      </c>
      <c r="U25" s="20">
        <v>183.24348449707</v>
      </c>
      <c r="V25" s="19">
        <v>0</v>
      </c>
      <c r="W25" s="21">
        <v>0</v>
      </c>
      <c r="X25" s="24">
        <v>3943.99169921875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287.06049</v>
      </c>
      <c r="Q26" s="20">
        <v>338.91754</v>
      </c>
      <c r="R26" s="21">
        <v>47.307796</v>
      </c>
      <c r="S26" s="20">
        <v>0.426357537508011</v>
      </c>
      <c r="T26" s="20">
        <v>0.503378391265869</v>
      </c>
      <c r="U26" s="20">
        <v>338.917541503906</v>
      </c>
      <c r="V26" s="19">
        <v>0</v>
      </c>
      <c r="W26" s="21">
        <v>0</v>
      </c>
      <c r="X26" s="24">
        <v>3815.373046875</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299.30484</v>
      </c>
      <c r="Q27" s="20">
        <v>343.78806</v>
      </c>
      <c r="R27" s="21">
        <v>110.67965</v>
      </c>
      <c r="S27" s="20">
        <v>0.397075802087784</v>
      </c>
      <c r="T27" s="20">
        <v>0.456089913845062</v>
      </c>
      <c r="U27" s="20">
        <v>343.788055419922</v>
      </c>
      <c r="V27" s="19">
        <v>0</v>
      </c>
      <c r="W27" s="21">
        <v>0</v>
      </c>
      <c r="X27" s="24">
        <v>4094.79833984375</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0.0834349</v>
      </c>
      <c r="Q28" s="20">
        <v>0.0863519</v>
      </c>
      <c r="R28" s="21">
        <v>0.1301181</v>
      </c>
      <c r="S28" s="20">
        <v>0.278204530477524</v>
      </c>
      <c r="T28" s="20">
        <v>0.287930935621262</v>
      </c>
      <c r="U28" s="20">
        <v>0.0863519012928009</v>
      </c>
      <c r="V28" s="19">
        <v>0</v>
      </c>
      <c r="W28" s="21">
        <v>0</v>
      </c>
      <c r="X28" s="24">
        <v>10308.08984375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2.480788</v>
      </c>
      <c r="Q29" s="20">
        <v>2.6253147</v>
      </c>
      <c r="R29" s="21">
        <v>2.7049847</v>
      </c>
      <c r="S29" s="20">
        <v>0.317598283290863</v>
      </c>
      <c r="T29" s="20">
        <v>0.336101055145264</v>
      </c>
      <c r="U29" s="20">
        <v>2.62531471252441</v>
      </c>
      <c r="V29" s="19">
        <v>0</v>
      </c>
      <c r="W29" s="21">
        <v>0</v>
      </c>
      <c r="X29" s="24">
        <v>6207.171875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6.1048336</v>
      </c>
      <c r="Q30" s="20">
        <v>6.4500613</v>
      </c>
      <c r="R30" s="21">
        <v>6.4105372</v>
      </c>
      <c r="S30" s="20">
        <v>0.32189267873764</v>
      </c>
      <c r="T30" s="20">
        <v>0.340095669031143</v>
      </c>
      <c r="U30" s="20">
        <v>6.45006132125854</v>
      </c>
      <c r="V30" s="19">
        <v>0</v>
      </c>
      <c r="W30" s="21">
        <v>0</v>
      </c>
      <c r="X30" s="24">
        <v>5983.1181640625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11.785394</v>
      </c>
      <c r="Q31" s="20">
        <v>12.369249</v>
      </c>
      <c r="R31" s="21">
        <v>12.136858</v>
      </c>
      <c r="S31" s="20">
        <v>0.324742525815964</v>
      </c>
      <c r="T31" s="20">
        <v>0.340830475091934</v>
      </c>
      <c r="U31" s="20">
        <v>12.3692493438721</v>
      </c>
      <c r="V31" s="19">
        <v>0</v>
      </c>
      <c r="W31" s="21">
        <v>0</v>
      </c>
      <c r="X31" s="24">
        <v>5848.26318359375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19.710459</v>
      </c>
      <c r="Q32" s="20">
        <v>20.752956</v>
      </c>
      <c r="R32" s="21">
        <v>19.950962</v>
      </c>
      <c r="S32" s="20">
        <v>0.326254457235336</v>
      </c>
      <c r="T32" s="20">
        <v>0.343510210514069</v>
      </c>
      <c r="U32" s="20">
        <v>20.7529563903809</v>
      </c>
      <c r="V32" s="19">
        <v>0</v>
      </c>
      <c r="W32" s="21">
        <v>0</v>
      </c>
      <c r="X32" s="24">
        <v>5774.42822265625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30.267124</v>
      </c>
      <c r="Q33" s="20">
        <v>31.849611</v>
      </c>
      <c r="R33" s="21">
        <v>30.267792</v>
      </c>
      <c r="S33" s="20">
        <v>0.327621132135391</v>
      </c>
      <c r="T33" s="20">
        <v>0.344750493764877</v>
      </c>
      <c r="U33" s="20">
        <v>31.8496112823486</v>
      </c>
      <c r="V33" s="19">
        <v>0</v>
      </c>
      <c r="W33" s="21">
        <v>0</v>
      </c>
      <c r="X33" s="24">
        <v>5711.86181640625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43.269176</v>
      </c>
      <c r="Q34" s="20">
        <v>45.529072</v>
      </c>
      <c r="R34" s="21">
        <v>43.111458</v>
      </c>
      <c r="S34" s="20">
        <v>0.328021168708801</v>
      </c>
      <c r="T34" s="20">
        <v>0.345153301954269</v>
      </c>
      <c r="U34" s="20">
        <v>45.5290718078613</v>
      </c>
      <c r="V34" s="19">
        <v>0</v>
      </c>
      <c r="W34" s="21">
        <v>0</v>
      </c>
      <c r="X34" s="24">
        <v>5693.81005859375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59.119961</v>
      </c>
      <c r="Q35" s="20">
        <v>62.22496</v>
      </c>
      <c r="R35" s="21">
        <v>58.715626</v>
      </c>
      <c r="S35" s="20">
        <v>0.328333795070648</v>
      </c>
      <c r="T35" s="20">
        <v>0.345577985048294</v>
      </c>
      <c r="U35" s="20">
        <v>62.2249603271484</v>
      </c>
      <c r="V35" s="19">
        <v>0</v>
      </c>
      <c r="W35" s="21">
        <v>0</v>
      </c>
      <c r="X35" s="24">
        <v>5679.70751953125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77.79673</v>
      </c>
      <c r="Q36" s="20">
        <v>81.809242</v>
      </c>
      <c r="R36" s="21">
        <v>76.857025</v>
      </c>
      <c r="S36" s="20">
        <v>0.329001694917679</v>
      </c>
      <c r="T36" s="20">
        <v>0.34597060084343</v>
      </c>
      <c r="U36" s="20">
        <v>81.8092422485352</v>
      </c>
      <c r="V36" s="19">
        <v>0</v>
      </c>
      <c r="W36" s="21">
        <v>0</v>
      </c>
      <c r="X36" s="24">
        <v>5650.27587890625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99.657104</v>
      </c>
      <c r="Q37" s="20">
        <v>104.85329</v>
      </c>
      <c r="R37" s="21">
        <v>98.165459</v>
      </c>
      <c r="S37" s="20">
        <v>0.329253554344177</v>
      </c>
      <c r="T37" s="20">
        <v>0.34642106294632</v>
      </c>
      <c r="U37" s="20">
        <v>104.853286743164</v>
      </c>
      <c r="V37" s="19">
        <v>0</v>
      </c>
      <c r="W37" s="21">
        <v>0</v>
      </c>
      <c r="X37" s="24">
        <v>5639.0732421875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124.48605</v>
      </c>
      <c r="Q38" s="20">
        <v>130.9062</v>
      </c>
      <c r="R38" s="21">
        <v>122.58073</v>
      </c>
      <c r="S38" s="20">
        <v>0.329351723194122</v>
      </c>
      <c r="T38" s="20">
        <v>0.346337467432022</v>
      </c>
      <c r="U38" s="20">
        <v>130.906204223633</v>
      </c>
      <c r="V38" s="19">
        <v>0</v>
      </c>
      <c r="W38" s="21">
        <v>0</v>
      </c>
      <c r="X38" s="24">
        <v>5634.8740234375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152.53987</v>
      </c>
      <c r="Q39" s="20">
        <v>160.56622</v>
      </c>
      <c r="R39" s="21">
        <v>149.76591</v>
      </c>
      <c r="S39" s="20">
        <v>0.329550862312317</v>
      </c>
      <c r="T39" s="20">
        <v>0.346891194581985</v>
      </c>
      <c r="U39" s="20">
        <v>160.566223144531</v>
      </c>
      <c r="V39" s="19">
        <v>0</v>
      </c>
      <c r="W39" s="21">
        <v>0</v>
      </c>
      <c r="X39" s="24">
        <v>5625.98779296875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183.8439</v>
      </c>
      <c r="Q40" s="20">
        <v>193.51286</v>
      </c>
      <c r="R40" s="21">
        <v>180.02269</v>
      </c>
      <c r="S40" s="20">
        <v>0.329836159944534</v>
      </c>
      <c r="T40" s="20">
        <v>0.347183346748352</v>
      </c>
      <c r="U40" s="20">
        <v>193.51286315918</v>
      </c>
      <c r="V40" s="19">
        <v>0</v>
      </c>
      <c r="W40" s="21">
        <v>0</v>
      </c>
      <c r="X40" s="24">
        <v>5613.59521484375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218.4157</v>
      </c>
      <c r="Q41" s="20">
        <v>229.77695</v>
      </c>
      <c r="R41" s="21">
        <v>213.62474</v>
      </c>
      <c r="S41" s="20">
        <v>0.330024123191833</v>
      </c>
      <c r="T41" s="20">
        <v>0.347190856933594</v>
      </c>
      <c r="U41" s="20">
        <v>229.776947021484</v>
      </c>
      <c r="V41" s="19">
        <v>0</v>
      </c>
      <c r="W41" s="21">
        <v>0</v>
      </c>
      <c r="X41" s="24">
        <v>5605.53466796875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256.89499</v>
      </c>
      <c r="Q42" s="20">
        <v>270.24271</v>
      </c>
      <c r="R42" s="21">
        <v>250.8333</v>
      </c>
      <c r="S42" s="20">
        <v>0.330211520195007</v>
      </c>
      <c r="T42" s="20">
        <v>0.347368627786636</v>
      </c>
      <c r="U42" s="20">
        <v>270.242706298828</v>
      </c>
      <c r="V42" s="19">
        <v>0</v>
      </c>
      <c r="W42" s="21">
        <v>0</v>
      </c>
      <c r="X42" s="24">
        <v>5597.4560546875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299.11206</v>
      </c>
      <c r="Q43" s="20">
        <v>314.7879</v>
      </c>
      <c r="R43" s="21">
        <v>291.92804</v>
      </c>
      <c r="S43" s="20">
        <v>0.330208450555801</v>
      </c>
      <c r="T43" s="20">
        <v>0.347513973712921</v>
      </c>
      <c r="U43" s="20">
        <v>314.787902832031</v>
      </c>
      <c r="V43" s="19">
        <v>0</v>
      </c>
      <c r="W43" s="21">
        <v>0</v>
      </c>
      <c r="X43" s="24">
        <v>5597.5439453125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341.93268</v>
      </c>
      <c r="Q44" s="20">
        <v>359.92313</v>
      </c>
      <c r="R44" s="21">
        <v>332.90616</v>
      </c>
      <c r="S44" s="20">
        <v>0.330445736646652</v>
      </c>
      <c r="T44" s="20">
        <v>0.347831815481186</v>
      </c>
      <c r="U44" s="20">
        <v>359.923126220703</v>
      </c>
      <c r="V44" s="19">
        <v>0</v>
      </c>
      <c r="W44" s="21">
        <v>0</v>
      </c>
      <c r="X44" s="24">
        <v>5587.34375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2024-09-08T09:22:49Z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