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<sst xmlns="http://schemas.openxmlformats.org/spreadsheetml/2006/main" count="760" uniqueCount="386">
  <si>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</si>
  <si>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</si>
  <si>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</si>
  <si>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</si>
  <si>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</si>
  <si>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</si>
  <si>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</si>
  <si>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</si>
  <si>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</si>
  <si>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</si>
  <si>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</si>
  <si>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</si>
  <si>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</si>
  <si>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</si>
  <si>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</si>
  <si>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</si>
  <si>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</si>
  <si>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</si>
  <si>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</si>
  <si>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</si>
  <si>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</si>
  <si>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</si>
  <si>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</si>
  <si>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</si>
  <si>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</si>
  <si>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</si>
  <si>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</si>
  <si>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</si>
  <si>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</si>
  <si>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</si>
  <si>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</si>
  <si>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</si>
  <si>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</si>
  <si>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</si>
  <si>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</si>
  <si>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</si>
  <si>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</si>
  <si>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</si>
  <si>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</si>
  <si>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</si>
  <si>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</si>
  <si>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</si>
  <si>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</si>
  <si>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</si>
  <si>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</si>
  <si>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</si>
  <si>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</si>
  <si>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</si>
  <si>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</si>
  <si>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</si>
  <si>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</si>
  <si>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</si>
  <si>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</si>
  <si>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</si>
  <si>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</si>
  <si>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</si>
  <si>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</si>
  <si>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</si>
  <si>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</si>
  <si>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</si>
  <si>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</si>
  <si>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</si>
  <si>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</si>
  <si>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</si>
  <si>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</si>
  <si>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</si>
  <si>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</si>
  <si>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</si>
  <si>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</si>
  <si>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</si>
  <si>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</si>
  <si>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</si>
  <si>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</si>
  <si>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</si>
  <si>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</si>
  <si>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</si>
  <si>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</si>
  <si>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</si>
  <si>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</si>
  <si>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</si>
  <si>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</si>
  <si>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</si>
  <si>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</si>
  <si>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</si>
  <si>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</si>
  <si>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</si>
  <si>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</si>
  <si>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</si>
  <si>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</si>
  <si>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</si>
  <si>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</si>
  <si>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</si>
  <si>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</si>
  <si>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</si>
  <si>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</si>
  <si>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</si>
  <si>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</si>
  <si>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</si>
  <si>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</si>
  <si>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</si>
  <si>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</si>
  <si>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</si>
  <si>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</si>
  <si>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</si>
  <si>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</si>
  <si>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</si>
  <si>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</si>
  <si>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</si>
  <si>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</si>
  <si>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</si>
  <si>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</si>
  <si>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</si>
  <si>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</si>
  <si>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</si>
  <si>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</si>
  <si>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</si>
  <si>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</si>
  <si>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</si>
  <si>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</si>
  <si>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</si>
  <si>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</si>
  <si>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</si>
  <si>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</si>
  <si>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</si>
  <si>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</si>
  <si>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</si>
  <si>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</si>
  <si>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</si>
  <si>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</si>
  <si>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</si>
  <si>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</si>
  <si>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</si>
  <si>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</si>
  <si>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</si>
  <si>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</si>
  <si>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</si>
  <si>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</si>
  <si>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</si>
  <si>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</si>
  <si>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</si>
  <si>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</si>
  <si>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</si>
  <si>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</si>
  <si>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</si>
  <si>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</si>
  <si>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</si>
  <si>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</si>
  <si>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</si>
  <si>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</si>
  <si>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</si>
  <si>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</si>
  <si>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</si>
  <si>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</si>
  <si>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</si>
  <si>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</si>
  <si>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</si>
  <si>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</si>
  <si>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</si>
  <si>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</si>
  <si>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</si>
  <si>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</si>
  <si>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</si>
  <si>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</si>
  <si>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</si>
  <si>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</si>
  <si>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</si>
  <si>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</si>
  <si>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</si>
  <si>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</si>
  <si>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</si>
  <si>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</si>
  <si>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</si>
  <si>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</si>
  <si>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</si>
  <si>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</si>
  <si>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</si>
  <si>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</si>
  <si>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</si>
  <si>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</si>
  <si>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</si>
  <si>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</si>
  <si>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</si>
  <si>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</si>
  <si>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</si>
  <si>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</si>
  <si>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</si>
  <si>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</si>
  <si>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</si>
  <si>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</si>
  <si>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</si>
  <si>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</si>
  <si>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</si>
  <si>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</si>
  <si>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</si>
  <si>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</si>
  <si>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</si>
  <si>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</si>
  <si>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</si>
  <si>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</si>
  <si>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</si>
  <si>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</si>
  <si>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</si>
  <si>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</si>
  <si>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</si>
  <si>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</si>
  <si>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</si>
  <si>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</si>
  <si>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</si>
  <si>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</si>
  <si>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</si>
  <si>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</si>
  <si>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</si>
  <si>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</si>
  <si>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</si>
  <si>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</si>
  <si>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</si>
  <si>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</si>
  <si>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</si>
  <si>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</si>
  <si>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</si>
  <si>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</si>
  <si>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</si>
  <si>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</si>
  <si>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</si>
  <si>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</si>
  <si>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</si>
  <si>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</si>
  <si>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</si>
  <si>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</si>
  <si>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</si>
  <si>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</si>
  <si>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</si>
  <si>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</si>
  <si>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</si>
  <si>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</si>
  <si>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</si>
  <si>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</si>
  <si>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</si>
  <si>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</si>
  <si>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</si>
  <si>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</si>
  <si>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</si>
  <si>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</si>
  <si>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</si>
  <si>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</si>
  <si>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</si>
  <si>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</si>
  <si>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</si>
  <si>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</si>
  <si>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</si>
  <si>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</si>
  <si>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</si>
  <si>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</si>
  <si>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</si>
  <si>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</si>
  <si>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</si>
  <si>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</si>
  <si>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</si>
  <si>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</si>
  <si>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</si>
  <si>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</si>
  <si>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</si>
  <si>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</si>
  <si>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</si>
  <si>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</si>
  <si>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</si>
  <si>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</si>
  <si>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</si>
  <si>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</si>
  <si>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</si>
  <si>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</si>
  <si>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</si>
  <si>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</si>
  <si>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</si>
  <si>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</si>
  <si>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</si>
  <si>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</si>
  <si>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</si>
  <si>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</si>
  <si>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</si>
  <si>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</si>
  <si>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</si>
  <si>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</si>
  <si>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</si>
  <si>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</si>
  <si>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</si>
  <si>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</si>
  <si>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</si>
  <si>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</si>
  <si>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</si>
  <si>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</si>
  <si>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</si>
  <si>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</si>
  <si>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</si>
  <si>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</si>
  <si>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</si>
  <si>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</si>
  <si>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</si>
  <si>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</si>
  <si>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</si>
  <si>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</si>
  <si>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</si>
  <si>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</si>
  <si>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</si>
  <si>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</si>
  <si>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</si>
  <si>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</si>
  <si>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</si>
  <si>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</si>
  <si>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</si>
  <si>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</si>
  <si>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</si>
  <si>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</si>
  <si>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</si>
  <si>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</si>
  <si>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</si>
  <si>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</si>
  <si>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</si>
  <si>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</si>
  <si>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</si>
  <si>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</si>
  <si>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</si>
  <si>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</si>
  <si>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</si>
  <si>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</si>
  <si>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</si>
  <si>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</si>
  <si>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</si>
  <si>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</si>
  <si>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</si>
  <si>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</si>
  <si>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</si>
  <si>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</si>
  <si>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</si>
  <si>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</si>
  <si>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</si>
  <si>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</si>
  <si>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</si>
  <si>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</si>
  <si>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</si>
  <si>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</si>
  <si>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</si>
  <si>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</si>
  <si>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</si>
  <si>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</si>
  <si>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</si>
  <si>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</si>
  <si>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</si>
  <si>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</si>
  <si>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</si>
  <si>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</si>
  <si>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</si>
  <si>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</si>
  <si>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</si>
  <si>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</si>
  <si>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</si>
  <si>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</si>
  <si>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</si>
  <si>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</si>
  <si>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</si>
  <si>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</si>
  <si>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</si>
  <si>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</si>
  <si>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</si>
  <si>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</si>
  <si>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</si>
  <si>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</si>
  <si>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</si>
  <si>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</si>
  <si>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</si>
  <si>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</si>
  <si>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</si>
  <si>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</si>
  <si>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</si>
  <si>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</si>
  <si>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</si>
  <si>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</si>
  <si>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</si>
  <si>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</si>
  <si>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yuyti</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</si>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</sst>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0.0881706029176712</c:v>
                </c:pt>
                <c:pt idx="1">
                  <c:v>2.64492845535278</c:v>
                </c:pt>
                <c:pt idx="2">
                  <c:v>6.49682188034058</c:v>
                </c:pt>
                <c:pt idx="3">
                  <c:v>12.4412841796875</c:v>
                </c:pt>
                <c:pt idx="4">
                  <c:v>20.8209056854248</c:v>
                </c:pt>
                <c:pt idx="5">
                  <c:v>31.9683971405029</c:v>
                </c:pt>
                <c:pt idx="6">
                  <c:v>45.6389579772949</c:v>
                </c:pt>
                <c:pt idx="7">
                  <c:v>62.3880767822266</c:v>
                </c:pt>
                <c:pt idx="8">
                  <c:v>82.0582046508789</c:v>
                </c:pt>
                <c:pt idx="9">
                  <c:v>105.10083770752</c:v>
                </c:pt>
                <c:pt idx="10">
                  <c:v>131.220413208008</c:v>
                </c:pt>
                <c:pt idx="11">
                  <c:v>160.868896484375</c:v>
                </c:pt>
                <c:pt idx="12">
                  <c:v>193.880218505859</c:v>
                </c:pt>
                <c:pt idx="13">
                  <c:v>230.262603759766</c:v>
                </c:pt>
                <c:pt idx="14">
                  <c:v>270.775634765625</c:v>
                </c:pt>
                <c:pt idx="15">
                  <c:v>315.206207275391</c:v>
                </c:pt>
                <c:pt idx="16">
                  <c:v>360.48193359375</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0.153613016009331</c:v>
                </c:pt>
                <c:pt idx="1">
                  <c:v>0.306216299533844</c:v>
                </c:pt>
                <c:pt idx="2">
                  <c:v>0.633717894554138</c:v>
                </c:pt>
                <c:pt idx="3">
                  <c:v>0.153613016009331</c:v>
                </c:pt>
              </c:numCache>
            </c:numRef>
          </c:xVal>
          <c:yVal>
            <c:numRef>
              <c:f>sRGB_DeltaE!$F$434:$F$437</c:f>
              <c:numCache>
                <c:formatCode>0.00</c:formatCode>
                <c:ptCount val="4"/>
                <c:pt idx="0">
                  <c:v>0.0618480518460274</c:v>
                </c:pt>
                <c:pt idx="1">
                  <c:v>0.59958815574646</c:v>
                </c:pt>
                <c:pt idx="2">
                  <c:v>0.332629531621933</c:v>
                </c:pt>
                <c:pt idx="3">
                  <c:v>0.0618480518460274</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2.28263913868074</c:v>
                </c:pt>
                <c:pt idx="1">
                  <c:v>2.00415925004772</c:v>
                </c:pt>
                <c:pt idx="2">
                  <c:v>1.67869038269557</c:v>
                </c:pt>
                <c:pt idx="3">
                  <c:v>1.3977703772507</c:v>
                </c:pt>
                <c:pt idx="4">
                  <c:v>1.13479455603176</c:v>
                </c:pt>
                <c:pt idx="5">
                  <c:v>0.717629859053407</c:v>
                </c:pt>
                <c:pt idx="6">
                  <c:v>0.365542727729079</c:v>
                </c:pt>
                <c:pt idx="7">
                  <c:v>0</c:v>
                </c:pt>
                <c:pt idx="8">
                  <c:v>2.14367376044754</c:v>
                </c:pt>
                <c:pt idx="9">
                  <c:v>1.98817692268475</c:v>
                </c:pt>
                <c:pt idx="10">
                  <c:v>2.20966388030018</c:v>
                </c:pt>
                <c:pt idx="11">
                  <c:v>1.46693989623571</c:v>
                </c:pt>
                <c:pt idx="12">
                  <c:v>1.51737144369887</c:v>
                </c:pt>
                <c:pt idx="13">
                  <c:v>1.06593079419972</c:v>
                </c:pt>
                <c:pt idx="14">
                  <c:v>0.730321743391422</c:v>
                </c:pt>
                <c:pt idx="15">
                  <c:v>0.690435066057307</c:v>
                </c:pt>
                <c:pt idx="16">
                  <c:v>1.76405527442816</c:v>
                </c:pt>
                <c:pt idx="17">
                  <c:v>2.05103877306988</c:v>
                </c:pt>
                <c:pt idx="18">
                  <c:v>2.67693783174912</c:v>
                </c:pt>
                <c:pt idx="19">
                  <c:v>1.90539855347677</c:v>
                </c:pt>
                <c:pt idx="20">
                  <c:v>1.74582734293519</c:v>
                </c:pt>
                <c:pt idx="21">
                  <c:v>1.4351380315569</c:v>
                </c:pt>
                <c:pt idx="22">
                  <c:v>1.29337430225929</c:v>
                </c:pt>
                <c:pt idx="23">
                  <c:v>1.21097080468975</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0.24173209011759</v>
      </c>
      <c r="F10" s="102">
        <f>C10/$C$16</f>
        <v>0.160711993979277</v>
      </c>
      <c r="G10" s="102">
        <f>D10/$C$16</f>
        <v>0.0954365818241265</v>
      </c>
      <c r="H10" s="102">
        <f>IF((E10/Reference!L$18)&lt;=0.008856,(7.787*(E10/Reference!L$18))+16/116,(E10/Reference!L$18)^(1/3))</f>
        <v>0.63356920795602</v>
      </c>
      <c r="I10" s="102">
        <f>IF((F10/Reference!M$18)&lt;=0.008856,(7.787*(F10/Reference!M$18))+16/116,(F10/Reference!M$18)^(1/3))</f>
        <v>0.543687602205654</v>
      </c>
      <c r="J10" s="102">
        <f>IF((G10/Reference!N$18)&lt;=0.008856,(7.787*(G10/Reference!N$18))+16/116,(G10/Reference!N$18)^(1/3))</f>
        <v>0.444183408234867</v>
      </c>
      <c r="K10" s="102">
        <f t="shared" ref="K10:K16" si="0">100*IF(F10&lt;=0.008856,9.033*F10,(1.16*(F10^(1/3)))-0.16)</f>
        <v>47.0677618558559</v>
      </c>
      <c r="L10" s="102">
        <f t="shared" ref="L10:L16" si="1">500*(H10-I10)</f>
        <v>44.9408028751829</v>
      </c>
      <c r="M10" s="102">
        <f t="shared" ref="M10:M16" si="2">200*(I10-J10)</f>
        <v>19.9008387941574</v>
      </c>
      <c r="N10" s="103" t="str">
        <f>A10</f>
        <v>1-(192,80,80)</v>
      </c>
      <c r="O10" s="120">
        <f>K10-Reference!B12</f>
        <v>-1.84458033563456</v>
      </c>
      <c r="P10" s="120">
        <f>L10-Reference!C12</f>
        <v>-0.064247915673505</v>
      </c>
      <c r="Q10" s="120">
        <f>M10-Reference!D12</f>
        <v>-3.01063745881724</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3.53136550327372</v>
      </c>
      <c r="V10" s="120">
        <f t="shared" ref="V10:V16" si="7">(AC10)^2</f>
        <v>5.91745792077948</v>
      </c>
      <c r="W10" s="102">
        <f t="shared" ref="W10:W16" si="8">SQRT((L10*L10)+(M10*M10))</f>
        <v>49.1499658980257</v>
      </c>
      <c r="X10" s="102">
        <f>W10-Reference!E12</f>
        <v>-1.35142359551385</v>
      </c>
      <c r="Y10" s="102">
        <f t="shared" ref="Y10:Y16" si="9">IF(((U10*U10)-(O10*O10)-(X10*X10))&lt;0,0,SQRT((U10*U10)-(O10*O10)-(X10*X10)))</f>
        <v>2.69104440108118</v>
      </c>
      <c r="Z10" s="102">
        <f t="shared" ref="Z10:Z16" si="10">O10</f>
        <v>-1.84458033563456</v>
      </c>
      <c r="AA10" s="102">
        <f>X10/(1+0.045*ABS(Reference!E12))</f>
        <v>-0.412955775261014</v>
      </c>
      <c r="AB10" s="102">
        <f>Y10/(1+0.015*ABS(Reference!E12))</f>
        <v>1.53115931040776</v>
      </c>
      <c r="AC10" s="102">
        <f t="shared" ref="AC10:AC16" si="11">SQRT(Z10*Z10+AA10*AA10+AB10*AB10)</f>
        <v>2.43258256196567</v>
      </c>
      <c r="AD10" s="103" t="str">
        <f>A10</f>
        <v>1-(192,80,80)</v>
      </c>
    </row>
    <row r="11" spans="1:107">
      <c r="A11" s="103" t="s">
        <v>41</v>
      </c>
      <c r="B11" s="31">
        <f>sRGB_Data!B1032</f>
        <v>148</v>
      </c>
      <c r="C11" s="31">
        <f>sRGB_Data!C1032</f>
        <v>177.13</v>
      </c>
      <c r="D11" s="31">
        <f>sRGB_Data!D1032</f>
        <v>52.76</v>
      </c>
      <c r="E11" s="102">
        <f t="shared" ref="E11:E16" si="12">B11/$C$16</f>
        <v>0.409527808349398</v>
      </c>
      <c r="F11" s="102">
        <f t="shared" ref="F11:F16" si="13">C11/$C$16</f>
        <v>0.490132842519789</v>
      </c>
      <c r="G11" s="102">
        <f t="shared" ref="G11:G16" si="14">D11/$C$16</f>
        <v>0.145991129516988</v>
      </c>
      <c r="H11" s="102">
        <f>IF((E11/Reference!L$18)&lt;=0.008856,(7.787*(E11/Reference!L$18))+16/116,(E11/Reference!L$18)^(1/3))</f>
        <v>0.755284244632597</v>
      </c>
      <c r="I11" s="102">
        <f>IF((F11/Reference!M$18)&lt;=0.008856,(7.787*(F11/Reference!M$18))+16/116,(F11/Reference!M$18)^(1/3))</f>
        <v>0.788444754447639</v>
      </c>
      <c r="J11" s="102">
        <f>IF((G11/Reference!N$18)&lt;=0.008856,(7.787*(G11/Reference!N$18))+16/116,(G11/Reference!N$18)^(1/3))</f>
        <v>0.511799113898566</v>
      </c>
      <c r="K11" s="102">
        <f t="shared" si="0"/>
        <v>75.4595915159261</v>
      </c>
      <c r="L11" s="102">
        <f t="shared" si="1"/>
        <v>-16.5802549075211</v>
      </c>
      <c r="M11" s="102">
        <f t="shared" si="2"/>
        <v>55.3291281098145</v>
      </c>
      <c r="N11" s="103" t="str">
        <f t="shared" ref="N11:N16" si="15">A11</f>
        <v>2-(192,192,80)</v>
      </c>
      <c r="O11" s="120">
        <f>K11-Reference!B13</f>
        <v>-0.292429278615828</v>
      </c>
      <c r="P11" s="120">
        <f>L11-Reference!C13</f>
        <v>-2.03969063790393</v>
      </c>
      <c r="Q11" s="120">
        <f>M11-Reference!D13</f>
        <v>0.252861810776508</v>
      </c>
      <c r="R11" s="120" t="str">
        <f t="shared" si="3"/>
        <v>about the same</v>
      </c>
      <c r="S11" s="120" t="str">
        <f t="shared" si="4"/>
        <v>about the same</v>
      </c>
      <c r="T11" s="120" t="str">
        <f t="shared" si="5"/>
        <v>about the same</v>
      </c>
      <c r="U11" s="120">
        <f t="shared" si="6"/>
        <v>2.07600382386303</v>
      </c>
      <c r="V11" s="120">
        <f t="shared" si="7"/>
        <v>1.17930162317184</v>
      </c>
      <c r="W11" s="102">
        <f t="shared" si="8"/>
        <v>57.759997145002</v>
      </c>
      <c r="X11" s="102">
        <f>W11-Reference!E13</f>
        <v>0.796648237819475</v>
      </c>
      <c r="Y11" s="102">
        <f t="shared" si="9"/>
        <v>1.8946315153299</v>
      </c>
      <c r="Z11" s="102">
        <f t="shared" si="10"/>
        <v>-0.292429278615828</v>
      </c>
      <c r="AA11" s="102">
        <f>X11/(1+0.045*ABS(Reference!E13))</f>
        <v>0.223567171661053</v>
      </c>
      <c r="AB11" s="102">
        <f>Y11/(1+0.015*ABS(Reference!E13))</f>
        <v>1.02166748990831</v>
      </c>
      <c r="AC11" s="102">
        <f t="shared" si="11"/>
        <v>1.08595654755236</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0.259856462716837</v>
      </c>
      <c r="F12" s="102">
        <f t="shared" si="13"/>
        <v>0.415255663506717</v>
      </c>
      <c r="G12" s="102">
        <f t="shared" si="14"/>
        <v>0.175571212430874</v>
      </c>
      <c r="H12" s="102">
        <f>IF((E12/Reference!L$18)&lt;=0.008856,(7.787*(E12/Reference!L$18))+16/116,(E12/Reference!L$18)^(1/3))</f>
        <v>0.649023567132799</v>
      </c>
      <c r="I12" s="102">
        <f>IF((F12/Reference!M$18)&lt;=0.008856,(7.787*(F12/Reference!M$18))+16/116,(F12/Reference!M$18)^(1/3))</f>
        <v>0.74605673409986</v>
      </c>
      <c r="J12" s="102">
        <f>IF((G12/Reference!N$18)&lt;=0.008856,(7.787*(G12/Reference!N$18))+16/116,(G12/Reference!N$18)^(1/3))</f>
        <v>0.544262580141331</v>
      </c>
      <c r="K12" s="102">
        <f t="shared" si="0"/>
        <v>70.5425811555838</v>
      </c>
      <c r="L12" s="102">
        <f t="shared" si="1"/>
        <v>-48.5165834835308</v>
      </c>
      <c r="M12" s="102">
        <f t="shared" si="2"/>
        <v>40.3588307917059</v>
      </c>
      <c r="N12" s="103" t="str">
        <f t="shared" si="15"/>
        <v>3-(96,192,96)</v>
      </c>
      <c r="O12" s="120">
        <f>K12-Reference!B14</f>
        <v>0.345226152777087</v>
      </c>
      <c r="P12" s="120">
        <f>L12-Reference!C14</f>
        <v>-0.649932824297203</v>
      </c>
      <c r="Q12" s="120">
        <f>M12-Reference!D14</f>
        <v>0.739497268921575</v>
      </c>
      <c r="R12" s="120" t="str">
        <f t="shared" si="3"/>
        <v>about the same</v>
      </c>
      <c r="S12" s="120" t="str">
        <f t="shared" si="4"/>
        <v>about the same</v>
      </c>
      <c r="T12" s="120" t="str">
        <f t="shared" si="5"/>
        <v>about the same</v>
      </c>
      <c r="U12" s="120">
        <f t="shared" si="6"/>
        <v>1.04328806348135</v>
      </c>
      <c r="V12" s="120">
        <f t="shared" si="7"/>
        <v>0.191153342194347</v>
      </c>
      <c r="W12" s="102">
        <f t="shared" si="8"/>
        <v>63.1085897147762</v>
      </c>
      <c r="X12" s="102">
        <f>W12-Reference!E14</f>
        <v>0.972385822659291</v>
      </c>
      <c r="Y12" s="102">
        <f t="shared" si="9"/>
        <v>0.154060698208922</v>
      </c>
      <c r="Z12" s="102">
        <f t="shared" si="10"/>
        <v>0.345226152777087</v>
      </c>
      <c r="AA12" s="102">
        <f>X12/(1+0.045*ABS(Reference!E14))</f>
        <v>0.25615193208542</v>
      </c>
      <c r="AB12" s="102">
        <f>Y12/(1+0.015*ABS(Reference!E14))</f>
        <v>0.0797397850635695</v>
      </c>
      <c r="AC12" s="102">
        <f t="shared" si="11"/>
        <v>0.437210866967356</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0.336310877208012</v>
      </c>
      <c r="F13" s="102">
        <f t="shared" si="13"/>
        <v>0.442732765783133</v>
      </c>
      <c r="G13" s="102">
        <f t="shared" si="14"/>
        <v>0.566089182649458</v>
      </c>
      <c r="H13" s="102">
        <f>IF((E13/Reference!L$18)&lt;=0.008856,(7.787*(E13/Reference!L$18))+16/116,(E13/Reference!L$18)^(1/3))</f>
        <v>0.707287958291667</v>
      </c>
      <c r="I13" s="102">
        <f>IF((F13/Reference!M$18)&lt;=0.008856,(7.787*(F13/Reference!M$18))+16/116,(F13/Reference!M$18)^(1/3))</f>
        <v>0.762161876512134</v>
      </c>
      <c r="J13" s="102">
        <f>IF((G13/Reference!N$18)&lt;=0.008856,(7.787*(G13/Reference!N$18))+16/116,(G13/Reference!N$18)^(1/3))</f>
        <v>0.804054818263347</v>
      </c>
      <c r="K13" s="102">
        <f t="shared" si="0"/>
        <v>72.4107776754076</v>
      </c>
      <c r="L13" s="102">
        <f t="shared" si="1"/>
        <v>-27.4369591102336</v>
      </c>
      <c r="M13" s="102">
        <f t="shared" si="2"/>
        <v>-8.37858835024248</v>
      </c>
      <c r="N13" s="103" t="str">
        <f t="shared" si="15"/>
        <v>4-(96,192,192)</v>
      </c>
      <c r="O13" s="120">
        <f>K13-Reference!B15</f>
        <v>0.187734115939591</v>
      </c>
      <c r="P13" s="120">
        <f>L13-Reference!C15</f>
        <v>0.750981090196056</v>
      </c>
      <c r="Q13" s="120">
        <f>M13-Reference!D15</f>
        <v>0.325895367574169</v>
      </c>
      <c r="R13" s="120" t="str">
        <f t="shared" si="3"/>
        <v>about the same</v>
      </c>
      <c r="S13" s="120" t="str">
        <f t="shared" si="4"/>
        <v>about the same</v>
      </c>
      <c r="T13" s="120" t="str">
        <f t="shared" si="5"/>
        <v>about the same</v>
      </c>
      <c r="U13" s="120">
        <f t="shared" si="6"/>
        <v>0.839895521315586</v>
      </c>
      <c r="V13" s="120">
        <f t="shared" si="7"/>
        <v>0.161404805151787</v>
      </c>
      <c r="W13" s="102">
        <f t="shared" si="8"/>
        <v>28.6877581549945</v>
      </c>
      <c r="X13" s="102">
        <f>W13-Reference!E15</f>
        <v>-0.81356401091422</v>
      </c>
      <c r="Y13" s="102">
        <f t="shared" si="9"/>
        <v>0.091071337881502</v>
      </c>
      <c r="Z13" s="102">
        <f t="shared" si="10"/>
        <v>0.187734115939591</v>
      </c>
      <c r="AA13" s="102">
        <f>X13/(1+0.045*ABS(Reference!E15))</f>
        <v>-0.349535215662577</v>
      </c>
      <c r="AB13" s="102">
        <f>Y13/(1+0.015*ABS(Reference!E15))</f>
        <v>0.0631335083444822</v>
      </c>
      <c r="AC13" s="102">
        <f t="shared" si="11"/>
        <v>0.401752168820265</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0.260354537078343</v>
      </c>
      <c r="F14" s="102">
        <f t="shared" si="13"/>
        <v>0.234952744641536</v>
      </c>
      <c r="G14" s="102">
        <f t="shared" si="14"/>
        <v>0.531915747290572</v>
      </c>
      <c r="H14" s="102">
        <f>IF((E14/Reference!L$18)&lt;=0.008856,(7.787*(E14/Reference!L$18))+16/116,(E14/Reference!L$18)^(1/3))</f>
        <v>0.649437969863548</v>
      </c>
      <c r="I14" s="102">
        <f>IF((F14/Reference!M$18)&lt;=0.008856,(7.787*(F14/Reference!M$18))+16/116,(F14/Reference!M$18)^(1/3))</f>
        <v>0.617059212945828</v>
      </c>
      <c r="J14" s="102">
        <f>IF((G14/Reference!N$18)&lt;=0.008856,(7.787*(G14/Reference!N$18))+16/116,(G14/Reference!N$18)^(1/3))</f>
        <v>0.787538249530706</v>
      </c>
      <c r="K14" s="102">
        <f t="shared" si="0"/>
        <v>55.578868701716</v>
      </c>
      <c r="L14" s="102">
        <f t="shared" si="1"/>
        <v>16.18937845886</v>
      </c>
      <c r="M14" s="102">
        <f t="shared" si="2"/>
        <v>-34.0958073169757</v>
      </c>
      <c r="N14" s="103" t="str">
        <f t="shared" si="15"/>
        <v>5-(128,128,192)</v>
      </c>
      <c r="O14" s="120">
        <f>K14-Reference!B16</f>
        <v>-0.341642700708697</v>
      </c>
      <c r="P14" s="120">
        <f>L14-Reference!C16</f>
        <v>1.05642405075024</v>
      </c>
      <c r="Q14" s="120">
        <f>M14-Reference!D16</f>
        <v>-0.687424319857598</v>
      </c>
      <c r="R14" s="120" t="str">
        <f t="shared" si="3"/>
        <v>about the same</v>
      </c>
      <c r="S14" s="120" t="str">
        <f t="shared" si="4"/>
        <v>about the same</v>
      </c>
      <c r="T14" s="120" t="str">
        <f t="shared" si="5"/>
        <v>about the same</v>
      </c>
      <c r="U14" s="120">
        <f t="shared" si="6"/>
        <v>1.30587277538157</v>
      </c>
      <c r="V14" s="120">
        <f t="shared" si="7"/>
        <v>0.465412573618147</v>
      </c>
      <c r="W14" s="102">
        <f t="shared" si="8"/>
        <v>37.7441392997712</v>
      </c>
      <c r="X14" s="102">
        <f>W14-Reference!E16</f>
        <v>1.06817491435854</v>
      </c>
      <c r="Y14" s="102">
        <f t="shared" si="9"/>
        <v>0.669018925644365</v>
      </c>
      <c r="Z14" s="102">
        <f t="shared" si="10"/>
        <v>-0.341642700708697</v>
      </c>
      <c r="AA14" s="102">
        <f>X14/(1+0.045*ABS(Reference!E16))</f>
        <v>0.403021242015653</v>
      </c>
      <c r="AB14" s="102">
        <f>Y14/(1+0.015*ABS(Reference!E16))</f>
        <v>0.431586280081718</v>
      </c>
      <c r="AC14" s="102">
        <f t="shared" si="11"/>
        <v>0.682211531431525</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0.37646120490497</v>
      </c>
      <c r="F15" s="102">
        <f t="shared" si="13"/>
        <v>0.293642506905663</v>
      </c>
      <c r="G15" s="102">
        <f t="shared" si="14"/>
        <v>0.538667421968765</v>
      </c>
      <c r="H15" s="102">
        <f>IF((E15/Reference!L$18)&lt;=0.008856,(7.787*(E15/Reference!L$18))+16/116,(E15/Reference!L$18)^(1/3))</f>
        <v>0.734383147576005</v>
      </c>
      <c r="I15" s="102">
        <f>IF((F15/Reference!M$18)&lt;=0.008856,(7.787*(F15/Reference!M$18))+16/116,(F15/Reference!M$18)^(1/3))</f>
        <v>0.664670352686316</v>
      </c>
      <c r="J15" s="102">
        <f>IF((G15/Reference!N$18)&lt;=0.008856,(7.787*(G15/Reference!N$18))+16/116,(G15/Reference!N$18)^(1/3))</f>
        <v>0.790856357765358</v>
      </c>
      <c r="K15" s="102">
        <f t="shared" si="0"/>
        <v>61.1017609116127</v>
      </c>
      <c r="L15" s="102">
        <f t="shared" si="1"/>
        <v>34.8563974448443</v>
      </c>
      <c r="M15" s="102">
        <f t="shared" si="2"/>
        <v>-25.2372010158085</v>
      </c>
      <c r="N15" s="103" t="str">
        <f t="shared" si="15"/>
        <v>6-(192,128,192)</v>
      </c>
      <c r="O15" s="120">
        <f>K15-Reference!B17</f>
        <v>-0.93930405739156</v>
      </c>
      <c r="P15" s="120">
        <f>L15-Reference!C17</f>
        <v>-0.211860870752538</v>
      </c>
      <c r="Q15" s="120">
        <f>M15-Reference!D17</f>
        <v>-1.79004039253896</v>
      </c>
      <c r="R15" s="120" t="str">
        <f t="shared" si="3"/>
        <v>about the same</v>
      </c>
      <c r="S15" s="120" t="str">
        <f t="shared" si="4"/>
        <v>about the same</v>
      </c>
      <c r="T15" s="120" t="str">
        <f t="shared" si="5"/>
        <v>about the same</v>
      </c>
      <c r="U15" s="120">
        <f t="shared" si="6"/>
        <v>2.03258991134693</v>
      </c>
      <c r="V15" s="120">
        <f t="shared" si="7"/>
        <v>1.91657066794722</v>
      </c>
      <c r="W15" s="102">
        <f t="shared" si="8"/>
        <v>43.0335306237505</v>
      </c>
      <c r="X15" s="102">
        <f>W15-Reference!E17</f>
        <v>0.848793068767094</v>
      </c>
      <c r="Y15" s="102">
        <f t="shared" si="9"/>
        <v>1.59018236749437</v>
      </c>
      <c r="Z15" s="102">
        <f t="shared" si="10"/>
        <v>-0.93930405739156</v>
      </c>
      <c r="AA15" s="102">
        <f>X15/(1+0.045*ABS(Reference!E17))</f>
        <v>0.292857608247173</v>
      </c>
      <c r="AB15" s="102">
        <f>Y15/(1+0.015*ABS(Reference!E17))</f>
        <v>0.97391630903621</v>
      </c>
      <c r="AC15" s="102">
        <f t="shared" si="11"/>
        <v>1.38440263938899</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343.26474</v>
      </c>
      <c r="C16" s="31">
        <f t="shared" ref="C16:D16" si="17">C35</f>
        <v>361.39182</v>
      </c>
      <c r="D16" s="31">
        <f t="shared" si="17"/>
        <v>334.47073</v>
      </c>
      <c r="E16" s="102">
        <f t="shared" si="12"/>
        <v>0.949840923350174</v>
      </c>
      <c r="F16" s="102">
        <f t="shared" si="13"/>
        <v>1</v>
      </c>
      <c r="G16" s="102">
        <f t="shared" si="14"/>
        <v>0.925507196040021</v>
      </c>
      <c r="H16" s="102">
        <f>IF((E16/Reference!L$18)&lt;=0.008856,(7.787*(E16/Reference!L$18))+16/116,(E16/Reference!L$18)^(1/3))</f>
        <v>0.999768813241064</v>
      </c>
      <c r="I16" s="102">
        <f>IF((F16/Reference!M$18)&lt;=0.008856,(7.787*(F16/Reference!M$18))+16/116,(F16/Reference!M$18)^(1/3))</f>
        <v>1</v>
      </c>
      <c r="J16" s="102">
        <f>IF((G16/Reference!N$18)&lt;=0.008856,(7.787*(G16/Reference!N$18))+16/116,(G16/Reference!N$18)^(1/3))</f>
        <v>0.9472195216482</v>
      </c>
      <c r="K16" s="102">
        <f t="shared" si="0"/>
        <v>100</v>
      </c>
      <c r="L16" s="102">
        <f t="shared" si="1"/>
        <v>-0.115593379468149</v>
      </c>
      <c r="M16" s="102">
        <f t="shared" si="2"/>
        <v>10.55609567036</v>
      </c>
      <c r="N16" s="103" t="str">
        <f t="shared" si="15"/>
        <v>7-(255, 255, 255)</v>
      </c>
      <c r="O16" s="120">
        <f>K16-Reference!B18</f>
        <v>0</v>
      </c>
      <c r="P16" s="120">
        <f>L16-Reference!C18</f>
        <v>-0.115593379468149</v>
      </c>
      <c r="Q16" s="120">
        <f>M16-Reference!D18</f>
        <v>10.55609567036</v>
      </c>
      <c r="R16" s="120" t="str">
        <f t="shared" si="3"/>
        <v>about the same</v>
      </c>
      <c r="S16" s="120" t="str">
        <f t="shared" si="4"/>
        <v>about the same</v>
      </c>
      <c r="T16" s="120" t="str">
        <f t="shared" si="5"/>
        <v>yellower</v>
      </c>
      <c r="U16" s="120">
        <f t="shared" si="6"/>
        <v>10.5567285477637</v>
      </c>
      <c r="V16" s="120">
        <f t="shared" si="7"/>
        <v>111.44451763117</v>
      </c>
      <c r="W16" s="102">
        <f t="shared" si="8"/>
        <v>10.5567285477637</v>
      </c>
      <c r="X16" s="102">
        <f>W16-Reference!E18</f>
        <v>10.5567285477637</v>
      </c>
      <c r="Y16" s="102">
        <f t="shared" si="9"/>
        <v>0</v>
      </c>
      <c r="Z16" s="102">
        <f t="shared" si="10"/>
        <v>0</v>
      </c>
      <c r="AA16" s="102">
        <f>X16/(1+0.045*ABS(Reference!E18))</f>
        <v>10.5567285477637</v>
      </c>
      <c r="AB16" s="102">
        <f>Y16/(1+0.015*ABS(Reference!E18))</f>
        <v>0</v>
      </c>
      <c r="AC16" s="102">
        <f t="shared" si="11"/>
        <v>10.5567285477637</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2.4258349805557</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10.5567285477637</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6.0041466</v>
      </c>
      <c r="C28" s="31">
        <f>Test_Data!Q4</f>
        <v>6.3399491</v>
      </c>
      <c r="D28" s="31">
        <f>Test_Data!R4</f>
        <v>6.3091016</v>
      </c>
      <c r="E28" s="117">
        <f>B28/$C$16</f>
        <v>0.0166139526899087</v>
      </c>
      <c r="F28" s="117">
        <f>C28/$C$16</f>
        <v>0.0175431449997955</v>
      </c>
      <c r="G28" s="117">
        <f>D28/$C$16</f>
        <v>0.0174577875060924</v>
      </c>
      <c r="H28" s="117">
        <f>IF((E28/E$16)&lt;=0.008856,(7.787*(E28/E$16))+16/116,(E28/E$16)^(1/3))</f>
        <v>0.259581675205641</v>
      </c>
      <c r="I28" s="117">
        <f>IF((F28/F$16)&lt;=0.008856,(7.787*(F28/F$16))+16/116,(F28/F$16)^(1/3))</f>
        <v>0.259837892043608</v>
      </c>
      <c r="J28" s="117">
        <f>IF((G28/G$16)&lt;=0.008856,(7.787*(G28/G$16))+16/116,(G28/G$16)^(1/3))</f>
        <v>0.266196986304581</v>
      </c>
      <c r="K28" s="117">
        <f>100*IF(F28&lt;=0.008856,9.033*F28,(1.16*(F28^(1/3)))-0.16)</f>
        <v>14.1411954770585</v>
      </c>
      <c r="L28" s="117">
        <f>500*(H28-I28)</f>
        <v>-0.128108418983641</v>
      </c>
      <c r="M28" s="117">
        <f>200*(I28-J28)</f>
        <v>-1.27181885219457</v>
      </c>
      <c r="N28" s="123" t="str">
        <f>A28</f>
        <v>1-Gray1 (32, 32, 32)</v>
      </c>
      <c r="O28" s="124">
        <f>K28-[1]Reference!B35</f>
        <v>1.89116537553571</v>
      </c>
      <c r="P28" s="124">
        <f>L28-[1]Reference!C35</f>
        <v>-0.128108418983641</v>
      </c>
      <c r="Q28" s="124">
        <f>M28-[1]Reference!D35</f>
        <v>-1.27181885219457</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2.28263913868074</v>
      </c>
      <c r="V28" s="124">
        <f>(AC28)^2</f>
        <v>5.21044143743715</v>
      </c>
      <c r="W28" s="117">
        <f t="shared" ref="W28:W59" si="19">SQRT((L28*L28)+(M28*M28))</f>
        <v>1.27825465374158</v>
      </c>
      <c r="X28" s="117">
        <f>W28-[1]Reference!E35</f>
        <v>1.27825465374158</v>
      </c>
      <c r="Y28" s="117">
        <f t="shared" ref="Y28:Y59" si="20">IF(((U28*U28)-(O28*O28)-(X28*X28))&lt;0,0,SQRT((U28*U28)-(O28*O28)-(X28*X28)))</f>
        <v>0</v>
      </c>
      <c r="Z28" s="117">
        <f t="shared" ref="Z28:Z59" si="21">O28</f>
        <v>1.89116537553571</v>
      </c>
      <c r="AA28" s="117">
        <f>X28/(1+0.045*ABS([1]Reference!E35))</f>
        <v>1.27825465374158</v>
      </c>
      <c r="AB28" s="117">
        <f>Y28/(1+0.015*ABS([1]Reference!E35))</f>
        <v>0</v>
      </c>
      <c r="AC28" s="117">
        <f>SQRT(Z28*Z28+AA28*AA28+AB28*AB28)</f>
        <v>2.28263913868074</v>
      </c>
      <c r="AD28" s="123" t="str">
        <f t="shared" ref="AD28:AD59" si="22">A28</f>
        <v>1-Gray1 (32, 32, 32)</v>
      </c>
    </row>
    <row r="29" s="31" customFormat="1" spans="1:30">
      <c r="A29" s="3" t="s">
        <v>51</v>
      </c>
      <c r="B29" s="31">
        <f>Test_Data!P5</f>
        <v>19.766155</v>
      </c>
      <c r="C29" s="31">
        <f>Test_Data!Q5</f>
        <v>20.814394</v>
      </c>
      <c r="D29" s="31">
        <f>Test_Data!R5</f>
        <v>20.064005</v>
      </c>
      <c r="E29" s="117">
        <f t="shared" ref="E29:G59" si="23">B29/$C$16</f>
        <v>0.0546945279503006</v>
      </c>
      <c r="F29" s="117">
        <f t="shared" si="23"/>
        <v>0.057595088898249</v>
      </c>
      <c r="G29" s="117">
        <f t="shared" si="23"/>
        <v>0.0555187026646038</v>
      </c>
      <c r="H29" s="117">
        <f t="shared" ref="H29:J59" si="24">IF((E29/E$16)&lt;=0.008856,(7.787*(E29/E$16))+16/116,(E29/E$16)^(1/3))</f>
        <v>0.386157375198765</v>
      </c>
      <c r="I29" s="117">
        <f t="shared" si="24"/>
        <v>0.386184777565923</v>
      </c>
      <c r="J29" s="117">
        <f t="shared" si="24"/>
        <v>0.391459198991926</v>
      </c>
      <c r="K29" s="117">
        <f t="shared" ref="K29:K59" si="25">100*IF(F29&lt;=0.008856,9.033*F29,(1.16*(F29^(1/3)))-0.16)</f>
        <v>28.7974341976471</v>
      </c>
      <c r="L29" s="117">
        <f t="shared" ref="L29:L59" si="26">500*(H29-I29)</f>
        <v>-0.0137011835790735</v>
      </c>
      <c r="M29" s="117">
        <f t="shared" ref="M29:M59" si="27">200*(I29-J29)</f>
        <v>-1.05488428520042</v>
      </c>
      <c r="N29" s="123" t="str">
        <f t="shared" ref="N29:N59" si="28">A29</f>
        <v>2-Gray2 (64, 64, 64)</v>
      </c>
      <c r="O29" s="124">
        <f>K29-[1]Reference!B36</f>
        <v>1.70402045819807</v>
      </c>
      <c r="P29" s="124">
        <f>L29-[1]Reference!C36</f>
        <v>-0.0137011835790735</v>
      </c>
      <c r="Q29" s="124">
        <f>M29-[1]Reference!D36</f>
        <v>-1.05488428520042</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2.00415925004772</v>
      </c>
      <c r="V29" s="124">
        <f t="shared" ref="V29:V59" si="32">(AC29)^2</f>
        <v>4.01665429955184</v>
      </c>
      <c r="W29" s="117">
        <f t="shared" si="19"/>
        <v>1.05497325918445</v>
      </c>
      <c r="X29" s="117">
        <f>W29-[1]Reference!E36</f>
        <v>1.05497325918445</v>
      </c>
      <c r="Y29" s="117">
        <f t="shared" si="20"/>
        <v>0</v>
      </c>
      <c r="Z29" s="117">
        <f t="shared" si="21"/>
        <v>1.70402045819807</v>
      </c>
      <c r="AA29" s="117">
        <f>X29/(1+0.045*ABS([1]Reference!E36))</f>
        <v>1.05497325918445</v>
      </c>
      <c r="AB29" s="117">
        <f>Y29/(1+0.015*ABS([1]Reference!E36))</f>
        <v>0</v>
      </c>
      <c r="AC29" s="117">
        <f t="shared" ref="AC29:AC59" si="33">SQRT(Z29*Z29+AA29*AA29+AB29*AB29)</f>
        <v>2.00415925004772</v>
      </c>
      <c r="AD29" s="123" t="str">
        <f t="shared" si="22"/>
        <v>2-Gray2 (64, 64, 64)</v>
      </c>
    </row>
    <row r="30" s="31" customFormat="1" spans="1:30">
      <c r="A30" s="3" t="s">
        <v>52</v>
      </c>
      <c r="B30" s="31">
        <f>Test_Data!P6</f>
        <v>43.382275</v>
      </c>
      <c r="C30" s="31">
        <f>Test_Data!Q6</f>
        <v>45.660347</v>
      </c>
      <c r="D30" s="31">
        <f>Test_Data!R6</f>
        <v>43.274704</v>
      </c>
      <c r="E30" s="117">
        <f t="shared" si="23"/>
        <v>0.120042216229465</v>
      </c>
      <c r="F30" s="117">
        <f t="shared" si="23"/>
        <v>0.126345823212047</v>
      </c>
      <c r="G30" s="117">
        <f t="shared" si="23"/>
        <v>0.11974455868979</v>
      </c>
      <c r="H30" s="117">
        <f t="shared" si="24"/>
        <v>0.501835109917395</v>
      </c>
      <c r="I30" s="117">
        <f t="shared" si="24"/>
        <v>0.50178802923045</v>
      </c>
      <c r="J30" s="117">
        <f t="shared" si="24"/>
        <v>0.505776518493138</v>
      </c>
      <c r="K30" s="117">
        <f t="shared" si="25"/>
        <v>42.2074113907322</v>
      </c>
      <c r="L30" s="117">
        <f t="shared" si="26"/>
        <v>0.0235403434723502</v>
      </c>
      <c r="M30" s="117">
        <f t="shared" si="27"/>
        <v>-0.797697852537582</v>
      </c>
      <c r="N30" s="123" t="str">
        <f t="shared" si="28"/>
        <v>3-Grey3 (96, 96, 96)</v>
      </c>
      <c r="O30" s="124">
        <f>K30-[1]Reference!B37</f>
        <v>1.47686336173687</v>
      </c>
      <c r="P30" s="124">
        <f>L30-[1]Reference!C37</f>
        <v>0.0235403434723502</v>
      </c>
      <c r="Q30" s="124">
        <f>M30-[1]Reference!D37</f>
        <v>-0.797697852537582</v>
      </c>
      <c r="R30" s="124" t="str">
        <f t="shared" si="29"/>
        <v>about the same</v>
      </c>
      <c r="S30" s="124" t="str">
        <f t="shared" si="30"/>
        <v>about the same</v>
      </c>
      <c r="T30" s="124" t="str">
        <f t="shared" si="31"/>
        <v>about the same</v>
      </c>
      <c r="U30" s="124">
        <f t="shared" si="18"/>
        <v>1.67869038269557</v>
      </c>
      <c r="V30" s="124">
        <f t="shared" si="32"/>
        <v>2.81800140095459</v>
      </c>
      <c r="W30" s="117">
        <f t="shared" si="19"/>
        <v>0.798045118845963</v>
      </c>
      <c r="X30" s="117">
        <f>W30-[1]Reference!E37</f>
        <v>0.798045118845963</v>
      </c>
      <c r="Y30" s="117">
        <f t="shared" si="20"/>
        <v>0</v>
      </c>
      <c r="Z30" s="117">
        <f t="shared" si="21"/>
        <v>1.47686336173687</v>
      </c>
      <c r="AA30" s="117">
        <f>X30/(1+0.045*ABS([1]Reference!E37))</f>
        <v>0.798045118845963</v>
      </c>
      <c r="AB30" s="117">
        <f>Y30/(1+0.015*ABS([1]Reference!E37))</f>
        <v>0</v>
      </c>
      <c r="AC30" s="117">
        <f t="shared" si="33"/>
        <v>1.67869038269557</v>
      </c>
      <c r="AD30" s="123" t="str">
        <f t="shared" si="22"/>
        <v>3-Grey3 (96, 96, 96)</v>
      </c>
    </row>
    <row r="31" s="31" customFormat="1" spans="1:30">
      <c r="A31" s="3" t="s">
        <v>53</v>
      </c>
      <c r="B31" s="31">
        <f>Test_Data!P7</f>
        <v>78.185814</v>
      </c>
      <c r="C31" s="31">
        <f>Test_Data!Q7</f>
        <v>82.23777</v>
      </c>
      <c r="D31" s="31">
        <f>Test_Data!R7</f>
        <v>77.329468</v>
      </c>
      <c r="E31" s="117">
        <f t="shared" si="23"/>
        <v>0.21634638548266</v>
      </c>
      <c r="F31" s="117">
        <f t="shared" si="23"/>
        <v>0.227558471024607</v>
      </c>
      <c r="G31" s="117">
        <f t="shared" si="23"/>
        <v>0.213976807776114</v>
      </c>
      <c r="H31" s="117">
        <f t="shared" si="24"/>
        <v>0.610707034188309</v>
      </c>
      <c r="I31" s="117">
        <f t="shared" si="24"/>
        <v>0.610516870011278</v>
      </c>
      <c r="J31" s="117">
        <f t="shared" si="24"/>
        <v>0.613755836096287</v>
      </c>
      <c r="K31" s="117">
        <f t="shared" si="25"/>
        <v>54.8199569213082</v>
      </c>
      <c r="L31" s="117">
        <f t="shared" si="26"/>
        <v>0.0950820885154413</v>
      </c>
      <c r="M31" s="117">
        <f t="shared" si="27"/>
        <v>-0.647793217001857</v>
      </c>
      <c r="N31" s="123" t="str">
        <f t="shared" si="28"/>
        <v>4-Gray4 (128, 128, 128)</v>
      </c>
      <c r="O31" s="124">
        <f>K31-[1]Reference!B38</f>
        <v>1.23494346913918</v>
      </c>
      <c r="P31" s="124">
        <f>L31-[1]Reference!C38</f>
        <v>0.0950820885154413</v>
      </c>
      <c r="Q31" s="124">
        <f>M31-[1]Reference!D38</f>
        <v>-0.647793217001835</v>
      </c>
      <c r="R31" s="124" t="str">
        <f t="shared" si="29"/>
        <v>about the same</v>
      </c>
      <c r="S31" s="124" t="str">
        <f t="shared" si="30"/>
        <v>about the same</v>
      </c>
      <c r="T31" s="124" t="str">
        <f t="shared" si="31"/>
        <v>about the same</v>
      </c>
      <c r="U31" s="124">
        <f t="shared" si="18"/>
        <v>1.3977703772507</v>
      </c>
      <c r="V31" s="124">
        <f t="shared" si="32"/>
        <v>1.95376202751956</v>
      </c>
      <c r="W31" s="117">
        <f t="shared" si="19"/>
        <v>0.654734034207841</v>
      </c>
      <c r="X31" s="117">
        <f>W31-[1]Reference!E38</f>
        <v>0.654734034207818</v>
      </c>
      <c r="Y31" s="117">
        <f t="shared" si="20"/>
        <v>1.66600046865626e-8</v>
      </c>
      <c r="Z31" s="117">
        <f t="shared" si="21"/>
        <v>1.23494346913918</v>
      </c>
      <c r="AA31" s="117">
        <f>X31/(1+0.045*ABS([1]Reference!E38))</f>
        <v>0.654734034207818</v>
      </c>
      <c r="AB31" s="117">
        <f>Y31/(1+0.015*ABS([1]Reference!E38))</f>
        <v>1.66600046865626e-8</v>
      </c>
      <c r="AC31" s="117">
        <f t="shared" si="33"/>
        <v>1.3977703772507</v>
      </c>
      <c r="AD31" s="123" t="str">
        <f t="shared" si="22"/>
        <v>4-Gray4 (128, 128, 128)</v>
      </c>
    </row>
    <row r="32" s="31" customFormat="1" spans="1:30">
      <c r="A32" s="3" t="s">
        <v>54</v>
      </c>
      <c r="B32" s="31">
        <f>Test_Data!P8</f>
        <v>125.09638</v>
      </c>
      <c r="C32" s="31">
        <f>Test_Data!Q8</f>
        <v>131.57262</v>
      </c>
      <c r="D32" s="31">
        <f>Test_Data!R8</f>
        <v>123.28754</v>
      </c>
      <c r="E32" s="117">
        <f t="shared" si="23"/>
        <v>0.346151664417861</v>
      </c>
      <c r="F32" s="117">
        <f t="shared" si="23"/>
        <v>0.364071937212082</v>
      </c>
      <c r="G32" s="117">
        <f t="shared" si="23"/>
        <v>0.341146459817491</v>
      </c>
      <c r="H32" s="117">
        <f t="shared" si="24"/>
        <v>0.714285524733231</v>
      </c>
      <c r="I32" s="117">
        <f t="shared" si="24"/>
        <v>0.714050731206981</v>
      </c>
      <c r="J32" s="117">
        <f t="shared" si="24"/>
        <v>0.717001982237626</v>
      </c>
      <c r="K32" s="117">
        <f t="shared" si="25"/>
        <v>66.8298848200097</v>
      </c>
      <c r="L32" s="117">
        <f t="shared" si="26"/>
        <v>0.11739676312511</v>
      </c>
      <c r="M32" s="117">
        <f t="shared" si="27"/>
        <v>-0.590250206129173</v>
      </c>
      <c r="N32" s="123" t="str">
        <f t="shared" si="28"/>
        <v>5-Gray5 (160, 160, 160)</v>
      </c>
      <c r="O32" s="124">
        <f>K32-[1]Reference!B39</f>
        <v>0.962071399934288</v>
      </c>
      <c r="P32" s="124">
        <f>L32-[1]Reference!C39</f>
        <v>0.117396763125166</v>
      </c>
      <c r="Q32" s="124">
        <f>M32-[1]Reference!D39</f>
        <v>-0.590250206129173</v>
      </c>
      <c r="R32" s="124" t="str">
        <f t="shared" si="29"/>
        <v>about the same</v>
      </c>
      <c r="S32" s="124" t="str">
        <f t="shared" si="30"/>
        <v>about the same</v>
      </c>
      <c r="T32" s="124" t="str">
        <f t="shared" si="31"/>
        <v>about the same</v>
      </c>
      <c r="U32" s="124">
        <f t="shared" si="18"/>
        <v>1.13479455603176</v>
      </c>
      <c r="V32" s="124">
        <f t="shared" si="32"/>
        <v>1.28775868439932</v>
      </c>
      <c r="W32" s="117">
        <f t="shared" si="19"/>
        <v>0.601811686350293</v>
      </c>
      <c r="X32" s="117">
        <f>W32-[1]Reference!E39</f>
        <v>0.601811686350238</v>
      </c>
      <c r="Y32" s="117">
        <f t="shared" si="20"/>
        <v>2.82631467854837e-7</v>
      </c>
      <c r="Z32" s="117">
        <f t="shared" si="21"/>
        <v>0.962071399934288</v>
      </c>
      <c r="AA32" s="117">
        <f>X32/(1+0.045*ABS([1]Reference!E39))</f>
        <v>0.601811686350237</v>
      </c>
      <c r="AB32" s="117">
        <f>Y32/(1+0.015*ABS([1]Reference!E39))</f>
        <v>2.82631467854837e-7</v>
      </c>
      <c r="AC32" s="117">
        <f t="shared" si="33"/>
        <v>1.13479455603176</v>
      </c>
      <c r="AD32" s="123" t="str">
        <f t="shared" si="22"/>
        <v>5-Gray5 (160, 160, 160)</v>
      </c>
    </row>
    <row r="33" s="31" customFormat="1" spans="1:30">
      <c r="A33" s="3" t="s">
        <v>55</v>
      </c>
      <c r="B33" s="31">
        <f>Test_Data!P9</f>
        <v>184.63055</v>
      </c>
      <c r="C33" s="31">
        <f>Test_Data!Q9</f>
        <v>194.37959</v>
      </c>
      <c r="D33" s="31">
        <f>Test_Data!R9</f>
        <v>181.02608</v>
      </c>
      <c r="E33" s="117">
        <f t="shared" si="23"/>
        <v>0.510887462809756</v>
      </c>
      <c r="F33" s="117">
        <f t="shared" si="23"/>
        <v>0.537863834328071</v>
      </c>
      <c r="G33" s="117">
        <f t="shared" si="23"/>
        <v>0.500913606732991</v>
      </c>
      <c r="H33" s="117">
        <f t="shared" si="24"/>
        <v>0.813251343498848</v>
      </c>
      <c r="I33" s="117">
        <f t="shared" si="24"/>
        <v>0.813250079694977</v>
      </c>
      <c r="J33" s="117">
        <f t="shared" si="24"/>
        <v>0.814943830642866</v>
      </c>
      <c r="K33" s="117">
        <f t="shared" si="25"/>
        <v>78.3370092446173</v>
      </c>
      <c r="L33" s="117">
        <f t="shared" si="26"/>
        <v>0.000631901935777002</v>
      </c>
      <c r="M33" s="117">
        <f t="shared" si="27"/>
        <v>-0.338750189577741</v>
      </c>
      <c r="N33" s="123" t="str">
        <f t="shared" si="28"/>
        <v>6-Gray6 (192, 192, 192)</v>
      </c>
      <c r="O33" s="124">
        <f>K33-[1]Reference!B40</f>
        <v>0.6326456546646</v>
      </c>
      <c r="P33" s="124">
        <f>L33-[1]Reference!C40</f>
        <v>0.000631901935777002</v>
      </c>
      <c r="Q33" s="124">
        <f>M33-[1]Reference!D40</f>
        <v>-0.338750189577741</v>
      </c>
      <c r="R33" s="124" t="str">
        <f t="shared" si="29"/>
        <v>about the same</v>
      </c>
      <c r="S33" s="124" t="str">
        <f t="shared" si="30"/>
        <v>about the same</v>
      </c>
      <c r="T33" s="124" t="str">
        <f t="shared" si="31"/>
        <v>about the same</v>
      </c>
      <c r="U33" s="124">
        <f t="shared" si="18"/>
        <v>0.717629859053407</v>
      </c>
      <c r="V33" s="124">
        <f t="shared" si="32"/>
        <v>0.514992614605012</v>
      </c>
      <c r="W33" s="117">
        <f t="shared" si="19"/>
        <v>0.338750778949676</v>
      </c>
      <c r="X33" s="117">
        <f>W33-[1]Reference!E40</f>
        <v>0.338750778949676</v>
      </c>
      <c r="Y33" s="117">
        <f t="shared" si="20"/>
        <v>0</v>
      </c>
      <c r="Z33" s="117">
        <f t="shared" si="21"/>
        <v>0.6326456546646</v>
      </c>
      <c r="AA33" s="117">
        <f>X33/(1+0.045*ABS([1]Reference!E40))</f>
        <v>0.338750778949676</v>
      </c>
      <c r="AB33" s="117">
        <f>Y33/(1+0.015*ABS([1]Reference!E40))</f>
        <v>0</v>
      </c>
      <c r="AC33" s="117">
        <f t="shared" si="33"/>
        <v>0.717629859053407</v>
      </c>
      <c r="AD33" s="123" t="str">
        <f t="shared" si="22"/>
        <v>6-Gray6 (192, 192, 192)</v>
      </c>
    </row>
    <row r="34" s="31" customFormat="1" spans="1:30">
      <c r="A34" s="3" t="s">
        <v>56</v>
      </c>
      <c r="B34" s="31">
        <f>Test_Data!P10</f>
        <v>258.06583</v>
      </c>
      <c r="C34" s="31">
        <f>Test_Data!Q10</f>
        <v>271.53284</v>
      </c>
      <c r="D34" s="31">
        <f>Test_Data!R10</f>
        <v>252.21222</v>
      </c>
      <c r="E34" s="117">
        <f t="shared" si="23"/>
        <v>0.714088741687623</v>
      </c>
      <c r="F34" s="117">
        <f t="shared" si="23"/>
        <v>0.75135303283843</v>
      </c>
      <c r="G34" s="117">
        <f t="shared" si="23"/>
        <v>0.697891335780649</v>
      </c>
      <c r="H34" s="117">
        <f t="shared" si="24"/>
        <v>0.909285857456961</v>
      </c>
      <c r="I34" s="117">
        <f t="shared" si="24"/>
        <v>0.909106329043886</v>
      </c>
      <c r="J34" s="117">
        <f t="shared" si="24"/>
        <v>0.910198262782205</v>
      </c>
      <c r="K34" s="117">
        <f t="shared" si="25"/>
        <v>89.4563341690907</v>
      </c>
      <c r="L34" s="117">
        <f t="shared" si="26"/>
        <v>0.089764206537446</v>
      </c>
      <c r="M34" s="117">
        <f t="shared" si="27"/>
        <v>-0.218386747663812</v>
      </c>
      <c r="N34" s="123" t="str">
        <f t="shared" si="28"/>
        <v>7-Gray7 (224, 224, 224)</v>
      </c>
      <c r="O34" s="124">
        <f>K34-[1]Reference!B41</f>
        <v>0.279053940063818</v>
      </c>
      <c r="P34" s="124">
        <f>L34-[1]Reference!C41</f>
        <v>0.089764206537446</v>
      </c>
      <c r="Q34" s="124">
        <f>M34-[1]Reference!D41</f>
        <v>-0.218386747663812</v>
      </c>
      <c r="R34" s="124" t="str">
        <f t="shared" si="29"/>
        <v>about the same</v>
      </c>
      <c r="S34" s="124" t="str">
        <f t="shared" si="30"/>
        <v>about the same</v>
      </c>
      <c r="T34" s="124" t="str">
        <f t="shared" si="31"/>
        <v>about the same</v>
      </c>
      <c r="U34" s="124">
        <f t="shared" si="18"/>
        <v>0.365542727729079</v>
      </c>
      <c r="V34" s="124">
        <f t="shared" si="32"/>
        <v>0.133621485795616</v>
      </c>
      <c r="W34" s="117">
        <f t="shared" si="19"/>
        <v>0.236115192925985</v>
      </c>
      <c r="X34" s="117">
        <f>W34-[1]Reference!E41</f>
        <v>0.236115192925985</v>
      </c>
      <c r="Y34" s="117">
        <f t="shared" si="20"/>
        <v>0</v>
      </c>
      <c r="Z34" s="117">
        <f t="shared" si="21"/>
        <v>0.279053940063818</v>
      </c>
      <c r="AA34" s="117">
        <f>X34/(1+0.045*ABS([1]Reference!E41))</f>
        <v>0.236115192925985</v>
      </c>
      <c r="AB34" s="117">
        <f>Y34/(1+0.015*ABS([1]Reference!E41))</f>
        <v>0</v>
      </c>
      <c r="AC34" s="117">
        <f t="shared" si="33"/>
        <v>0.365542727729079</v>
      </c>
      <c r="AD34" s="123" t="str">
        <f t="shared" si="22"/>
        <v>7-Gray7 (224, 224, 224)</v>
      </c>
    </row>
    <row r="35" s="31" customFormat="1" spans="1:30">
      <c r="A35" s="3" t="s">
        <v>57</v>
      </c>
      <c r="B35" s="31">
        <f>Test_Data!P11</f>
        <v>343.26474</v>
      </c>
      <c r="C35" s="31">
        <f>Test_Data!Q11</f>
        <v>361.39182</v>
      </c>
      <c r="D35" s="31">
        <f>Test_Data!R11</f>
        <v>334.47073</v>
      </c>
      <c r="E35" s="117">
        <f t="shared" si="23"/>
        <v>0.949840923350174</v>
      </c>
      <c r="F35" s="117">
        <f t="shared" si="23"/>
        <v>1</v>
      </c>
      <c r="G35" s="117">
        <f t="shared" si="23"/>
        <v>0.925507196040021</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36.106956</v>
      </c>
      <c r="C36" s="31">
        <f>Test_Data!Q12</f>
        <v>19.220621</v>
      </c>
      <c r="D36" s="31">
        <f>Test_Data!R12</f>
        <v>1.8341244</v>
      </c>
      <c r="E36" s="117">
        <f t="shared" si="23"/>
        <v>0.0999108280868117</v>
      </c>
      <c r="F36" s="117">
        <f t="shared" si="23"/>
        <v>0.053184991846246</v>
      </c>
      <c r="G36" s="117">
        <f t="shared" si="23"/>
        <v>0.00507516855251455</v>
      </c>
      <c r="H36" s="117">
        <f t="shared" si="24"/>
        <v>0.472049157860512</v>
      </c>
      <c r="I36" s="117">
        <f t="shared" si="24"/>
        <v>0.376065100784149</v>
      </c>
      <c r="J36" s="117">
        <f t="shared" si="24"/>
        <v>0.180632309726784</v>
      </c>
      <c r="K36" s="117">
        <f t="shared" si="25"/>
        <v>27.6235516909613</v>
      </c>
      <c r="L36" s="117">
        <f t="shared" si="26"/>
        <v>47.9920285381814</v>
      </c>
      <c r="M36" s="117">
        <f t="shared" si="27"/>
        <v>39.0865582114731</v>
      </c>
      <c r="N36" s="123" t="str">
        <f t="shared" si="28"/>
        <v>9-Red1 (128, 0, 0)</v>
      </c>
      <c r="O36" s="124">
        <f>K36-[1]Reference!B43</f>
        <v>2.09276711854515</v>
      </c>
      <c r="P36" s="124">
        <f>L36-[1]Reference!C43</f>
        <v>-0.0608185580435148</v>
      </c>
      <c r="Q36" s="124">
        <f>M36-[1]Reference!D43</f>
        <v>1.0259953952359</v>
      </c>
      <c r="R36" s="124" t="str">
        <f t="shared" si="29"/>
        <v>about the same</v>
      </c>
      <c r="S36" s="124" t="str">
        <f t="shared" si="30"/>
        <v>about the same</v>
      </c>
      <c r="T36" s="124" t="str">
        <f t="shared" si="31"/>
        <v>about the same</v>
      </c>
      <c r="U36" s="124">
        <f t="shared" si="18"/>
        <v>2.33153161259107</v>
      </c>
      <c r="V36" s="124">
        <f t="shared" si="32"/>
        <v>4.59533719123128</v>
      </c>
      <c r="W36" s="117">
        <f t="shared" si="19"/>
        <v>61.8950227080376</v>
      </c>
      <c r="X36" s="117">
        <f>W36-[1]Reference!E43</f>
        <v>0.595083426322915</v>
      </c>
      <c r="Y36" s="117">
        <f t="shared" si="20"/>
        <v>0.837998307733097</v>
      </c>
      <c r="Z36" s="117">
        <f t="shared" si="21"/>
        <v>2.09276711854515</v>
      </c>
      <c r="AA36" s="117">
        <f>X36/(1+0.045*ABS([1]Reference!E43))</f>
        <v>0.158330147381134</v>
      </c>
      <c r="AB36" s="117">
        <f>Y36/(1+0.015*ABS([1]Reference!E43))</f>
        <v>0.436571349492604</v>
      </c>
      <c r="AC36" s="117">
        <f t="shared" si="33"/>
        <v>2.14367376044754</v>
      </c>
      <c r="AD36" s="123" t="str">
        <f t="shared" si="22"/>
        <v>9-Red1 (128, 0, 0)</v>
      </c>
    </row>
    <row r="37" s="31" customFormat="1" spans="1:30">
      <c r="A37" s="3" t="s">
        <v>59</v>
      </c>
      <c r="B37" s="31">
        <f>Test_Data!P13</f>
        <v>95.776222</v>
      </c>
      <c r="C37" s="31">
        <f>Test_Data!Q13</f>
        <v>60.411785</v>
      </c>
      <c r="D37" s="31">
        <f>Test_Data!R13</f>
        <v>23.364485</v>
      </c>
      <c r="E37" s="117">
        <f t="shared" si="23"/>
        <v>0.265020447889496</v>
      </c>
      <c r="F37" s="117">
        <f t="shared" si="23"/>
        <v>0.167164229118412</v>
      </c>
      <c r="G37" s="117">
        <f t="shared" si="23"/>
        <v>0.0646513941571782</v>
      </c>
      <c r="H37" s="117">
        <f t="shared" si="24"/>
        <v>0.653445696655046</v>
      </c>
      <c r="I37" s="117">
        <f t="shared" si="24"/>
        <v>0.550868302421762</v>
      </c>
      <c r="J37" s="117">
        <f t="shared" si="24"/>
        <v>0.411843957268055</v>
      </c>
      <c r="K37" s="117">
        <f t="shared" si="25"/>
        <v>47.9007230809243</v>
      </c>
      <c r="L37" s="117">
        <f t="shared" si="26"/>
        <v>51.2886971166421</v>
      </c>
      <c r="M37" s="117">
        <f t="shared" si="27"/>
        <v>27.8048690307413</v>
      </c>
      <c r="N37" s="123" t="str">
        <f t="shared" si="28"/>
        <v>10-Red2 (192, 64, 64)</v>
      </c>
      <c r="O37" s="124">
        <f>K37-[1]Reference!B44</f>
        <v>1.93490713543777</v>
      </c>
      <c r="P37" s="124">
        <f>L37-[1]Reference!C44</f>
        <v>0.189830971076667</v>
      </c>
      <c r="Q37" s="124">
        <f>M37-[1]Reference!D44</f>
        <v>-0.864918642376121</v>
      </c>
      <c r="R37" s="124" t="str">
        <f t="shared" si="29"/>
        <v>about the same</v>
      </c>
      <c r="S37" s="124" t="str">
        <f t="shared" si="30"/>
        <v>about the same</v>
      </c>
      <c r="T37" s="124" t="str">
        <f t="shared" si="31"/>
        <v>about the same</v>
      </c>
      <c r="U37" s="124">
        <f t="shared" si="18"/>
        <v>2.12790640731157</v>
      </c>
      <c r="V37" s="124">
        <f t="shared" si="32"/>
        <v>3.95284747589619</v>
      </c>
      <c r="W37" s="117">
        <f t="shared" si="19"/>
        <v>58.3407335721735</v>
      </c>
      <c r="X37" s="117">
        <f>W37-[1]Reference!E44</f>
        <v>-0.251508632610339</v>
      </c>
      <c r="Y37" s="117">
        <f t="shared" si="20"/>
        <v>0.849036785558872</v>
      </c>
      <c r="Z37" s="117">
        <f t="shared" si="21"/>
        <v>1.93490713543777</v>
      </c>
      <c r="AA37" s="117">
        <f>X37/(1+0.045*ABS([1]Reference!E44))</f>
        <v>-0.0691594105622318</v>
      </c>
      <c r="AB37" s="117">
        <f>Y37/(1+0.015*ABS([1]Reference!E44))</f>
        <v>0.451883645487291</v>
      </c>
      <c r="AC37" s="117">
        <f t="shared" si="33"/>
        <v>1.98817692268475</v>
      </c>
      <c r="AD37" s="123" t="str">
        <f t="shared" si="22"/>
        <v>10-Red2 (192, 64, 64)</v>
      </c>
    </row>
    <row r="38" s="31" customFormat="1" spans="1:30">
      <c r="A38" s="3" t="s">
        <v>60</v>
      </c>
      <c r="B38" s="31">
        <f>Test_Data!P14</f>
        <v>159.16035</v>
      </c>
      <c r="C38" s="31">
        <f>Test_Data!Q14</f>
        <v>83.541008</v>
      </c>
      <c r="D38" s="31">
        <f>Test_Data!R14</f>
        <v>8.4519625</v>
      </c>
      <c r="E38" s="117">
        <f t="shared" si="23"/>
        <v>0.440409387240696</v>
      </c>
      <c r="F38" s="117">
        <f t="shared" si="23"/>
        <v>0.231164634550943</v>
      </c>
      <c r="G38" s="117">
        <f t="shared" si="23"/>
        <v>0.023387254587002</v>
      </c>
      <c r="H38" s="117">
        <f t="shared" si="24"/>
        <v>0.773989787031777</v>
      </c>
      <c r="I38" s="117">
        <f t="shared" si="24"/>
        <v>0.613724976079552</v>
      </c>
      <c r="J38" s="117">
        <f t="shared" si="24"/>
        <v>0.293449347255923</v>
      </c>
      <c r="K38" s="117">
        <f t="shared" si="25"/>
        <v>55.192097225228</v>
      </c>
      <c r="L38" s="117">
        <f t="shared" si="26"/>
        <v>80.1324054761128</v>
      </c>
      <c r="M38" s="117">
        <f t="shared" si="27"/>
        <v>64.0551257647257</v>
      </c>
      <c r="N38" s="123" t="str">
        <f t="shared" si="28"/>
        <v>11-Red3 (255, 0, 0)</v>
      </c>
      <c r="O38" s="124">
        <f>K38-[1]Reference!B45</f>
        <v>1.95921543938555</v>
      </c>
      <c r="P38" s="124">
        <f>L38-[1]Reference!C45</f>
        <v>0.0270783859110395</v>
      </c>
      <c r="Q38" s="124">
        <f>M38-[1]Reference!D45</f>
        <v>-3.16765618071054</v>
      </c>
      <c r="R38" s="124" t="str">
        <f t="shared" si="29"/>
        <v>about the same</v>
      </c>
      <c r="S38" s="124" t="str">
        <f t="shared" si="30"/>
        <v>about the same</v>
      </c>
      <c r="T38" s="124" t="str">
        <f t="shared" si="31"/>
        <v>bluer</v>
      </c>
      <c r="U38" s="124">
        <f t="shared" si="18"/>
        <v>3.72468845087799</v>
      </c>
      <c r="V38" s="124">
        <f t="shared" si="32"/>
        <v>4.88261446390324</v>
      </c>
      <c r="W38" s="117">
        <f t="shared" si="19"/>
        <v>102.587823566557</v>
      </c>
      <c r="X38" s="117">
        <f>W38-[1]Reference!E45</f>
        <v>-1.98638855436663</v>
      </c>
      <c r="Y38" s="117">
        <f t="shared" si="20"/>
        <v>2.46759790672194</v>
      </c>
      <c r="Z38" s="117">
        <f t="shared" si="21"/>
        <v>1.95921543938555</v>
      </c>
      <c r="AA38" s="117">
        <f>X38/(1+0.045*ABS([1]Reference!E45))</f>
        <v>-0.348132564637849</v>
      </c>
      <c r="AB38" s="117">
        <f>Y38/(1+0.015*ABS([1]Reference!E45))</f>
        <v>0.960673224054475</v>
      </c>
      <c r="AC38" s="117">
        <f t="shared" si="33"/>
        <v>2.20966388030018</v>
      </c>
      <c r="AD38" s="123" t="str">
        <f t="shared" si="22"/>
        <v>11-Red3 (255, 0, 0)</v>
      </c>
    </row>
    <row r="39" s="31" customFormat="1" spans="1:30">
      <c r="A39" s="3" t="s">
        <v>61</v>
      </c>
      <c r="B39" s="31">
        <f>Test_Data!P15</f>
        <v>200.28746</v>
      </c>
      <c r="C39" s="31">
        <f>Test_Data!Q15</f>
        <v>145.41008</v>
      </c>
      <c r="D39" s="31">
        <f>Test_Data!R15</f>
        <v>82.40152</v>
      </c>
      <c r="E39" s="117">
        <f t="shared" si="23"/>
        <v>0.554211381984241</v>
      </c>
      <c r="F39" s="117">
        <f t="shared" si="23"/>
        <v>0.402361293069666</v>
      </c>
      <c r="G39" s="117">
        <f t="shared" si="23"/>
        <v>0.228011580339588</v>
      </c>
      <c r="H39" s="117">
        <f t="shared" si="24"/>
        <v>0.835618772335982</v>
      </c>
      <c r="I39" s="117">
        <f t="shared" si="24"/>
        <v>0.738253302462062</v>
      </c>
      <c r="J39" s="117">
        <f t="shared" si="24"/>
        <v>0.626891481208063</v>
      </c>
      <c r="K39" s="117">
        <f t="shared" si="25"/>
        <v>69.6373830855992</v>
      </c>
      <c r="L39" s="117">
        <f t="shared" si="26"/>
        <v>48.6827349369602</v>
      </c>
      <c r="M39" s="117">
        <f t="shared" si="27"/>
        <v>22.2723642507997</v>
      </c>
      <c r="N39" s="123" t="str">
        <f t="shared" si="28"/>
        <v>12-Red4 (255, 128, 128)</v>
      </c>
      <c r="O39" s="124">
        <f>K39-[1]Reference!B46</f>
        <v>1.42788468185604</v>
      </c>
      <c r="P39" s="124">
        <f>L39-[1]Reference!C46</f>
        <v>0.489938265593345</v>
      </c>
      <c r="Q39" s="124">
        <f>M39-[1]Reference!D46</f>
        <v>-0.420984106723441</v>
      </c>
      <c r="R39" s="124" t="str">
        <f t="shared" si="29"/>
        <v>about the same</v>
      </c>
      <c r="S39" s="124" t="str">
        <f t="shared" si="30"/>
        <v>about the same</v>
      </c>
      <c r="T39" s="124" t="str">
        <f t="shared" si="31"/>
        <v>about the same</v>
      </c>
      <c r="U39" s="124">
        <f t="shared" si="18"/>
        <v>1.56720189729514</v>
      </c>
      <c r="V39" s="124">
        <f t="shared" si="32"/>
        <v>2.15191265916802</v>
      </c>
      <c r="W39" s="117">
        <f t="shared" si="19"/>
        <v>53.535659987177</v>
      </c>
      <c r="X39" s="117">
        <f>W39-[1]Reference!E46</f>
        <v>0.267154182305717</v>
      </c>
      <c r="Y39" s="117">
        <f t="shared" si="20"/>
        <v>0.588129037782452</v>
      </c>
      <c r="Z39" s="117">
        <f t="shared" si="21"/>
        <v>1.42788468185604</v>
      </c>
      <c r="AA39" s="117">
        <f>X39/(1+0.045*ABS([1]Reference!E46))</f>
        <v>0.0786422354366885</v>
      </c>
      <c r="AB39" s="117">
        <f>Y39/(1+0.015*ABS([1]Reference!E46))</f>
        <v>0.326914963399371</v>
      </c>
      <c r="AC39" s="117">
        <f t="shared" si="33"/>
        <v>1.46693989623571</v>
      </c>
      <c r="AD39" s="123" t="str">
        <f t="shared" si="22"/>
        <v>12-Red4 (255, 128, 128)</v>
      </c>
    </row>
    <row r="40" s="31" customFormat="1" spans="1:30">
      <c r="A40" s="3" t="s">
        <v>62</v>
      </c>
      <c r="B40" s="31">
        <f>Test_Data!P16</f>
        <v>30.61487</v>
      </c>
      <c r="C40" s="31">
        <f>Test_Data!Q16</f>
        <v>59.461082</v>
      </c>
      <c r="D40" s="31">
        <f>Test_Data!R16</f>
        <v>9.9746161</v>
      </c>
      <c r="E40" s="117">
        <f t="shared" si="23"/>
        <v>0.0847137879324441</v>
      </c>
      <c r="F40" s="117">
        <f t="shared" si="23"/>
        <v>0.164533558064485</v>
      </c>
      <c r="G40" s="117">
        <f t="shared" si="23"/>
        <v>0.0276005585848623</v>
      </c>
      <c r="H40" s="117">
        <f t="shared" si="24"/>
        <v>0.44678756242426</v>
      </c>
      <c r="I40" s="117">
        <f t="shared" si="24"/>
        <v>0.547963330329606</v>
      </c>
      <c r="J40" s="117">
        <f t="shared" si="24"/>
        <v>0.310107800399431</v>
      </c>
      <c r="K40" s="117">
        <f t="shared" si="25"/>
        <v>47.5637463182343</v>
      </c>
      <c r="L40" s="117">
        <f t="shared" si="26"/>
        <v>-50.5878839526728</v>
      </c>
      <c r="M40" s="117">
        <f t="shared" si="27"/>
        <v>47.571105986035</v>
      </c>
      <c r="N40" s="123" t="str">
        <f t="shared" si="28"/>
        <v>13-Green1 (0, 128, 0)</v>
      </c>
      <c r="O40" s="124">
        <f>K40-[1]Reference!B47</f>
        <v>1.3349284756077</v>
      </c>
      <c r="P40" s="124">
        <f>L40-[1]Reference!C47</f>
        <v>1.11404144267802</v>
      </c>
      <c r="Q40" s="124">
        <f>M40-[1]Reference!D47</f>
        <v>-2.32983295892573</v>
      </c>
      <c r="R40" s="124" t="str">
        <f t="shared" si="29"/>
        <v>about the same</v>
      </c>
      <c r="S40" s="124" t="str">
        <f t="shared" si="30"/>
        <v>about the same</v>
      </c>
      <c r="T40" s="124" t="str">
        <f t="shared" si="31"/>
        <v>about the same</v>
      </c>
      <c r="U40" s="124">
        <f t="shared" si="18"/>
        <v>2.90710233522816</v>
      </c>
      <c r="V40" s="124">
        <f t="shared" si="32"/>
        <v>2.30241609815279</v>
      </c>
      <c r="W40" s="117">
        <f t="shared" si="19"/>
        <v>69.4416598847095</v>
      </c>
      <c r="X40" s="117">
        <f>W40-[1]Reference!E47</f>
        <v>-2.4137003688939</v>
      </c>
      <c r="Y40" s="117">
        <f t="shared" si="20"/>
        <v>0.918292154873481</v>
      </c>
      <c r="Z40" s="117">
        <f t="shared" si="21"/>
        <v>1.3349284756077</v>
      </c>
      <c r="AA40" s="117">
        <f>X40/(1+0.045*ABS([1]Reference!E47))</f>
        <v>-0.570144178494413</v>
      </c>
      <c r="AB40" s="117">
        <f>Y40/(1+0.015*ABS([1]Reference!E47))</f>
        <v>0.441947597451789</v>
      </c>
      <c r="AC40" s="117">
        <f t="shared" si="33"/>
        <v>1.51737144369887</v>
      </c>
      <c r="AD40" s="123" t="str">
        <f t="shared" si="22"/>
        <v>13-Green1 (0, 128, 0)</v>
      </c>
    </row>
    <row r="41" s="31" customFormat="1" spans="1:30">
      <c r="A41" s="3" t="s">
        <v>63</v>
      </c>
      <c r="B41" s="31">
        <f>Test_Data!P17</f>
        <v>83.269844</v>
      </c>
      <c r="C41" s="31">
        <f>Test_Data!Q17</f>
        <v>145.75694</v>
      </c>
      <c r="D41" s="31">
        <f>Test_Data!R17</f>
        <v>38.805027</v>
      </c>
      <c r="E41" s="117">
        <f t="shared" si="23"/>
        <v>0.230414302127812</v>
      </c>
      <c r="F41" s="117">
        <f t="shared" si="23"/>
        <v>0.403321082364288</v>
      </c>
      <c r="G41" s="117">
        <f t="shared" si="23"/>
        <v>0.107376605812495</v>
      </c>
      <c r="H41" s="117">
        <f t="shared" si="24"/>
        <v>0.623667125012524</v>
      </c>
      <c r="I41" s="117">
        <f t="shared" si="24"/>
        <v>0.738839844102035</v>
      </c>
      <c r="J41" s="117">
        <f t="shared" si="24"/>
        <v>0.487726804222683</v>
      </c>
      <c r="K41" s="117">
        <f t="shared" si="25"/>
        <v>69.705421915836</v>
      </c>
      <c r="L41" s="117">
        <f t="shared" si="26"/>
        <v>-57.5863595447554</v>
      </c>
      <c r="M41" s="117">
        <f t="shared" si="27"/>
        <v>50.2226079758704</v>
      </c>
      <c r="N41" s="123" t="str">
        <f t="shared" si="28"/>
        <v>14-Green2 (64, 192, 64)</v>
      </c>
      <c r="O41" s="124">
        <f>K41-[1]Reference!B48</f>
        <v>0.838828662057878</v>
      </c>
      <c r="P41" s="124">
        <f>L41-[1]Reference!C48</f>
        <v>1.74135761405192</v>
      </c>
      <c r="Q41" s="124">
        <f>M41-[1]Reference!D48</f>
        <v>-2.24065531137538</v>
      </c>
      <c r="R41" s="124" t="str">
        <f t="shared" si="29"/>
        <v>about the same</v>
      </c>
      <c r="S41" s="124" t="str">
        <f t="shared" si="30"/>
        <v>about the same</v>
      </c>
      <c r="T41" s="124" t="str">
        <f t="shared" si="31"/>
        <v>about the same</v>
      </c>
      <c r="U41" s="124">
        <f t="shared" si="18"/>
        <v>2.95913772722749</v>
      </c>
      <c r="V41" s="124">
        <f t="shared" si="32"/>
        <v>1.13620845802325</v>
      </c>
      <c r="W41" s="117">
        <f t="shared" si="19"/>
        <v>76.4100723564361</v>
      </c>
      <c r="X41" s="117">
        <f>W41-[1]Reference!E48</f>
        <v>-2.78697315677928</v>
      </c>
      <c r="Y41" s="117">
        <f t="shared" si="20"/>
        <v>0.534455973680722</v>
      </c>
      <c r="Z41" s="117">
        <f t="shared" si="21"/>
        <v>0.838828662057878</v>
      </c>
      <c r="AA41" s="117">
        <f>X41/(1+0.045*ABS([1]Reference!E48))</f>
        <v>-0.610660461273248</v>
      </c>
      <c r="AB41" s="117">
        <f>Y41/(1+0.015*ABS([1]Reference!E48))</f>
        <v>0.244271846046544</v>
      </c>
      <c r="AC41" s="117">
        <f t="shared" si="33"/>
        <v>1.06593079419972</v>
      </c>
      <c r="AD41" s="123" t="str">
        <f t="shared" si="22"/>
        <v>14-Green2 (64, 192, 64)</v>
      </c>
    </row>
    <row r="42" s="31" customFormat="1" spans="1:30">
      <c r="A42" s="3" t="s">
        <v>64</v>
      </c>
      <c r="B42" s="31">
        <f>Test_Data!P18</f>
        <v>133.37297</v>
      </c>
      <c r="C42" s="31">
        <f>Test_Data!Q18</f>
        <v>261.15152</v>
      </c>
      <c r="D42" s="31">
        <f>Test_Data!R18</f>
        <v>41.027004</v>
      </c>
      <c r="E42" s="117">
        <f t="shared" si="23"/>
        <v>0.369053649305067</v>
      </c>
      <c r="F42" s="117">
        <f t="shared" si="23"/>
        <v>0.722627092112932</v>
      </c>
      <c r="G42" s="117">
        <f t="shared" si="23"/>
        <v>0.113524993454473</v>
      </c>
      <c r="H42" s="117">
        <f t="shared" si="24"/>
        <v>0.729703129861798</v>
      </c>
      <c r="I42" s="117">
        <f t="shared" si="24"/>
        <v>0.897369724596133</v>
      </c>
      <c r="J42" s="117">
        <f t="shared" si="24"/>
        <v>0.49686365361864</v>
      </c>
      <c r="K42" s="117">
        <f t="shared" si="25"/>
        <v>88.0948880531514</v>
      </c>
      <c r="L42" s="117">
        <f t="shared" si="26"/>
        <v>-83.8332973671674</v>
      </c>
      <c r="M42" s="117">
        <f t="shared" si="27"/>
        <v>80.1012141954986</v>
      </c>
      <c r="N42" s="123" t="str">
        <f t="shared" si="28"/>
        <v>15-Green3 (0, 255, 0)</v>
      </c>
      <c r="O42" s="124">
        <f>K42-[1]Reference!B49</f>
        <v>0.357854579607221</v>
      </c>
      <c r="P42" s="124">
        <f>L42-[1]Reference!C49</f>
        <v>2.35513672695227</v>
      </c>
      <c r="Q42" s="124">
        <f>M42-[1]Reference!D49</f>
        <v>-3.08492934953823</v>
      </c>
      <c r="R42" s="124" t="str">
        <f t="shared" si="29"/>
        <v>about the same</v>
      </c>
      <c r="S42" s="124" t="str">
        <f t="shared" si="30"/>
        <v>about the same</v>
      </c>
      <c r="T42" s="124" t="str">
        <f t="shared" si="31"/>
        <v>bluer</v>
      </c>
      <c r="U42" s="124">
        <f t="shared" si="18"/>
        <v>3.89762979186424</v>
      </c>
      <c r="V42" s="124">
        <f t="shared" si="32"/>
        <v>0.533369848870287</v>
      </c>
      <c r="W42" s="117">
        <f t="shared" si="19"/>
        <v>115.949240027889</v>
      </c>
      <c r="X42" s="117">
        <f>W42-[1]Reference!E49</f>
        <v>-3.83548625009618</v>
      </c>
      <c r="Y42" s="117">
        <f t="shared" si="20"/>
        <v>0.593719899956981</v>
      </c>
      <c r="Z42" s="117">
        <f t="shared" si="21"/>
        <v>0.357854579607221</v>
      </c>
      <c r="AA42" s="117">
        <f>X42/(1+0.045*ABS([1]Reference!E49))</f>
        <v>-0.600203220195176</v>
      </c>
      <c r="AB42" s="117">
        <f>Y42/(1+0.015*ABS([1]Reference!E49))</f>
        <v>0.212287642579042</v>
      </c>
      <c r="AC42" s="117">
        <f t="shared" si="33"/>
        <v>0.730321743391422</v>
      </c>
      <c r="AD42" s="123" t="str">
        <f t="shared" si="22"/>
        <v>15-Green3 (0, 255, 0)</v>
      </c>
    </row>
    <row r="43" s="31" customFormat="1" spans="1:30">
      <c r="A43" s="3" t="s">
        <v>65</v>
      </c>
      <c r="B43" s="31">
        <f>Test_Data!P19</f>
        <v>179.75676</v>
      </c>
      <c r="C43" s="31">
        <f>Test_Data!Q19</f>
        <v>283.40631</v>
      </c>
      <c r="D43" s="31">
        <f>Test_Data!R19</f>
        <v>106.64502</v>
      </c>
      <c r="E43" s="117">
        <f t="shared" si="23"/>
        <v>0.497401297018842</v>
      </c>
      <c r="F43" s="117">
        <f t="shared" si="23"/>
        <v>0.784207871666824</v>
      </c>
      <c r="G43" s="117">
        <f t="shared" si="23"/>
        <v>0.295095279134984</v>
      </c>
      <c r="H43" s="117">
        <f t="shared" si="24"/>
        <v>0.806031495581535</v>
      </c>
      <c r="I43" s="117">
        <f t="shared" si="24"/>
        <v>0.922168746029629</v>
      </c>
      <c r="J43" s="117">
        <f t="shared" si="24"/>
        <v>0.683167955608894</v>
      </c>
      <c r="K43" s="117">
        <f t="shared" si="25"/>
        <v>90.9715745394369</v>
      </c>
      <c r="L43" s="117">
        <f t="shared" si="26"/>
        <v>-58.068625224047</v>
      </c>
      <c r="M43" s="117">
        <f t="shared" si="27"/>
        <v>47.8001580841471</v>
      </c>
      <c r="N43" s="123" t="str">
        <f t="shared" si="28"/>
        <v>16-Green4 (128, 255, 128)</v>
      </c>
      <c r="O43" s="124">
        <f>K43-[1]Reference!B50</f>
        <v>0.343520396373307</v>
      </c>
      <c r="P43" s="124">
        <f>L43-[1]Reference!C50</f>
        <v>1.82906233190866</v>
      </c>
      <c r="Q43" s="124">
        <f>M43-[1]Reference!D50</f>
        <v>-1.90363580180586</v>
      </c>
      <c r="R43" s="124" t="str">
        <f t="shared" si="29"/>
        <v>about the same</v>
      </c>
      <c r="S43" s="124" t="str">
        <f t="shared" si="30"/>
        <v>about the same</v>
      </c>
      <c r="T43" s="124" t="str">
        <f t="shared" si="31"/>
        <v>about the same</v>
      </c>
      <c r="U43" s="124">
        <f t="shared" si="18"/>
        <v>2.6621991928946</v>
      </c>
      <c r="V43" s="124">
        <f t="shared" si="32"/>
        <v>0.476700580441558</v>
      </c>
      <c r="W43" s="117">
        <f t="shared" si="19"/>
        <v>75.2118364905437</v>
      </c>
      <c r="X43" s="117">
        <f>W43-[1]Reference!E50</f>
        <v>-2.62260383768235</v>
      </c>
      <c r="Y43" s="117">
        <f t="shared" si="20"/>
        <v>0.302071830030553</v>
      </c>
      <c r="Z43" s="117">
        <f t="shared" si="21"/>
        <v>0.343520396373307</v>
      </c>
      <c r="AA43" s="117">
        <f>X43/(1+0.045*ABS([1]Reference!E50))</f>
        <v>-0.582470810001736</v>
      </c>
      <c r="AB43" s="117">
        <f>Y43/(1+0.015*ABS([1]Reference!E50))</f>
        <v>0.139363098462274</v>
      </c>
      <c r="AC43" s="117">
        <f t="shared" si="33"/>
        <v>0.690435066057307</v>
      </c>
      <c r="AD43" s="123" t="str">
        <f t="shared" si="22"/>
        <v>16-Green4 (128, 255, 128)</v>
      </c>
    </row>
    <row r="44" s="31" customFormat="1" spans="1:30">
      <c r="A44" s="3" t="s">
        <v>66</v>
      </c>
      <c r="B44" s="31">
        <f>Test_Data!P20</f>
        <v>12.962317</v>
      </c>
      <c r="C44" s="31">
        <f>Test_Data!Q20</f>
        <v>5.1062136</v>
      </c>
      <c r="D44" s="31">
        <f>Test_Data!R20</f>
        <v>67.425682</v>
      </c>
      <c r="E44" s="117">
        <f t="shared" si="23"/>
        <v>0.0358677653522982</v>
      </c>
      <c r="F44" s="117">
        <f t="shared" si="23"/>
        <v>0.0141293004362965</v>
      </c>
      <c r="G44" s="117">
        <f t="shared" si="23"/>
        <v>0.186572241729212</v>
      </c>
      <c r="H44" s="117">
        <f t="shared" si="24"/>
        <v>0.335493786299203</v>
      </c>
      <c r="I44" s="117">
        <f t="shared" si="24"/>
        <v>0.241753935828921</v>
      </c>
      <c r="J44" s="117">
        <f t="shared" si="24"/>
        <v>0.586348398512186</v>
      </c>
      <c r="K44" s="117">
        <f t="shared" si="25"/>
        <v>12.0434565561548</v>
      </c>
      <c r="L44" s="117">
        <f t="shared" si="26"/>
        <v>46.8699252351412</v>
      </c>
      <c r="M44" s="117">
        <f t="shared" si="27"/>
        <v>-68.918892536653</v>
      </c>
      <c r="N44" s="123" t="str">
        <f t="shared" si="28"/>
        <v>17-Blue1 (0, 0, 128)</v>
      </c>
      <c r="O44" s="124">
        <f>K44-[1]Reference!B51</f>
        <v>-0.931855021561706</v>
      </c>
      <c r="P44" s="124">
        <f>L44-[1]Reference!C51</f>
        <v>-0.636026259493875</v>
      </c>
      <c r="Q44" s="124">
        <f>M44-[1]Reference!D51</f>
        <v>-4.22058608135248</v>
      </c>
      <c r="R44" s="124" t="str">
        <f t="shared" si="29"/>
        <v>about the same</v>
      </c>
      <c r="S44" s="124" t="str">
        <f t="shared" si="30"/>
        <v>about the same</v>
      </c>
      <c r="T44" s="124" t="str">
        <f t="shared" si="31"/>
        <v>bluer</v>
      </c>
      <c r="U44" s="124">
        <f t="shared" si="18"/>
        <v>4.36877901181575</v>
      </c>
      <c r="V44" s="124">
        <f t="shared" si="32"/>
        <v>3.1118910112378</v>
      </c>
      <c r="W44" s="117">
        <f t="shared" si="19"/>
        <v>83.3462874999627</v>
      </c>
      <c r="X44" s="117">
        <f>W44-[1]Reference!E51</f>
        <v>3.07994159089201</v>
      </c>
      <c r="Y44" s="117">
        <f t="shared" si="20"/>
        <v>2.95496803190249</v>
      </c>
      <c r="Z44" s="117">
        <f t="shared" si="21"/>
        <v>-0.931855021561706</v>
      </c>
      <c r="AA44" s="117">
        <f>X44/(1+0.045*ABS([1]Reference!E51))</f>
        <v>0.667812495697937</v>
      </c>
      <c r="AB44" s="117">
        <f>Y44/(1+0.015*ABS([1]Reference!E51))</f>
        <v>1.34073252389047</v>
      </c>
      <c r="AC44" s="117">
        <f t="shared" si="33"/>
        <v>1.76405527442816</v>
      </c>
      <c r="AD44" s="123" t="str">
        <f t="shared" si="22"/>
        <v>17-Blue1 (0, 0, 128)</v>
      </c>
    </row>
    <row r="45" s="31" customFormat="1" spans="1:30">
      <c r="A45" s="3" t="s">
        <v>67</v>
      </c>
      <c r="B45" s="31">
        <f>Test_Data!P21</f>
        <v>46.667995</v>
      </c>
      <c r="C45" s="31">
        <f>Test_Data!Q21</f>
        <v>31.42243</v>
      </c>
      <c r="D45" s="31">
        <f>Test_Data!R21</f>
        <v>159.12105</v>
      </c>
      <c r="E45" s="117">
        <f t="shared" si="23"/>
        <v>0.129134065624396</v>
      </c>
      <c r="F45" s="117">
        <f t="shared" si="23"/>
        <v>0.086948370884543</v>
      </c>
      <c r="G45" s="117">
        <f t="shared" si="23"/>
        <v>0.440300641005101</v>
      </c>
      <c r="H45" s="117">
        <f t="shared" si="24"/>
        <v>0.514197525690124</v>
      </c>
      <c r="I45" s="117">
        <f t="shared" si="24"/>
        <v>0.443017093074342</v>
      </c>
      <c r="J45" s="117">
        <f t="shared" si="24"/>
        <v>0.780650255090035</v>
      </c>
      <c r="K45" s="117">
        <f t="shared" si="25"/>
        <v>35.3899827966237</v>
      </c>
      <c r="L45" s="117">
        <f t="shared" si="26"/>
        <v>35.5902163078908</v>
      </c>
      <c r="M45" s="117">
        <f t="shared" si="27"/>
        <v>-67.5266324031386</v>
      </c>
      <c r="N45" s="123" t="str">
        <f t="shared" si="28"/>
        <v>18-Blue2 (64, 64, 192)</v>
      </c>
      <c r="O45" s="124">
        <f>K45-[1]Reference!B52</f>
        <v>0.261953228573454</v>
      </c>
      <c r="P45" s="124">
        <f>L45-[1]Reference!C52</f>
        <v>-4.66033668272181</v>
      </c>
      <c r="Q45" s="124">
        <f>M45-[1]Reference!D52</f>
        <v>-0.555048711295868</v>
      </c>
      <c r="R45" s="124" t="str">
        <f t="shared" si="29"/>
        <v>about the same</v>
      </c>
      <c r="S45" s="124" t="str">
        <f t="shared" si="30"/>
        <v>greener</v>
      </c>
      <c r="T45" s="124" t="str">
        <f t="shared" si="31"/>
        <v>about the same</v>
      </c>
      <c r="U45" s="124">
        <f t="shared" si="18"/>
        <v>4.70057832209971</v>
      </c>
      <c r="V45" s="124">
        <f t="shared" si="32"/>
        <v>4.206760048636</v>
      </c>
      <c r="W45" s="117">
        <f t="shared" si="19"/>
        <v>76.3315765627245</v>
      </c>
      <c r="X45" s="117">
        <f>W45-[1]Reference!E52</f>
        <v>-1.80484284745592</v>
      </c>
      <c r="Y45" s="117">
        <f t="shared" si="20"/>
        <v>4.33236186902951</v>
      </c>
      <c r="Z45" s="117">
        <f t="shared" si="21"/>
        <v>0.261953228573454</v>
      </c>
      <c r="AA45" s="117">
        <f>X45/(1+0.045*ABS([1]Reference!E52))</f>
        <v>-0.39964290249425</v>
      </c>
      <c r="AB45" s="117">
        <f>Y45/(1+0.015*ABS([1]Reference!E52))</f>
        <v>1.99459923422273</v>
      </c>
      <c r="AC45" s="117">
        <f t="shared" si="33"/>
        <v>2.05103877306988</v>
      </c>
      <c r="AD45" s="123" t="str">
        <f t="shared" si="22"/>
        <v>18-Blue2 (64, 64, 192)</v>
      </c>
    </row>
    <row r="46" s="31" customFormat="1" spans="1:30">
      <c r="A46" s="3" t="s">
        <v>68</v>
      </c>
      <c r="B46" s="31">
        <f>Test_Data!P22</f>
        <v>56.776237</v>
      </c>
      <c r="C46" s="31">
        <f>Test_Data!Q22</f>
        <v>22.85939</v>
      </c>
      <c r="D46" s="31">
        <f>Test_Data!R22</f>
        <v>289.97003</v>
      </c>
      <c r="E46" s="117">
        <f t="shared" si="23"/>
        <v>0.157104377736054</v>
      </c>
      <c r="F46" s="117">
        <f t="shared" si="23"/>
        <v>0.0632537559925955</v>
      </c>
      <c r="G46" s="117">
        <f t="shared" si="23"/>
        <v>0.802370208600737</v>
      </c>
      <c r="H46" s="117">
        <f t="shared" si="24"/>
        <v>0.548924316736157</v>
      </c>
      <c r="I46" s="117">
        <f t="shared" si="24"/>
        <v>0.398439242999255</v>
      </c>
      <c r="J46" s="117">
        <f t="shared" si="24"/>
        <v>0.95352408019482</v>
      </c>
      <c r="K46" s="117">
        <f t="shared" si="25"/>
        <v>30.2189521879136</v>
      </c>
      <c r="L46" s="117">
        <f t="shared" si="26"/>
        <v>75.2425368684508</v>
      </c>
      <c r="M46" s="117">
        <f t="shared" si="27"/>
        <v>-111.016967439113</v>
      </c>
      <c r="N46" s="123" t="str">
        <f t="shared" si="28"/>
        <v>19-Blue3 (0, 0, 255)</v>
      </c>
      <c r="O46" s="124">
        <f>K46-[1]Reference!B53</f>
        <v>-2.08363447933588</v>
      </c>
      <c r="P46" s="124">
        <f>L46-[1]Reference!C53</f>
        <v>-3.9511012439507</v>
      </c>
      <c r="Q46" s="124">
        <f>M46-[1]Reference!D53</f>
        <v>-3.16323318678563</v>
      </c>
      <c r="R46" s="124" t="str">
        <f t="shared" si="29"/>
        <v>about the same</v>
      </c>
      <c r="S46" s="124" t="str">
        <f t="shared" si="30"/>
        <v>greener</v>
      </c>
      <c r="T46" s="124" t="str">
        <f t="shared" si="31"/>
        <v>bluer</v>
      </c>
      <c r="U46" s="124">
        <f t="shared" si="18"/>
        <v>5.47346123375402</v>
      </c>
      <c r="V46" s="124">
        <f t="shared" si="32"/>
        <v>7.16599615504966</v>
      </c>
      <c r="W46" s="117">
        <f t="shared" si="19"/>
        <v>134.112663137294</v>
      </c>
      <c r="X46" s="117">
        <f>W46-[1]Reference!E53</f>
        <v>0.306608305497605</v>
      </c>
      <c r="Y46" s="117">
        <f t="shared" si="20"/>
        <v>5.05205270963503</v>
      </c>
      <c r="Z46" s="117">
        <f t="shared" si="21"/>
        <v>-2.08363447933588</v>
      </c>
      <c r="AA46" s="117">
        <f>X46/(1+0.045*ABS([1]Reference!E53))</f>
        <v>0.0436684813073202</v>
      </c>
      <c r="AB46" s="117">
        <f>Y46/(1+0.015*ABS([1]Reference!E53))</f>
        <v>1.68004659914916</v>
      </c>
      <c r="AC46" s="117">
        <f t="shared" si="33"/>
        <v>2.67693783174912</v>
      </c>
      <c r="AD46" s="123" t="str">
        <f t="shared" si="22"/>
        <v>19-Blue3 (0, 0, 255)</v>
      </c>
    </row>
    <row r="47" s="31" customFormat="1" spans="1:30">
      <c r="A47" s="3" t="s">
        <v>69</v>
      </c>
      <c r="B47" s="31">
        <f>Test_Data!P23</f>
        <v>121.21761</v>
      </c>
      <c r="C47" s="31">
        <f>Test_Data!Q23</f>
        <v>98.899475</v>
      </c>
      <c r="D47" s="31">
        <f>Test_Data!R23</f>
        <v>301.42194</v>
      </c>
      <c r="E47" s="117">
        <f t="shared" si="23"/>
        <v>0.335418798355757</v>
      </c>
      <c r="F47" s="117">
        <f t="shared" si="23"/>
        <v>0.273662738132811</v>
      </c>
      <c r="G47" s="117">
        <f t="shared" si="23"/>
        <v>0.834058557274484</v>
      </c>
      <c r="H47" s="117">
        <f t="shared" si="24"/>
        <v>0.706825442791726</v>
      </c>
      <c r="I47" s="117">
        <f t="shared" si="24"/>
        <v>0.649239930608459</v>
      </c>
      <c r="J47" s="117">
        <f t="shared" si="24"/>
        <v>0.965915008451351</v>
      </c>
      <c r="K47" s="117">
        <f t="shared" si="25"/>
        <v>59.3118319505812</v>
      </c>
      <c r="L47" s="117">
        <f t="shared" si="26"/>
        <v>28.7927560916337</v>
      </c>
      <c r="M47" s="117">
        <f t="shared" si="27"/>
        <v>-63.3350155685784</v>
      </c>
      <c r="N47" s="123" t="str">
        <f t="shared" si="28"/>
        <v>20-Blue4 (128, 128, 255)</v>
      </c>
      <c r="O47" s="124">
        <f>K47-[1]Reference!B54</f>
        <v>0.109078739754302</v>
      </c>
      <c r="P47" s="124">
        <f>L47-[1]Reference!C54</f>
        <v>-4.31040298354774</v>
      </c>
      <c r="Q47" s="124">
        <f>M47-[1]Reference!D54</f>
        <v>0.122423830456107</v>
      </c>
      <c r="R47" s="124" t="str">
        <f t="shared" si="29"/>
        <v>about the same</v>
      </c>
      <c r="S47" s="124" t="str">
        <f t="shared" si="30"/>
        <v>greener</v>
      </c>
      <c r="T47" s="124" t="str">
        <f t="shared" si="31"/>
        <v>about the same</v>
      </c>
      <c r="U47" s="124">
        <f t="shared" si="18"/>
        <v>4.31352056287056</v>
      </c>
      <c r="V47" s="124">
        <f t="shared" si="32"/>
        <v>3.63054364759135</v>
      </c>
      <c r="W47" s="117">
        <f t="shared" si="19"/>
        <v>69.5726023692112</v>
      </c>
      <c r="X47" s="117">
        <f>W47-[1]Reference!E54</f>
        <v>-2.00019802199118</v>
      </c>
      <c r="Y47" s="117">
        <f t="shared" si="20"/>
        <v>3.82017922978272</v>
      </c>
      <c r="Z47" s="117">
        <f t="shared" si="21"/>
        <v>0.109078739754302</v>
      </c>
      <c r="AA47" s="117">
        <f>X47/(1+0.045*ABS([1]Reference!E54))</f>
        <v>-0.473893429466219</v>
      </c>
      <c r="AB47" s="117">
        <f>Y47/(1+0.015*ABS([1]Reference!E54))</f>
        <v>1.84230032666602</v>
      </c>
      <c r="AC47" s="117">
        <f t="shared" si="33"/>
        <v>1.90539855347677</v>
      </c>
      <c r="AD47" s="123" t="str">
        <f t="shared" si="22"/>
        <v>20-Blue4 (128, 128, 255)</v>
      </c>
    </row>
    <row r="48" s="31" customFormat="1" spans="1:30">
      <c r="A48" s="3" t="s">
        <v>70</v>
      </c>
      <c r="B48" s="31">
        <f>Test_Data!P24</f>
        <v>65.29744</v>
      </c>
      <c r="C48" s="31">
        <f>Test_Data!Q24</f>
        <v>77.041176</v>
      </c>
      <c r="D48" s="31">
        <f>Test_Data!R24</f>
        <v>11.569986</v>
      </c>
      <c r="E48" s="117">
        <f t="shared" si="23"/>
        <v>0.180683226310988</v>
      </c>
      <c r="F48" s="117">
        <f t="shared" si="23"/>
        <v>0.213179080810407</v>
      </c>
      <c r="G48" s="117">
        <f t="shared" si="23"/>
        <v>0.0320150743865758</v>
      </c>
      <c r="H48" s="117">
        <f t="shared" si="24"/>
        <v>0.575116269126281</v>
      </c>
      <c r="I48" s="117">
        <f t="shared" si="24"/>
        <v>0.597376583985855</v>
      </c>
      <c r="J48" s="117">
        <f t="shared" si="24"/>
        <v>0.325830377663525</v>
      </c>
      <c r="K48" s="117">
        <f t="shared" si="25"/>
        <v>53.2956837423592</v>
      </c>
      <c r="L48" s="117">
        <f t="shared" si="26"/>
        <v>-11.1301574297872</v>
      </c>
      <c r="M48" s="117">
        <f t="shared" si="27"/>
        <v>54.309241264466</v>
      </c>
      <c r="N48" s="123" t="str">
        <f t="shared" si="28"/>
        <v>21-Yellow1 (128, 128, 0)</v>
      </c>
      <c r="O48" s="124">
        <f>K48-[1]Reference!B55</f>
        <v>1.42735237901098</v>
      </c>
      <c r="P48" s="124">
        <f>L48-[1]Reference!C55</f>
        <v>1.80354436376606</v>
      </c>
      <c r="Q48" s="124">
        <f>M48-[1]Reference!D55</f>
        <v>-2.37118323137484</v>
      </c>
      <c r="R48" s="124" t="str">
        <f t="shared" si="29"/>
        <v>about the same</v>
      </c>
      <c r="S48" s="124" t="str">
        <f t="shared" si="30"/>
        <v>about the same</v>
      </c>
      <c r="T48" s="124" t="str">
        <f t="shared" si="31"/>
        <v>about the same</v>
      </c>
      <c r="U48" s="124">
        <f t="shared" si="18"/>
        <v>3.30342504117982</v>
      </c>
      <c r="V48" s="124">
        <f t="shared" si="32"/>
        <v>3.04791311134013</v>
      </c>
      <c r="W48" s="117">
        <f t="shared" si="19"/>
        <v>55.4380202670858</v>
      </c>
      <c r="X48" s="117">
        <f>W48-[1]Reference!E55</f>
        <v>-2.69932713639717</v>
      </c>
      <c r="Y48" s="117">
        <f t="shared" si="20"/>
        <v>1.26052179653325</v>
      </c>
      <c r="Z48" s="117">
        <f t="shared" si="21"/>
        <v>1.42735237901098</v>
      </c>
      <c r="AA48" s="117">
        <f>X48/(1+0.045*ABS([1]Reference!E55))</f>
        <v>-0.746458047932413</v>
      </c>
      <c r="AB48" s="117">
        <f>Y48/(1+0.015*ABS([1]Reference!E55))</f>
        <v>0.673334003410468</v>
      </c>
      <c r="AC48" s="117">
        <f t="shared" si="33"/>
        <v>1.74582734293519</v>
      </c>
      <c r="AD48" s="123" t="str">
        <f t="shared" si="22"/>
        <v>21-Yellow1 (128, 128, 0)</v>
      </c>
    </row>
    <row r="49" s="31" customFormat="1" spans="1:30">
      <c r="A49" s="3" t="s">
        <v>71</v>
      </c>
      <c r="B49" s="31">
        <f>Test_Data!P25</f>
        <v>157.49123</v>
      </c>
      <c r="C49" s="31">
        <f>Test_Data!Q25</f>
        <v>183.60669</v>
      </c>
      <c r="D49" s="31">
        <f>Test_Data!R25</f>
        <v>41.810688</v>
      </c>
      <c r="E49" s="117">
        <f t="shared" si="23"/>
        <v>0.435790799028047</v>
      </c>
      <c r="F49" s="117">
        <f t="shared" si="23"/>
        <v>0.508054360499914</v>
      </c>
      <c r="G49" s="117">
        <f t="shared" si="23"/>
        <v>0.115693509609598</v>
      </c>
      <c r="H49" s="117">
        <f t="shared" si="24"/>
        <v>0.771274654499453</v>
      </c>
      <c r="I49" s="117">
        <f t="shared" si="24"/>
        <v>0.797939677822862</v>
      </c>
      <c r="J49" s="117">
        <f t="shared" si="24"/>
        <v>0.500007361771475</v>
      </c>
      <c r="K49" s="117">
        <f t="shared" si="25"/>
        <v>76.561002627452</v>
      </c>
      <c r="L49" s="117">
        <f t="shared" si="26"/>
        <v>-13.3325116617045</v>
      </c>
      <c r="M49" s="117">
        <f t="shared" si="27"/>
        <v>59.5864632102774</v>
      </c>
      <c r="N49" s="123" t="str">
        <f t="shared" si="28"/>
        <v>22-Yellow2 (192, 192, 64)</v>
      </c>
      <c r="O49" s="124">
        <f>K49-[1]Reference!B56</f>
        <v>0.938349312612544</v>
      </c>
      <c r="P49" s="124">
        <f>L49-[1]Reference!C56</f>
        <v>2.23553842705992</v>
      </c>
      <c r="Q49" s="124">
        <f>M49-[1]Reference!D56</f>
        <v>-2.03882161443051</v>
      </c>
      <c r="R49" s="124" t="str">
        <f t="shared" si="29"/>
        <v>about the same</v>
      </c>
      <c r="S49" s="124" t="str">
        <f t="shared" si="30"/>
        <v>about the same</v>
      </c>
      <c r="T49" s="124" t="str">
        <f t="shared" si="31"/>
        <v>about the same</v>
      </c>
      <c r="U49" s="124">
        <f t="shared" si="18"/>
        <v>3.16779498497157</v>
      </c>
      <c r="V49" s="124">
        <f t="shared" si="32"/>
        <v>2.05962116962102</v>
      </c>
      <c r="W49" s="117">
        <f t="shared" si="19"/>
        <v>61.0598269332564</v>
      </c>
      <c r="X49" s="117">
        <f>W49-[1]Reference!E56</f>
        <v>-2.50148137055881</v>
      </c>
      <c r="Y49" s="117">
        <f t="shared" si="20"/>
        <v>1.70206245099227</v>
      </c>
      <c r="Z49" s="117">
        <f t="shared" si="21"/>
        <v>0.938349312612544</v>
      </c>
      <c r="AA49" s="117">
        <f>X49/(1+0.045*ABS([1]Reference!E56))</f>
        <v>-0.648008709369152</v>
      </c>
      <c r="AB49" s="117">
        <f>Y49/(1+0.015*ABS([1]Reference!E56))</f>
        <v>0.871324537541733</v>
      </c>
      <c r="AC49" s="117">
        <f t="shared" si="33"/>
        <v>1.4351380315569</v>
      </c>
      <c r="AD49" s="123" t="str">
        <f t="shared" si="22"/>
        <v>22-Yellow2 (192, 192, 64)</v>
      </c>
    </row>
    <row r="50" s="31" customFormat="1" spans="1:30">
      <c r="A50" s="3" t="s">
        <v>72</v>
      </c>
      <c r="B50" s="31">
        <f>Test_Data!P26</f>
        <v>287.31354</v>
      </c>
      <c r="C50" s="31">
        <f>Test_Data!Q26</f>
        <v>339.28088</v>
      </c>
      <c r="D50" s="31">
        <f>Test_Data!R26</f>
        <v>47.518604</v>
      </c>
      <c r="E50" s="117">
        <f t="shared" si="23"/>
        <v>0.795019488819642</v>
      </c>
      <c r="F50" s="117">
        <f t="shared" si="23"/>
        <v>0.938817264873344</v>
      </c>
      <c r="G50" s="117">
        <f t="shared" si="23"/>
        <v>0.131487768594209</v>
      </c>
      <c r="H50" s="117">
        <f t="shared" si="24"/>
        <v>0.942415237279417</v>
      </c>
      <c r="I50" s="117">
        <f t="shared" si="24"/>
        <v>0.979175088444468</v>
      </c>
      <c r="J50" s="117">
        <f t="shared" si="24"/>
        <v>0.5217973291482</v>
      </c>
      <c r="K50" s="117">
        <f t="shared" si="25"/>
        <v>97.5843102595583</v>
      </c>
      <c r="L50" s="117">
        <f t="shared" si="26"/>
        <v>-18.3799255825252</v>
      </c>
      <c r="M50" s="117">
        <f t="shared" si="27"/>
        <v>91.4755518592536</v>
      </c>
      <c r="N50" s="123" t="str">
        <f t="shared" si="28"/>
        <v>23-Yellow3 (255, 255, 0)</v>
      </c>
      <c r="O50" s="124">
        <f>K50-[1]Reference!B57</f>
        <v>0.446063278260979</v>
      </c>
      <c r="P50" s="124">
        <f>L50-[1]Reference!C57</f>
        <v>3.18088663293053</v>
      </c>
      <c r="Q50" s="124">
        <f>M50-[1]Reference!D57</f>
        <v>-3.01216777073503</v>
      </c>
      <c r="R50" s="124" t="str">
        <f t="shared" si="29"/>
        <v>about the same</v>
      </c>
      <c r="S50" s="124" t="str">
        <f t="shared" si="30"/>
        <v>redder</v>
      </c>
      <c r="T50" s="124" t="str">
        <f t="shared" si="31"/>
        <v>bluer</v>
      </c>
      <c r="U50" s="124">
        <f t="shared" si="18"/>
        <v>4.40342672231797</v>
      </c>
      <c r="V50" s="124">
        <f t="shared" si="32"/>
        <v>1.67281708574469</v>
      </c>
      <c r="W50" s="117">
        <f t="shared" si="19"/>
        <v>93.303795487505</v>
      </c>
      <c r="X50" s="117">
        <f>W50-[1]Reference!E57</f>
        <v>-3.61265195185115</v>
      </c>
      <c r="Y50" s="117">
        <f t="shared" si="20"/>
        <v>2.47789029728862</v>
      </c>
      <c r="Z50" s="117">
        <f t="shared" si="21"/>
        <v>0.446063278260979</v>
      </c>
      <c r="AA50" s="117">
        <f>X50/(1+0.045*ABS([1]Reference!E57))</f>
        <v>-0.67384632305888</v>
      </c>
      <c r="AB50" s="117">
        <f>Y50/(1+0.015*ABS([1]Reference!E57))</f>
        <v>1.0098394775566</v>
      </c>
      <c r="AC50" s="117">
        <f t="shared" si="33"/>
        <v>1.29337430225929</v>
      </c>
      <c r="AD50" s="123" t="str">
        <f t="shared" si="22"/>
        <v>23-Yellow3 (255, 255, 0)</v>
      </c>
    </row>
    <row r="51" s="31" customFormat="1" spans="1:30">
      <c r="A51" s="3" t="s">
        <v>73</v>
      </c>
      <c r="B51" s="31">
        <f>Test_Data!P27</f>
        <v>299.49976</v>
      </c>
      <c r="C51" s="31">
        <f>Test_Data!Q27</f>
        <v>344.09607</v>
      </c>
      <c r="D51" s="31">
        <f>Test_Data!R27</f>
        <v>111.0455</v>
      </c>
      <c r="E51" s="117">
        <f t="shared" si="23"/>
        <v>0.828739731851153</v>
      </c>
      <c r="F51" s="117">
        <f t="shared" si="23"/>
        <v>0.95214127978879</v>
      </c>
      <c r="G51" s="117">
        <f t="shared" si="23"/>
        <v>0.307271758392318</v>
      </c>
      <c r="H51" s="117">
        <f t="shared" si="24"/>
        <v>0.955555158127996</v>
      </c>
      <c r="I51" s="117">
        <f t="shared" si="24"/>
        <v>0.983785607701801</v>
      </c>
      <c r="J51" s="117">
        <f t="shared" si="24"/>
        <v>0.692438088187401</v>
      </c>
      <c r="K51" s="117">
        <f t="shared" si="25"/>
        <v>98.119130493409</v>
      </c>
      <c r="L51" s="117">
        <f t="shared" si="26"/>
        <v>-14.1152247869027</v>
      </c>
      <c r="M51" s="117">
        <f t="shared" si="27"/>
        <v>58.26950390288</v>
      </c>
      <c r="N51" s="123" t="str">
        <f t="shared" si="28"/>
        <v>24-Yellow4 (255, 255, 128)</v>
      </c>
      <c r="O51" s="124">
        <f>K51-[1]Reference!B58</f>
        <v>0.350901451290156</v>
      </c>
      <c r="P51" s="124">
        <f>L51-[1]Reference!C58</f>
        <v>2.42823871306858</v>
      </c>
      <c r="Q51" s="124">
        <f>M51-[1]Reference!D58</f>
        <v>-1.71614261245729</v>
      </c>
      <c r="R51" s="124" t="str">
        <f t="shared" si="29"/>
        <v>about the same</v>
      </c>
      <c r="S51" s="124" t="str">
        <f t="shared" si="30"/>
        <v>about the same</v>
      </c>
      <c r="T51" s="124" t="str">
        <f t="shared" si="31"/>
        <v>about the same</v>
      </c>
      <c r="U51" s="124">
        <f t="shared" si="18"/>
        <v>2.99409761738895</v>
      </c>
      <c r="V51" s="124">
        <f t="shared" si="32"/>
        <v>1.46645028981094</v>
      </c>
      <c r="W51" s="117">
        <f t="shared" si="19"/>
        <v>59.9547717523179</v>
      </c>
      <c r="X51" s="117">
        <f>W51-[1]Reference!E58</f>
        <v>-2.27033549899887</v>
      </c>
      <c r="Y51" s="117">
        <f t="shared" si="20"/>
        <v>1.92017328278523</v>
      </c>
      <c r="Z51" s="117">
        <f t="shared" si="21"/>
        <v>0.350901451290156</v>
      </c>
      <c r="AA51" s="117">
        <f>X51/(1+0.045*ABS([1]Reference!E58))</f>
        <v>-0.597436298960305</v>
      </c>
      <c r="AB51" s="117">
        <f>Y51/(1+0.015*ABS([1]Reference!E58))</f>
        <v>0.993170846319011</v>
      </c>
      <c r="AC51" s="117">
        <f t="shared" si="33"/>
        <v>1.21097080468975</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1.47818669636123</v>
      </c>
      <c r="C62" s="108" t="str">
        <f>IF(B62&lt;=20,"PASS","FAIL")</f>
        <v>PASS</v>
      </c>
    </row>
    <row r="63" spans="1:3">
      <c r="A63" s="31" t="s">
        <v>49</v>
      </c>
      <c r="B63" s="32">
        <f>MAX(AC28:AC51)</f>
        <v>2.67693783174912</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0.153613016009331</v>
      </c>
      <c r="F434" s="155">
        <f>Test_Data!T22</f>
        <v>0.0618480518460274</v>
      </c>
      <c r="G434" s="155">
        <v>0.18</v>
      </c>
      <c r="H434" s="155">
        <v>0.15</v>
      </c>
    </row>
    <row r="435" ht="14" spans="1:8">
      <c r="A435" s="153" t="s">
        <v>101</v>
      </c>
      <c r="B435" s="154">
        <v>0</v>
      </c>
      <c r="C435" s="154">
        <v>255</v>
      </c>
      <c r="D435" s="154">
        <v>0</v>
      </c>
      <c r="E435" s="155">
        <f>Test_Data!S18</f>
        <v>0.306216299533844</v>
      </c>
      <c r="F435" s="155">
        <f>Test_Data!T18</f>
        <v>0.59958815574646</v>
      </c>
      <c r="G435" s="155">
        <v>0.13</v>
      </c>
      <c r="H435" s="155">
        <v>0.57</v>
      </c>
    </row>
    <row r="436" ht="14" spans="1:8">
      <c r="A436" s="153" t="s">
        <v>100</v>
      </c>
      <c r="B436" s="154">
        <v>255</v>
      </c>
      <c r="C436" s="154">
        <v>0</v>
      </c>
      <c r="D436" s="154">
        <v>0</v>
      </c>
      <c r="E436" s="155">
        <f>Test_Data!S14</f>
        <v>0.633717894554138</v>
      </c>
      <c r="F436" s="155">
        <f>Test_Data!T14</f>
        <v>0.332629531621933</v>
      </c>
      <c r="G436" s="155">
        <v>0.47</v>
      </c>
      <c r="H436" s="155">
        <v>0.52</v>
      </c>
    </row>
    <row r="437" ht="14" spans="1:8">
      <c r="A437" s="153" t="s">
        <v>102</v>
      </c>
      <c r="B437" s="154">
        <v>0</v>
      </c>
      <c r="C437" s="154">
        <v>0</v>
      </c>
      <c r="D437" s="154">
        <v>255</v>
      </c>
      <c r="E437" s="155">
        <f>Test_Data!S22</f>
        <v>0.153613016009331</v>
      </c>
      <c r="F437" s="155">
        <f>Test_Data!T22</f>
        <v>0.0618480518460274</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2.28263913868074</v>
      </c>
    </row>
    <row r="446" spans="1:2">
      <c r="A446" s="3" t="s">
        <v>115</v>
      </c>
      <c r="B446" s="32">
        <f t="shared" ref="B446:B476" si="71">AC29</f>
        <v>2.00415925004772</v>
      </c>
    </row>
    <row r="447" spans="1:2">
      <c r="A447" s="3" t="s">
        <v>116</v>
      </c>
      <c r="B447" s="32">
        <f t="shared" si="71"/>
        <v>1.67869038269557</v>
      </c>
    </row>
    <row r="448" spans="1:2">
      <c r="A448" s="3" t="s">
        <v>117</v>
      </c>
      <c r="B448" s="32">
        <f t="shared" si="71"/>
        <v>1.3977703772507</v>
      </c>
    </row>
    <row r="449" spans="1:2">
      <c r="A449" s="3" t="s">
        <v>118</v>
      </c>
      <c r="B449" s="32">
        <f t="shared" si="71"/>
        <v>1.13479455603176</v>
      </c>
    </row>
    <row r="450" spans="1:2">
      <c r="A450" s="3" t="s">
        <v>119</v>
      </c>
      <c r="B450" s="32">
        <f t="shared" si="71"/>
        <v>0.717629859053407</v>
      </c>
    </row>
    <row r="451" spans="1:2">
      <c r="A451" s="3" t="s">
        <v>120</v>
      </c>
      <c r="B451" s="32">
        <f t="shared" si="71"/>
        <v>0.365542727729079</v>
      </c>
    </row>
    <row r="452" spans="1:2">
      <c r="A452" s="3" t="s">
        <v>121</v>
      </c>
      <c r="B452" s="32">
        <f t="shared" si="71"/>
        <v>0</v>
      </c>
    </row>
    <row r="453" spans="1:2">
      <c r="A453" s="3" t="s">
        <v>122</v>
      </c>
      <c r="B453" s="32">
        <f t="shared" si="71"/>
        <v>2.14367376044754</v>
      </c>
    </row>
    <row r="454" spans="1:2">
      <c r="A454" s="3" t="s">
        <v>123</v>
      </c>
      <c r="B454" s="32">
        <f t="shared" si="71"/>
        <v>1.98817692268475</v>
      </c>
    </row>
    <row r="455" spans="1:2">
      <c r="A455" s="3" t="s">
        <v>124</v>
      </c>
      <c r="B455" s="32">
        <f t="shared" si="71"/>
        <v>2.20966388030018</v>
      </c>
    </row>
    <row r="456" spans="1:2">
      <c r="A456" s="3" t="s">
        <v>125</v>
      </c>
      <c r="B456" s="32">
        <f t="shared" si="71"/>
        <v>1.46693989623571</v>
      </c>
    </row>
    <row r="457" spans="1:2">
      <c r="A457" s="3" t="s">
        <v>126</v>
      </c>
      <c r="B457" s="32">
        <f t="shared" si="71"/>
        <v>1.51737144369887</v>
      </c>
    </row>
    <row r="458" spans="1:2">
      <c r="A458" s="3" t="s">
        <v>127</v>
      </c>
      <c r="B458" s="32">
        <f t="shared" si="71"/>
        <v>1.06593079419972</v>
      </c>
    </row>
    <row r="459" spans="1:2">
      <c r="A459" s="3" t="s">
        <v>128</v>
      </c>
      <c r="B459" s="32">
        <f t="shared" si="71"/>
        <v>0.730321743391422</v>
      </c>
    </row>
    <row r="460" spans="1:2">
      <c r="A460" s="3" t="s">
        <v>129</v>
      </c>
      <c r="B460" s="32">
        <f t="shared" si="71"/>
        <v>0.690435066057307</v>
      </c>
    </row>
    <row r="461" spans="1:2">
      <c r="A461" s="3" t="s">
        <v>130</v>
      </c>
      <c r="B461" s="32">
        <f t="shared" si="71"/>
        <v>1.76405527442816</v>
      </c>
    </row>
    <row r="462" spans="1:2">
      <c r="A462" s="3" t="s">
        <v>131</v>
      </c>
      <c r="B462" s="32">
        <f t="shared" si="71"/>
        <v>2.05103877306988</v>
      </c>
    </row>
    <row r="463" spans="1:2">
      <c r="A463" s="3" t="s">
        <v>132</v>
      </c>
      <c r="B463" s="32">
        <f t="shared" si="71"/>
        <v>2.67693783174912</v>
      </c>
    </row>
    <row r="464" spans="1:2">
      <c r="A464" s="3" t="s">
        <v>133</v>
      </c>
      <c r="B464" s="32">
        <f t="shared" si="71"/>
        <v>1.90539855347677</v>
      </c>
    </row>
    <row r="465" spans="1:2">
      <c r="A465" s="3" t="s">
        <v>134</v>
      </c>
      <c r="B465" s="32">
        <f t="shared" si="71"/>
        <v>1.74582734293519</v>
      </c>
    </row>
    <row r="466" spans="1:2">
      <c r="A466" s="3" t="s">
        <v>135</v>
      </c>
      <c r="B466" s="32">
        <f t="shared" si="71"/>
        <v>1.4351380315569</v>
      </c>
    </row>
    <row r="467" spans="1:2">
      <c r="A467" s="3" t="s">
        <v>136</v>
      </c>
      <c r="B467" s="32">
        <f t="shared" si="71"/>
        <v>1.29337430225929</v>
      </c>
    </row>
    <row r="468" spans="1:2">
      <c r="A468" s="3" t="s">
        <v>137</v>
      </c>
      <c r="B468" s="32">
        <f t="shared" si="71"/>
        <v>1.21097080468975</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0.0881706029176712</v>
      </c>
    </row>
    <row r="480" spans="1:2">
      <c r="A480" s="3">
        <v>16</v>
      </c>
      <c r="B480" s="158">
        <f>Test_Data!U29</f>
        <v>2.64492845535278</v>
      </c>
    </row>
    <row r="481" spans="1:2">
      <c r="A481" s="3">
        <v>32</v>
      </c>
      <c r="B481" s="158">
        <f>Test_Data!U30</f>
        <v>6.49682188034058</v>
      </c>
    </row>
    <row r="482" spans="1:2">
      <c r="A482" s="3">
        <v>48</v>
      </c>
      <c r="B482" s="158">
        <f>Test_Data!U31</f>
        <v>12.4412841796875</v>
      </c>
    </row>
    <row r="483" spans="1:2">
      <c r="A483" s="3">
        <v>64</v>
      </c>
      <c r="B483" s="158">
        <f>Test_Data!U32</f>
        <v>20.8209056854248</v>
      </c>
    </row>
    <row r="484" spans="1:2">
      <c r="A484" s="3">
        <v>80</v>
      </c>
      <c r="B484" s="158">
        <f>Test_Data!U33</f>
        <v>31.9683971405029</v>
      </c>
    </row>
    <row r="485" spans="1:2">
      <c r="A485" s="3">
        <v>96</v>
      </c>
      <c r="B485" s="158">
        <f>Test_Data!U34</f>
        <v>45.6389579772949</v>
      </c>
    </row>
    <row r="486" spans="1:2">
      <c r="A486" s="3">
        <v>112</v>
      </c>
      <c r="B486" s="158">
        <f>Test_Data!U35</f>
        <v>62.3880767822266</v>
      </c>
    </row>
    <row r="487" spans="1:2">
      <c r="A487" s="3">
        <v>128</v>
      </c>
      <c r="B487" s="158">
        <f>Test_Data!U36</f>
        <v>82.0582046508789</v>
      </c>
    </row>
    <row r="488" spans="1:2">
      <c r="A488" s="3">
        <v>144</v>
      </c>
      <c r="B488" s="158">
        <f>Test_Data!U37</f>
        <v>105.10083770752</v>
      </c>
    </row>
    <row r="489" spans="1:2">
      <c r="A489" s="3">
        <v>160</v>
      </c>
      <c r="B489" s="158">
        <f>Test_Data!U38</f>
        <v>131.220413208008</v>
      </c>
    </row>
    <row r="490" spans="1:2">
      <c r="A490" s="3">
        <v>176</v>
      </c>
      <c r="B490" s="158">
        <f>Test_Data!U39</f>
        <v>160.868896484375</v>
      </c>
    </row>
    <row r="491" spans="1:2">
      <c r="A491" s="3">
        <v>192</v>
      </c>
      <c r="B491" s="158">
        <f>Test_Data!U40</f>
        <v>193.880218505859</v>
      </c>
    </row>
    <row r="492" spans="1:2">
      <c r="A492" s="3">
        <v>208</v>
      </c>
      <c r="B492" s="158">
        <f>Test_Data!U41</f>
        <v>230.262603759766</v>
      </c>
    </row>
    <row r="493" spans="1:2">
      <c r="A493" s="3">
        <v>224</v>
      </c>
      <c r="B493" s="158">
        <f>Test_Data!U42</f>
        <v>270.775634765625</v>
      </c>
    </row>
    <row r="494" spans="1:2">
      <c r="A494" s="3">
        <v>240</v>
      </c>
      <c r="B494" s="158">
        <f>Test_Data!U43</f>
        <v>315.206207275391</v>
      </c>
    </row>
    <row r="495" spans="1:2">
      <c r="A495" s="3">
        <v>255</v>
      </c>
      <c r="B495" s="158">
        <f>Test_Data!U44</f>
        <v>360.48193359375</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t="str">
        <f>Test_Data!H1</f>
        <v>yuyti</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1.47818669636123</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t="s">
        <v>379</v>
      </c>
      <c r="I1" s="8"/>
      <c r="J1" s="8"/>
      <c r="K1" s="8"/>
      <c r="L1" s="8"/>
      <c r="M1" s="5"/>
      <c r="N1" s="5"/>
      <c r="O1" s="5"/>
    </row>
    <row r="2" ht="20.1" customHeight="1" spans="1:48">
      <c r="A2" s="9" t="s">
        <v>380</v>
      </c>
      <c r="B2" s="9"/>
      <c r="C2" s="9"/>
      <c r="D2" s="10">
        <v>0</v>
      </c>
      <c r="E2" s="8"/>
      <c r="F2" s="8"/>
      <c r="G2" s="8"/>
      <c r="H2" s="8"/>
      <c r="I2" s="8"/>
      <c r="J2" s="8"/>
      <c r="K2" s="8"/>
      <c r="L2" s="8"/>
      <c r="M2" s="9" t="s">
        <v>381</v>
      </c>
      <c r="N2" s="9"/>
      <c r="O2" s="9"/>
      <c r="P2" s="10">
        <v>1</v>
      </c>
      <c r="Q2" s="8"/>
      <c r="R2" s="8"/>
      <c r="S2" s="8"/>
      <c r="T2" s="8"/>
      <c r="U2" s="8"/>
      <c r="V2" s="8"/>
      <c r="W2" s="8"/>
      <c r="X2" s="8"/>
      <c r="Y2" s="9" t="s">
        <v>382</v>
      </c>
      <c r="Z2" s="9"/>
      <c r="AA2" s="9"/>
      <c r="AB2" s="10">
        <v>0</v>
      </c>
      <c r="AC2" s="8"/>
      <c r="AD2" s="8"/>
      <c r="AE2" s="8"/>
      <c r="AF2" s="8"/>
      <c r="AG2" s="8"/>
      <c r="AH2" s="8"/>
      <c r="AI2" s="8"/>
      <c r="AJ2" s="8"/>
      <c r="AK2" s="9" t="s">
        <v>383</v>
      </c>
      <c r="AL2" s="9"/>
      <c r="AM2" s="9"/>
      <c r="AN2" s="10">
        <v>0</v>
      </c>
      <c r="AO2" s="8"/>
      <c r="AP2" s="8"/>
      <c r="AQ2" s="8"/>
      <c r="AR2" s="8"/>
      <c r="AS2" s="8"/>
      <c r="AT2" s="8"/>
      <c r="AU2" s="8"/>
      <c r="AV2" s="8"/>
    </row>
    <row r="3" ht="15.75" spans="1:48">
      <c r="A3" s="11" t="s">
        <v>384</v>
      </c>
      <c r="B3" s="12"/>
      <c r="C3" s="13"/>
      <c r="D3" s="14" t="s">
        <v>20</v>
      </c>
      <c r="E3" s="15" t="s">
        <v>21</v>
      </c>
      <c r="F3" s="16" t="s">
        <v>22</v>
      </c>
      <c r="G3" s="14" t="s">
        <v>110</v>
      </c>
      <c r="H3" s="16" t="s">
        <v>111</v>
      </c>
      <c r="I3" s="12" t="s">
        <v>293</v>
      </c>
      <c r="J3" s="14" t="s">
        <v>112</v>
      </c>
      <c r="K3" s="16" t="s">
        <v>113</v>
      </c>
      <c r="L3" s="15" t="s">
        <v>385</v>
      </c>
      <c r="M3" s="11" t="s">
        <v>384</v>
      </c>
      <c r="N3" s="12"/>
      <c r="O3" s="13"/>
      <c r="P3" s="14" t="s">
        <v>20</v>
      </c>
      <c r="Q3" s="15" t="s">
        <v>21</v>
      </c>
      <c r="R3" s="16" t="s">
        <v>22</v>
      </c>
      <c r="S3" s="14" t="s">
        <v>110</v>
      </c>
      <c r="T3" s="16" t="s">
        <v>111</v>
      </c>
      <c r="U3" s="12" t="s">
        <v>293</v>
      </c>
      <c r="V3" s="14" t="s">
        <v>112</v>
      </c>
      <c r="W3" s="16" t="s">
        <v>113</v>
      </c>
      <c r="X3" s="15" t="s">
        <v>385</v>
      </c>
      <c r="Y3" s="11" t="s">
        <v>384</v>
      </c>
      <c r="Z3" s="12"/>
      <c r="AA3" s="13"/>
      <c r="AB3" s="14" t="s">
        <v>20</v>
      </c>
      <c r="AC3" s="15" t="s">
        <v>21</v>
      </c>
      <c r="AD3" s="16" t="s">
        <v>22</v>
      </c>
      <c r="AE3" s="14" t="s">
        <v>110</v>
      </c>
      <c r="AF3" s="16" t="s">
        <v>111</v>
      </c>
      <c r="AG3" s="12" t="s">
        <v>293</v>
      </c>
      <c r="AH3" s="14" t="s">
        <v>112</v>
      </c>
      <c r="AI3" s="16" t="s">
        <v>113</v>
      </c>
      <c r="AJ3" s="15" t="s">
        <v>385</v>
      </c>
      <c r="AK3" s="11" t="s">
        <v>384</v>
      </c>
      <c r="AL3" s="12"/>
      <c r="AM3" s="13"/>
      <c r="AN3" s="14" t="s">
        <v>20</v>
      </c>
      <c r="AO3" s="15" t="s">
        <v>21</v>
      </c>
      <c r="AP3" s="16" t="s">
        <v>22</v>
      </c>
      <c r="AQ3" s="14" t="s">
        <v>110</v>
      </c>
      <c r="AR3" s="16" t="s">
        <v>111</v>
      </c>
      <c r="AS3" s="12" t="s">
        <v>293</v>
      </c>
      <c r="AT3" s="14" t="s">
        <v>112</v>
      </c>
      <c r="AU3" s="16" t="s">
        <v>113</v>
      </c>
      <c r="AV3" s="15" t="s">
        <v>385</v>
      </c>
    </row>
    <row r="4" ht="15" spans="1:48">
      <c r="A4" s="17">
        <v>255</v>
      </c>
      <c r="B4" s="18">
        <v>255</v>
      </c>
      <c r="C4" s="18">
        <v>255</v>
      </c>
      <c r="D4" s="19"/>
      <c r="E4" s="20"/>
      <c r="F4" s="21"/>
      <c r="G4" s="20"/>
      <c r="H4" s="20"/>
      <c r="I4" s="20"/>
      <c r="J4" s="19"/>
      <c r="K4" s="21"/>
      <c r="L4" s="22"/>
      <c r="M4" s="23">
        <v>32</v>
      </c>
      <c r="N4" s="23">
        <v>32</v>
      </c>
      <c r="O4" s="23">
        <v>32</v>
      </c>
      <c r="P4" s="19">
        <v>6.0041466</v>
      </c>
      <c r="Q4" s="20">
        <v>6.3399491</v>
      </c>
      <c r="R4" s="21">
        <v>6.3091016</v>
      </c>
      <c r="S4" s="20">
        <v>0.321882963180542</v>
      </c>
      <c r="T4" s="20">
        <v>0.339885383844376</v>
      </c>
      <c r="U4" s="20">
        <v>6.33994913101196</v>
      </c>
      <c r="V4" s="19">
        <v>0</v>
      </c>
      <c r="W4" s="21">
        <v>0</v>
      </c>
      <c r="X4" s="22">
        <v>5984.224609375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19.766155</v>
      </c>
      <c r="Q5" s="20">
        <v>20.814394</v>
      </c>
      <c r="R5" s="21">
        <v>20.064005</v>
      </c>
      <c r="S5" s="20">
        <v>0.325934529304504</v>
      </c>
      <c r="T5" s="20">
        <v>0.343219518661499</v>
      </c>
      <c r="U5" s="20">
        <v>20.8143939971924</v>
      </c>
      <c r="V5" s="19">
        <v>0</v>
      </c>
      <c r="W5" s="21">
        <v>0</v>
      </c>
      <c r="X5" s="24">
        <v>5789.306640625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43.382275</v>
      </c>
      <c r="Q6" s="20">
        <v>45.660347</v>
      </c>
      <c r="R6" s="21">
        <v>43.274704</v>
      </c>
      <c r="S6" s="20">
        <v>0.327865421772003</v>
      </c>
      <c r="T6" s="20">
        <v>0.345082134008408</v>
      </c>
      <c r="U6" s="20">
        <v>45.6603469848633</v>
      </c>
      <c r="V6" s="19">
        <v>0</v>
      </c>
      <c r="W6" s="21">
        <v>0</v>
      </c>
      <c r="X6" s="24">
        <v>5700.73486328125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78.185814</v>
      </c>
      <c r="Q7" s="20">
        <v>82.23777</v>
      </c>
      <c r="R7" s="21">
        <v>77.329468</v>
      </c>
      <c r="S7" s="20">
        <v>0.328853040933609</v>
      </c>
      <c r="T7" s="20">
        <v>0.345895737409592</v>
      </c>
      <c r="U7" s="20">
        <v>82.2377700805664</v>
      </c>
      <c r="V7" s="19">
        <v>0</v>
      </c>
      <c r="W7" s="21">
        <v>0</v>
      </c>
      <c r="X7" s="24">
        <v>5656.79443359375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125.09638</v>
      </c>
      <c r="Q8" s="20">
        <v>131.57262</v>
      </c>
      <c r="R8" s="21">
        <v>123.28754</v>
      </c>
      <c r="S8" s="20">
        <v>0.329238653182983</v>
      </c>
      <c r="T8" s="20">
        <v>0.346283346414566</v>
      </c>
      <c r="U8" s="20">
        <v>131.572616577148</v>
      </c>
      <c r="V8" s="19">
        <v>0</v>
      </c>
      <c r="W8" s="21">
        <v>0</v>
      </c>
      <c r="X8" s="24">
        <v>5639.798828125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184.63055</v>
      </c>
      <c r="Q9" s="20">
        <v>194.37959</v>
      </c>
      <c r="R9" s="21">
        <v>181.02608</v>
      </c>
      <c r="S9" s="20">
        <v>0.32967609167099</v>
      </c>
      <c r="T9" s="20">
        <v>0.347083956003189</v>
      </c>
      <c r="U9" s="20">
        <v>194.379592895508</v>
      </c>
      <c r="V9" s="19">
        <v>0</v>
      </c>
      <c r="W9" s="21">
        <v>0</v>
      </c>
      <c r="X9" s="24">
        <v>5620.51025390625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258.06583</v>
      </c>
      <c r="Q10" s="20">
        <v>271.53284</v>
      </c>
      <c r="R10" s="21">
        <v>252.21222</v>
      </c>
      <c r="S10" s="20">
        <v>0.330087274312973</v>
      </c>
      <c r="T10" s="20">
        <v>0.347312688827515</v>
      </c>
      <c r="U10" s="20">
        <v>271.532836914063</v>
      </c>
      <c r="V10" s="19">
        <v>0</v>
      </c>
      <c r="W10" s="21">
        <v>0</v>
      </c>
      <c r="X10" s="24">
        <v>5602.7880859375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343.26474</v>
      </c>
      <c r="Q11" s="20">
        <v>361.39182</v>
      </c>
      <c r="R11" s="21">
        <v>334.47073</v>
      </c>
      <c r="S11" s="20">
        <v>0.330339461565018</v>
      </c>
      <c r="T11" s="20">
        <v>0.347783982753754</v>
      </c>
      <c r="U11" s="20">
        <v>361.391815185547</v>
      </c>
      <c r="V11" s="19">
        <v>0</v>
      </c>
      <c r="W11" s="21">
        <v>0</v>
      </c>
      <c r="X11" s="24">
        <v>5591.88037109375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36.106956</v>
      </c>
      <c r="Q12" s="20">
        <v>19.220621</v>
      </c>
      <c r="R12" s="21">
        <v>1.8341244</v>
      </c>
      <c r="S12" s="20">
        <v>0.63166344165802</v>
      </c>
      <c r="T12" s="20">
        <v>0.336249977350235</v>
      </c>
      <c r="U12" s="20">
        <v>19.2206211090088</v>
      </c>
      <c r="V12" s="19">
        <v>0</v>
      </c>
      <c r="W12" s="21">
        <v>0</v>
      </c>
      <c r="X12" s="24">
        <v>5591.88037109375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95.776222</v>
      </c>
      <c r="Q13" s="20">
        <v>60.411785</v>
      </c>
      <c r="R13" s="21">
        <v>23.364485</v>
      </c>
      <c r="S13" s="20">
        <v>0.533416271209717</v>
      </c>
      <c r="T13" s="20">
        <v>0.336457520723343</v>
      </c>
      <c r="U13" s="20">
        <v>60.4117851257324</v>
      </c>
      <c r="V13" s="19">
        <v>0</v>
      </c>
      <c r="W13" s="21">
        <v>0</v>
      </c>
      <c r="X13" s="24">
        <v>5591.88037109375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159.16035</v>
      </c>
      <c r="Q14" s="20">
        <v>83.541008</v>
      </c>
      <c r="R14" s="21">
        <v>8.4519625</v>
      </c>
      <c r="S14" s="20">
        <v>0.633717894554138</v>
      </c>
      <c r="T14" s="20">
        <v>0.332629531621933</v>
      </c>
      <c r="U14" s="20">
        <v>83.5410079956055</v>
      </c>
      <c r="V14" s="19">
        <v>0</v>
      </c>
      <c r="W14" s="21">
        <v>0</v>
      </c>
      <c r="X14" s="24">
        <v>5591.88037109375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200.28746</v>
      </c>
      <c r="Q15" s="20">
        <v>145.41008</v>
      </c>
      <c r="R15" s="21">
        <v>82.40152</v>
      </c>
      <c r="S15" s="20">
        <v>0.46785306930542</v>
      </c>
      <c r="T15" s="20">
        <v>0.339664548635483</v>
      </c>
      <c r="U15" s="20">
        <v>145.410079956055</v>
      </c>
      <c r="V15" s="19">
        <v>0</v>
      </c>
      <c r="W15" s="21">
        <v>0</v>
      </c>
      <c r="X15" s="24">
        <v>2036.13513183594</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30.61487</v>
      </c>
      <c r="Q16" s="20">
        <v>59.461082</v>
      </c>
      <c r="R16" s="21">
        <v>9.9746161</v>
      </c>
      <c r="S16" s="20">
        <v>0.305993974208832</v>
      </c>
      <c r="T16" s="20">
        <v>0.594310283660889</v>
      </c>
      <c r="U16" s="20">
        <v>59.4610824584961</v>
      </c>
      <c r="V16" s="19">
        <v>0</v>
      </c>
      <c r="W16" s="21">
        <v>0</v>
      </c>
      <c r="X16" s="24">
        <v>5971.09619140625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83.269844</v>
      </c>
      <c r="Q17" s="20">
        <v>145.75694</v>
      </c>
      <c r="R17" s="21">
        <v>38.805027</v>
      </c>
      <c r="S17" s="20">
        <v>0.310903489589691</v>
      </c>
      <c r="T17" s="20">
        <v>0.544210731983185</v>
      </c>
      <c r="U17" s="20">
        <v>145.756942749023</v>
      </c>
      <c r="V17" s="19">
        <v>0</v>
      </c>
      <c r="W17" s="21">
        <v>0</v>
      </c>
      <c r="X17" s="24">
        <v>5937.5234375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133.37297</v>
      </c>
      <c r="Q18" s="20">
        <v>261.15152</v>
      </c>
      <c r="R18" s="21">
        <v>41.027004</v>
      </c>
      <c r="S18" s="20">
        <v>0.306216299533844</v>
      </c>
      <c r="T18" s="20">
        <v>0.59958815574646</v>
      </c>
      <c r="U18" s="20">
        <v>261.151519775391</v>
      </c>
      <c r="V18" s="19">
        <v>0</v>
      </c>
      <c r="W18" s="21">
        <v>0</v>
      </c>
      <c r="X18" s="24">
        <v>5961.72021484375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179.75676</v>
      </c>
      <c r="Q19" s="20">
        <v>283.40631</v>
      </c>
      <c r="R19" s="21">
        <v>106.64502</v>
      </c>
      <c r="S19" s="20">
        <v>0.315468937158585</v>
      </c>
      <c r="T19" s="20">
        <v>0.497371524572372</v>
      </c>
      <c r="U19" s="20">
        <v>283.406311035156</v>
      </c>
      <c r="V19" s="19">
        <v>0</v>
      </c>
      <c r="W19" s="21">
        <v>0</v>
      </c>
      <c r="X19" s="24">
        <v>5896.798828125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12.962317</v>
      </c>
      <c r="Q20" s="20">
        <v>5.1062136</v>
      </c>
      <c r="R20" s="21">
        <v>67.425682</v>
      </c>
      <c r="S20" s="20">
        <v>0.151616305112839</v>
      </c>
      <c r="T20" s="20">
        <v>0.0597258396446705</v>
      </c>
      <c r="U20" s="20">
        <v>5.10621356964111</v>
      </c>
      <c r="V20" s="19">
        <v>0</v>
      </c>
      <c r="W20" s="21">
        <v>0</v>
      </c>
      <c r="X20" s="24">
        <v>5896.798828125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46.667995</v>
      </c>
      <c r="Q21" s="20">
        <v>31.42243</v>
      </c>
      <c r="R21" s="21">
        <v>159.12105</v>
      </c>
      <c r="S21" s="20">
        <v>0.196735829114914</v>
      </c>
      <c r="T21" s="20">
        <v>0.132465898990631</v>
      </c>
      <c r="U21" s="20">
        <v>31.4224300384521</v>
      </c>
      <c r="V21" s="19">
        <v>0</v>
      </c>
      <c r="W21" s="21">
        <v>0</v>
      </c>
      <c r="X21" s="24">
        <v>5896.798828125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56.776237</v>
      </c>
      <c r="Q22" s="20">
        <v>22.85939</v>
      </c>
      <c r="R22" s="21">
        <v>289.97003</v>
      </c>
      <c r="S22" s="20">
        <v>0.153613016009331</v>
      </c>
      <c r="T22" s="20">
        <v>0.0618480518460274</v>
      </c>
      <c r="U22" s="20">
        <v>22.8593902587891</v>
      </c>
      <c r="V22" s="19">
        <v>0</v>
      </c>
      <c r="W22" s="21">
        <v>0</v>
      </c>
      <c r="X22" s="24">
        <v>5896.798828125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121.21761</v>
      </c>
      <c r="Q23" s="20">
        <v>98.899475</v>
      </c>
      <c r="R23" s="21">
        <v>301.42194</v>
      </c>
      <c r="S23" s="20">
        <v>0.232422888278961</v>
      </c>
      <c r="T23" s="20">
        <v>0.189630061388016</v>
      </c>
      <c r="U23" s="20">
        <v>98.8994750976562</v>
      </c>
      <c r="V23" s="19">
        <v>0</v>
      </c>
      <c r="W23" s="21">
        <v>0</v>
      </c>
      <c r="X23" s="24">
        <v>5896.798828125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65.29744</v>
      </c>
      <c r="Q24" s="20">
        <v>77.041176</v>
      </c>
      <c r="R24" s="21">
        <v>11.569986</v>
      </c>
      <c r="S24" s="20">
        <v>0.424261152744293</v>
      </c>
      <c r="T24" s="20">
        <v>0.500564455986023</v>
      </c>
      <c r="U24" s="20">
        <v>77.0411758422852</v>
      </c>
      <c r="V24" s="19">
        <v>0</v>
      </c>
      <c r="W24" s="21">
        <v>0</v>
      </c>
      <c r="X24" s="24">
        <v>3834.900390625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157.49123</v>
      </c>
      <c r="Q25" s="20">
        <v>183.60669</v>
      </c>
      <c r="R25" s="21">
        <v>41.810688</v>
      </c>
      <c r="S25" s="20">
        <v>0.411302387714386</v>
      </c>
      <c r="T25" s="20">
        <v>0.479505240917206</v>
      </c>
      <c r="U25" s="20">
        <v>183.606689453125</v>
      </c>
      <c r="V25" s="19">
        <v>0</v>
      </c>
      <c r="W25" s="21">
        <v>0</v>
      </c>
      <c r="X25" s="24">
        <v>3947.65600585938</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287.31354</v>
      </c>
      <c r="Q26" s="20">
        <v>339.28088</v>
      </c>
      <c r="R26" s="21">
        <v>47.518604</v>
      </c>
      <c r="S26" s="20">
        <v>0.42620974779129</v>
      </c>
      <c r="T26" s="20">
        <v>0.503299713134766</v>
      </c>
      <c r="U26" s="20">
        <v>339.280883789063</v>
      </c>
      <c r="V26" s="19">
        <v>0</v>
      </c>
      <c r="W26" s="21">
        <v>0</v>
      </c>
      <c r="X26" s="24">
        <v>3817.3125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299.49976</v>
      </c>
      <c r="Q27" s="20">
        <v>344.09607</v>
      </c>
      <c r="R27" s="21">
        <v>111.0455</v>
      </c>
      <c r="S27" s="20">
        <v>0.396876960992813</v>
      </c>
      <c r="T27" s="20">
        <v>0.455972999334335</v>
      </c>
      <c r="U27" s="20">
        <v>344.096069335938</v>
      </c>
      <c r="V27" s="19">
        <v>0</v>
      </c>
      <c r="W27" s="21">
        <v>0</v>
      </c>
      <c r="X27" s="24">
        <v>4098.11865234375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0.0854988</v>
      </c>
      <c r="Q28" s="20">
        <v>0.0881706</v>
      </c>
      <c r="R28" s="21">
        <v>0.1324124</v>
      </c>
      <c r="S28" s="20">
        <v>0.279333174228668</v>
      </c>
      <c r="T28" s="20">
        <v>0.288062214851379</v>
      </c>
      <c r="U28" s="20">
        <v>0.0881706029176712</v>
      </c>
      <c r="V28" s="19">
        <v>0</v>
      </c>
      <c r="W28" s="21">
        <v>0</v>
      </c>
      <c r="X28" s="24">
        <v>10168.6181640625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2.5026112</v>
      </c>
      <c r="Q29" s="20">
        <v>2.6449285</v>
      </c>
      <c r="R29" s="21">
        <v>2.7403569</v>
      </c>
      <c r="S29" s="20">
        <v>0.317272305488586</v>
      </c>
      <c r="T29" s="20">
        <v>0.335314810276031</v>
      </c>
      <c r="U29" s="20">
        <v>2.64492845535278</v>
      </c>
      <c r="V29" s="19">
        <v>0</v>
      </c>
      <c r="W29" s="21">
        <v>0</v>
      </c>
      <c r="X29" s="24">
        <v>6227.41650390625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6.152916</v>
      </c>
      <c r="Q30" s="20">
        <v>6.4968219</v>
      </c>
      <c r="R30" s="21">
        <v>6.4651451</v>
      </c>
      <c r="S30" s="20">
        <v>0.321891367435455</v>
      </c>
      <c r="T30" s="20">
        <v>0.339882910251617</v>
      </c>
      <c r="U30" s="20">
        <v>6.49682188034058</v>
      </c>
      <c r="V30" s="19">
        <v>0</v>
      </c>
      <c r="W30" s="21">
        <v>0</v>
      </c>
      <c r="X30" s="24">
        <v>5983.83544921875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11.843376</v>
      </c>
      <c r="Q31" s="20">
        <v>12.441284</v>
      </c>
      <c r="R31" s="21">
        <v>12.228332</v>
      </c>
      <c r="S31" s="20">
        <v>0.324360609054565</v>
      </c>
      <c r="T31" s="20">
        <v>0.340735822916031</v>
      </c>
      <c r="U31" s="20">
        <v>12.4412841796875</v>
      </c>
      <c r="V31" s="19">
        <v>0</v>
      </c>
      <c r="W31" s="21">
        <v>0</v>
      </c>
      <c r="X31" s="24">
        <v>5866.171875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19.768471</v>
      </c>
      <c r="Q32" s="20">
        <v>20.820906</v>
      </c>
      <c r="R32" s="21">
        <v>20.064751</v>
      </c>
      <c r="S32" s="20">
        <v>0.325921267271042</v>
      </c>
      <c r="T32" s="20">
        <v>0.343272686004639</v>
      </c>
      <c r="U32" s="20">
        <v>20.8209056854248</v>
      </c>
      <c r="V32" s="19">
        <v>0</v>
      </c>
      <c r="W32" s="21">
        <v>0</v>
      </c>
      <c r="X32" s="24">
        <v>5789.81787109375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30.368532</v>
      </c>
      <c r="Q33" s="20">
        <v>31.968397</v>
      </c>
      <c r="R33" s="21">
        <v>30.449455</v>
      </c>
      <c r="S33" s="20">
        <v>0.327295124530792</v>
      </c>
      <c r="T33" s="20">
        <v>0.34453758597374</v>
      </c>
      <c r="U33" s="20">
        <v>31.9683971405029</v>
      </c>
      <c r="V33" s="19">
        <v>0</v>
      </c>
      <c r="W33" s="21">
        <v>0</v>
      </c>
      <c r="X33" s="24">
        <v>5726.5419921875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43.364151</v>
      </c>
      <c r="Q34" s="20">
        <v>45.638958</v>
      </c>
      <c r="R34" s="21">
        <v>43.276485</v>
      </c>
      <c r="S34" s="20">
        <v>0.327821910381317</v>
      </c>
      <c r="T34" s="20">
        <v>0.345018893480301</v>
      </c>
      <c r="U34" s="20">
        <v>45.6389579772949</v>
      </c>
      <c r="V34" s="19">
        <v>0</v>
      </c>
      <c r="W34" s="21">
        <v>0</v>
      </c>
      <c r="X34" s="24">
        <v>5702.71533203125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59.258232</v>
      </c>
      <c r="Q35" s="20">
        <v>62.388077</v>
      </c>
      <c r="R35" s="21">
        <v>58.975475</v>
      </c>
      <c r="S35" s="20">
        <v>0.328079104423523</v>
      </c>
      <c r="T35" s="20">
        <v>0.345407277345657</v>
      </c>
      <c r="U35" s="20">
        <v>62.3880767822266</v>
      </c>
      <c r="V35" s="19">
        <v>0</v>
      </c>
      <c r="W35" s="21">
        <v>0</v>
      </c>
      <c r="X35" s="24">
        <v>5691.0234375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77.991318</v>
      </c>
      <c r="Q36" s="20">
        <v>82.058205</v>
      </c>
      <c r="R36" s="21">
        <v>77.206886</v>
      </c>
      <c r="S36" s="20">
        <v>0.328721642494202</v>
      </c>
      <c r="T36" s="20">
        <v>0.345862954854965</v>
      </c>
      <c r="U36" s="20">
        <v>82.0582046508789</v>
      </c>
      <c r="V36" s="19">
        <v>0</v>
      </c>
      <c r="W36" s="21">
        <v>0</v>
      </c>
      <c r="X36" s="24">
        <v>5662.54052734375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99.8535</v>
      </c>
      <c r="Q37" s="20">
        <v>105.10084</v>
      </c>
      <c r="R37" s="21">
        <v>98.540825</v>
      </c>
      <c r="S37" s="20">
        <v>0.329011827707291</v>
      </c>
      <c r="T37" s="20">
        <v>0.346301525831223</v>
      </c>
      <c r="U37" s="20">
        <v>105.10083770752</v>
      </c>
      <c r="V37" s="19">
        <v>0</v>
      </c>
      <c r="W37" s="21">
        <v>0</v>
      </c>
      <c r="X37" s="24">
        <v>5649.61865234375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124.7645</v>
      </c>
      <c r="Q38" s="20">
        <v>131.22041</v>
      </c>
      <c r="R38" s="21">
        <v>123.14486</v>
      </c>
      <c r="S38" s="20">
        <v>0.329081267118454</v>
      </c>
      <c r="T38" s="20">
        <v>0.346109479665756</v>
      </c>
      <c r="U38" s="20">
        <v>131.220413208008</v>
      </c>
      <c r="V38" s="19">
        <v>0</v>
      </c>
      <c r="W38" s="21">
        <v>0</v>
      </c>
      <c r="X38" s="24">
        <v>5646.73046875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152.80453</v>
      </c>
      <c r="Q39" s="20">
        <v>160.8689</v>
      </c>
      <c r="R39" s="21">
        <v>150.26483</v>
      </c>
      <c r="S39" s="20">
        <v>0.329363942146301</v>
      </c>
      <c r="T39" s="20">
        <v>0.346746355295181</v>
      </c>
      <c r="U39" s="20">
        <v>160.868896484375</v>
      </c>
      <c r="V39" s="19">
        <v>0</v>
      </c>
      <c r="W39" s="21">
        <v>0</v>
      </c>
      <c r="X39" s="24">
        <v>5634.11962890625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184.15488</v>
      </c>
      <c r="Q40" s="20">
        <v>193.88022</v>
      </c>
      <c r="R40" s="21">
        <v>180.54218</v>
      </c>
      <c r="S40" s="20">
        <v>0.329685598611832</v>
      </c>
      <c r="T40" s="20">
        <v>0.347096502780914</v>
      </c>
      <c r="U40" s="20">
        <v>193.880218505859</v>
      </c>
      <c r="V40" s="19">
        <v>0</v>
      </c>
      <c r="W40" s="21">
        <v>0</v>
      </c>
      <c r="X40" s="24">
        <v>5620.0966796875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218.84286</v>
      </c>
      <c r="Q41" s="20">
        <v>230.2626</v>
      </c>
      <c r="R41" s="21">
        <v>214.38223</v>
      </c>
      <c r="S41" s="20">
        <v>0.329837113618851</v>
      </c>
      <c r="T41" s="20">
        <v>0.347048789262772</v>
      </c>
      <c r="U41" s="20">
        <v>230.262603759766</v>
      </c>
      <c r="V41" s="19">
        <v>0</v>
      </c>
      <c r="W41" s="21">
        <v>0</v>
      </c>
      <c r="X41" s="24">
        <v>5613.60986328125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257.34741</v>
      </c>
      <c r="Q42" s="20">
        <v>270.77563</v>
      </c>
      <c r="R42" s="21">
        <v>251.62309</v>
      </c>
      <c r="S42" s="20">
        <v>0.330040007829666</v>
      </c>
      <c r="T42" s="20">
        <v>0.347261279821396</v>
      </c>
      <c r="U42" s="20">
        <v>270.775634765625</v>
      </c>
      <c r="V42" s="19">
        <v>0</v>
      </c>
      <c r="W42" s="21">
        <v>0</v>
      </c>
      <c r="X42" s="24">
        <v>5604.82958984375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299.43317</v>
      </c>
      <c r="Q43" s="20">
        <v>315.20621</v>
      </c>
      <c r="R43" s="21">
        <v>292.59396</v>
      </c>
      <c r="S43" s="20">
        <v>0.330050885677338</v>
      </c>
      <c r="T43" s="20">
        <v>0.347436755895615</v>
      </c>
      <c r="U43" s="20">
        <v>315.206207275391</v>
      </c>
      <c r="V43" s="19">
        <v>0</v>
      </c>
      <c r="W43" s="21">
        <v>0</v>
      </c>
      <c r="X43" s="24">
        <v>5604.302734375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342.38885</v>
      </c>
      <c r="Q44" s="20">
        <v>360.48193</v>
      </c>
      <c r="R44" s="21">
        <v>333.76248</v>
      </c>
      <c r="S44" s="20">
        <v>0.330289274454117</v>
      </c>
      <c r="T44" s="20">
        <v>0.347742974758148</v>
      </c>
      <c r="U44" s="20">
        <v>360.48193359375</v>
      </c>
      <c r="V44" s="19">
        <v>0</v>
      </c>
      <c r="W44" s="21">
        <v>0</v>
      </c>
      <c r="X44" s="24">
        <v>5594.029296875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2024-09-08T09:23:42Z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