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yushiverma/Documents/Github/My-Book-Stats/data/"/>
    </mc:Choice>
  </mc:AlternateContent>
  <xr:revisionPtr revIDLastSave="0" documentId="13_ncr:1_{E02884F2-A45D-0542-9BB3-18BD75A7EBF1}" xr6:coauthVersionLast="47" xr6:coauthVersionMax="47" xr10:uidLastSave="{00000000-0000-0000-0000-000000000000}"/>
  <bookViews>
    <workbookView xWindow="11460" yWindow="500" windowWidth="39620" windowHeight="19360" xr2:uid="{00000000-000D-0000-FFFF-FFFF00000000}"/>
  </bookViews>
  <sheets>
    <sheet name="goodreads_library_export" sheetId="1" r:id="rId1"/>
    <sheet name="Sheet2" sheetId="3" r:id="rId2"/>
    <sheet name="Sheet1" sheetId="2" r:id="rId3"/>
  </sheets>
  <definedNames>
    <definedName name="_xlnm._FilterDatabase" localSheetId="0" hidden="1">goodreads_library_export!$A$1:$O$1</definedName>
    <definedName name="aa">goodreads_library_export!$XFB$1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D183" i="1"/>
  <c r="E183" i="1"/>
  <c r="D182" i="1"/>
  <c r="E182" i="1"/>
  <c r="D184" i="1"/>
  <c r="E184" i="1"/>
  <c r="D253" i="1"/>
  <c r="E253" i="1"/>
  <c r="D264" i="1"/>
  <c r="E264" i="1"/>
  <c r="D267" i="1"/>
  <c r="E267" i="1"/>
  <c r="D266" i="1"/>
  <c r="E266" i="1"/>
  <c r="D109" i="1"/>
  <c r="E109" i="1"/>
  <c r="D243" i="1"/>
  <c r="E243" i="1"/>
  <c r="D190" i="1"/>
  <c r="E190" i="1"/>
  <c r="D221" i="1"/>
  <c r="E221" i="1"/>
  <c r="D202" i="1"/>
  <c r="E202" i="1"/>
  <c r="D219" i="1"/>
  <c r="E219" i="1"/>
  <c r="D217" i="1"/>
  <c r="E217" i="1"/>
  <c r="D180" i="1"/>
  <c r="E180" i="1"/>
  <c r="D233" i="1"/>
  <c r="E233" i="1"/>
  <c r="D227" i="1"/>
  <c r="E227" i="1"/>
  <c r="D237" i="1"/>
  <c r="E237" i="1"/>
  <c r="D187" i="1"/>
  <c r="E187" i="1"/>
  <c r="D200" i="1"/>
  <c r="E200" i="1"/>
  <c r="D181" i="1"/>
  <c r="E181" i="1"/>
  <c r="D194" i="1"/>
  <c r="E194" i="1"/>
  <c r="D215" i="1"/>
  <c r="E215" i="1"/>
  <c r="D209" i="1"/>
  <c r="E209" i="1"/>
  <c r="D235" i="1"/>
  <c r="E235" i="1"/>
  <c r="D204" i="1"/>
  <c r="E204" i="1"/>
  <c r="D231" i="1"/>
  <c r="E231" i="1"/>
  <c r="D208" i="1"/>
  <c r="E208" i="1"/>
  <c r="D193" i="1"/>
  <c r="E193" i="1"/>
  <c r="D229" i="1"/>
  <c r="E229" i="1"/>
  <c r="D236" i="1"/>
  <c r="E236" i="1"/>
  <c r="D191" i="1"/>
  <c r="E191" i="1"/>
  <c r="D185" i="1"/>
  <c r="E185" i="1"/>
  <c r="D228" i="1"/>
  <c r="E228" i="1"/>
  <c r="D206" i="1"/>
  <c r="E206" i="1"/>
  <c r="D212" i="1"/>
  <c r="E212" i="1"/>
  <c r="D195" i="1"/>
  <c r="E195" i="1"/>
  <c r="D186" i="1"/>
  <c r="E186" i="1"/>
  <c r="D203" i="1"/>
  <c r="E203" i="1"/>
  <c r="D196" i="1"/>
  <c r="E196" i="1"/>
  <c r="D249" i="1"/>
  <c r="E249" i="1"/>
  <c r="D246" i="1"/>
  <c r="E246" i="1"/>
  <c r="D230" i="1"/>
  <c r="E230" i="1"/>
  <c r="D248" i="1"/>
  <c r="E248" i="1"/>
  <c r="D232" i="1"/>
  <c r="E232" i="1"/>
  <c r="D218" i="1"/>
  <c r="E218" i="1"/>
  <c r="D220" i="1"/>
  <c r="E220" i="1"/>
  <c r="D192" i="1"/>
  <c r="E192" i="1"/>
  <c r="D197" i="1"/>
  <c r="E197" i="1"/>
  <c r="D201" i="1"/>
  <c r="E201" i="1"/>
  <c r="D210" i="1"/>
  <c r="E210" i="1"/>
  <c r="D247" i="1"/>
  <c r="E247" i="1"/>
  <c r="D250" i="1"/>
  <c r="E250" i="1"/>
  <c r="D240" i="1"/>
  <c r="E240" i="1"/>
  <c r="D222" i="1"/>
  <c r="E222" i="1"/>
  <c r="D207" i="1"/>
  <c r="E207" i="1"/>
  <c r="D224" i="1"/>
  <c r="E224" i="1"/>
  <c r="D223" i="1"/>
  <c r="E223" i="1"/>
  <c r="D225" i="1"/>
  <c r="E225" i="1"/>
  <c r="D199" i="1"/>
  <c r="E199" i="1"/>
  <c r="D216" i="1"/>
  <c r="E216" i="1"/>
  <c r="D238" i="1"/>
  <c r="E238" i="1"/>
  <c r="D242" i="1"/>
  <c r="E242" i="1"/>
  <c r="D213" i="1"/>
  <c r="E213" i="1"/>
  <c r="D244" i="1"/>
  <c r="E244" i="1"/>
  <c r="D239" i="1"/>
  <c r="E239" i="1"/>
  <c r="D205" i="1"/>
  <c r="E205" i="1"/>
  <c r="D189" i="1"/>
  <c r="E189" i="1"/>
  <c r="D241" i="1"/>
  <c r="E241" i="1"/>
  <c r="D211" i="1"/>
  <c r="E211" i="1"/>
  <c r="D198" i="1"/>
  <c r="E198" i="1"/>
  <c r="D234" i="1"/>
  <c r="E234" i="1"/>
  <c r="D188" i="1"/>
  <c r="E188" i="1"/>
  <c r="D226" i="1"/>
  <c r="E226" i="1"/>
  <c r="D245" i="1"/>
  <c r="E245" i="1"/>
  <c r="D97" i="1"/>
  <c r="E97" i="1"/>
  <c r="D55" i="1"/>
  <c r="E55" i="1"/>
  <c r="D52" i="1"/>
  <c r="E52" i="1"/>
  <c r="D137" i="1"/>
  <c r="E137" i="1"/>
  <c r="D99" i="1"/>
  <c r="E99" i="1"/>
  <c r="D90" i="1"/>
  <c r="E90" i="1"/>
  <c r="D150" i="1"/>
  <c r="E150" i="1"/>
  <c r="D102" i="1"/>
  <c r="E102" i="1"/>
  <c r="D46" i="1"/>
  <c r="E46" i="1"/>
  <c r="D106" i="1"/>
  <c r="E106" i="1"/>
  <c r="D100" i="1"/>
  <c r="E100" i="1"/>
  <c r="D143" i="1"/>
  <c r="E143" i="1"/>
  <c r="D139" i="1"/>
  <c r="E139" i="1"/>
  <c r="D172" i="1"/>
  <c r="E172" i="1"/>
  <c r="D169" i="1"/>
  <c r="E169" i="1"/>
  <c r="D146" i="1"/>
  <c r="E146" i="1"/>
  <c r="D134" i="1"/>
  <c r="E134" i="1"/>
  <c r="D2" i="1"/>
  <c r="E2" i="1"/>
  <c r="D18" i="1"/>
  <c r="E18" i="1"/>
  <c r="D103" i="1"/>
  <c r="E103" i="1"/>
  <c r="D173" i="1"/>
  <c r="E173" i="1"/>
  <c r="D105" i="1"/>
  <c r="E105" i="1"/>
  <c r="D43" i="1"/>
  <c r="E43" i="1"/>
  <c r="D138" i="1"/>
  <c r="E138" i="1"/>
  <c r="D145" i="1"/>
  <c r="E145" i="1"/>
  <c r="D132" i="1"/>
  <c r="E132" i="1"/>
  <c r="D176" i="1"/>
  <c r="E176" i="1"/>
  <c r="D41" i="1"/>
  <c r="E41" i="1"/>
  <c r="D147" i="1"/>
  <c r="E147" i="1"/>
  <c r="D167" i="1"/>
  <c r="E167" i="1"/>
  <c r="D51" i="1"/>
  <c r="E51" i="1"/>
  <c r="D152" i="1"/>
  <c r="E152" i="1"/>
  <c r="D108" i="1"/>
  <c r="E108" i="1"/>
  <c r="D144" i="1"/>
  <c r="E144" i="1"/>
  <c r="D49" i="1"/>
  <c r="E49" i="1"/>
  <c r="D170" i="1"/>
  <c r="E170" i="1"/>
  <c r="D142" i="1"/>
  <c r="E142" i="1"/>
  <c r="D45" i="1"/>
  <c r="E45" i="1"/>
  <c r="D156" i="1"/>
  <c r="E156" i="1"/>
  <c r="D101" i="1"/>
  <c r="E101" i="1"/>
  <c r="D151" i="1"/>
  <c r="E151" i="1"/>
  <c r="D91" i="1"/>
  <c r="E91" i="1"/>
  <c r="D149" i="1"/>
  <c r="E149" i="1"/>
  <c r="D178" i="1"/>
  <c r="E178" i="1"/>
  <c r="D112" i="1"/>
  <c r="E112" i="1"/>
  <c r="D136" i="1"/>
  <c r="E136" i="1"/>
  <c r="D44" i="1"/>
  <c r="E44" i="1"/>
  <c r="D15" i="1"/>
  <c r="E15" i="1"/>
  <c r="D42" i="1"/>
  <c r="E42" i="1"/>
  <c r="D87" i="1"/>
  <c r="E87" i="1"/>
  <c r="D174" i="1"/>
  <c r="E174" i="1"/>
  <c r="D177" i="1"/>
  <c r="E177" i="1"/>
  <c r="D148" i="1"/>
  <c r="E148" i="1"/>
  <c r="D140" i="1"/>
  <c r="E140" i="1"/>
  <c r="D50" i="1"/>
  <c r="E50" i="1"/>
  <c r="D92" i="1"/>
  <c r="E92" i="1"/>
  <c r="D98" i="1"/>
  <c r="E98" i="1"/>
  <c r="D47" i="1"/>
  <c r="E47" i="1"/>
  <c r="D111" i="1"/>
  <c r="E111" i="1"/>
  <c r="D60" i="1"/>
  <c r="E60" i="1"/>
  <c r="D94" i="1"/>
  <c r="E94" i="1"/>
  <c r="D48" i="1"/>
  <c r="E48" i="1"/>
  <c r="D17" i="1"/>
  <c r="E17" i="1"/>
  <c r="D141" i="1"/>
  <c r="E141" i="1"/>
  <c r="D171" i="1"/>
  <c r="E171" i="1"/>
  <c r="D40" i="1"/>
  <c r="E40" i="1"/>
  <c r="D179" i="1"/>
  <c r="E179" i="1"/>
  <c r="D89" i="1"/>
  <c r="E89" i="1"/>
  <c r="D93" i="1"/>
  <c r="E93" i="1"/>
  <c r="D88" i="1"/>
  <c r="E88" i="1"/>
  <c r="D20" i="1"/>
  <c r="E20" i="1"/>
  <c r="D95" i="1"/>
  <c r="E95" i="1"/>
  <c r="D168" i="1"/>
  <c r="E168" i="1"/>
  <c r="D21" i="1"/>
  <c r="E21" i="1"/>
  <c r="D104" i="1"/>
  <c r="E104" i="1"/>
  <c r="D86" i="1"/>
  <c r="E86" i="1"/>
  <c r="D14" i="1"/>
  <c r="E14" i="1"/>
  <c r="D96" i="1"/>
  <c r="E96" i="1"/>
  <c r="D133" i="1"/>
  <c r="E133" i="1"/>
  <c r="D16" i="1"/>
  <c r="E16" i="1"/>
  <c r="D175" i="1"/>
  <c r="E175" i="1"/>
  <c r="D135" i="1"/>
  <c r="E135" i="1"/>
  <c r="D25" i="1"/>
  <c r="E25" i="1"/>
  <c r="D23" i="1"/>
  <c r="E23" i="1"/>
  <c r="D19" i="1"/>
  <c r="E19" i="1"/>
  <c r="D28" i="1"/>
  <c r="E28" i="1"/>
  <c r="D11" i="1"/>
  <c r="E11" i="1"/>
  <c r="D158" i="1"/>
  <c r="E158" i="1"/>
  <c r="D5" i="1"/>
  <c r="E5" i="1"/>
  <c r="D63" i="1"/>
  <c r="E63" i="1"/>
  <c r="D61" i="1"/>
  <c r="E61" i="1"/>
  <c r="D159" i="1"/>
  <c r="E159" i="1"/>
  <c r="D56" i="1"/>
  <c r="E56" i="1"/>
  <c r="D30" i="1"/>
  <c r="E30" i="1"/>
  <c r="D84" i="1"/>
  <c r="E84" i="1"/>
  <c r="D76" i="1"/>
  <c r="E76" i="1"/>
  <c r="D73" i="1"/>
  <c r="E73" i="1"/>
  <c r="D116" i="1"/>
  <c r="E116" i="1"/>
  <c r="D58" i="1"/>
  <c r="E58" i="1"/>
  <c r="D62" i="1"/>
  <c r="E62" i="1"/>
  <c r="D34" i="1"/>
  <c r="E34" i="1"/>
  <c r="D71" i="1"/>
  <c r="E71" i="1"/>
  <c r="D110" i="1"/>
  <c r="E110" i="1"/>
  <c r="D38" i="1"/>
  <c r="E38" i="1"/>
  <c r="D7" i="1"/>
  <c r="E7" i="1"/>
  <c r="D118" i="1"/>
  <c r="E118" i="1"/>
  <c r="D77" i="1"/>
  <c r="E77" i="1"/>
  <c r="D78" i="1"/>
  <c r="E78" i="1"/>
  <c r="D68" i="1"/>
  <c r="E68" i="1"/>
  <c r="D124" i="1"/>
  <c r="E124" i="1"/>
  <c r="D163" i="1"/>
  <c r="E163" i="1"/>
  <c r="D37" i="1"/>
  <c r="E37" i="1"/>
  <c r="D80" i="1"/>
  <c r="E80" i="1"/>
  <c r="D12" i="1"/>
  <c r="E12" i="1"/>
  <c r="D154" i="1"/>
  <c r="E154" i="1"/>
  <c r="D59" i="1"/>
  <c r="E59" i="1"/>
  <c r="D54" i="1"/>
  <c r="E54" i="1"/>
  <c r="D36" i="1"/>
  <c r="E36" i="1"/>
  <c r="D9" i="1"/>
  <c r="E9" i="1"/>
  <c r="D123" i="1"/>
  <c r="E123" i="1"/>
  <c r="D81" i="1"/>
  <c r="E81" i="1"/>
  <c r="D157" i="1"/>
  <c r="E157" i="1"/>
  <c r="D8" i="1"/>
  <c r="E8" i="1"/>
  <c r="D127" i="1"/>
  <c r="E127" i="1"/>
  <c r="D39" i="1"/>
  <c r="E39" i="1"/>
  <c r="D72" i="1"/>
  <c r="E72" i="1"/>
  <c r="D155" i="1"/>
  <c r="E155" i="1"/>
  <c r="D79" i="1"/>
  <c r="E79" i="1"/>
  <c r="D130" i="1"/>
  <c r="E130" i="1"/>
  <c r="D67" i="1"/>
  <c r="E67" i="1"/>
  <c r="D119" i="1"/>
  <c r="E119" i="1"/>
  <c r="D6" i="1"/>
  <c r="E6" i="1"/>
  <c r="D13" i="1"/>
  <c r="E13" i="1"/>
  <c r="E121" i="1"/>
  <c r="D10" i="1"/>
  <c r="E10" i="1"/>
  <c r="D29" i="1"/>
  <c r="E29" i="1"/>
  <c r="D33" i="1"/>
  <c r="E33" i="1"/>
  <c r="D24" i="1"/>
  <c r="E24" i="1"/>
  <c r="D129" i="1"/>
  <c r="E129" i="1"/>
  <c r="D126" i="1"/>
  <c r="E126" i="1"/>
  <c r="D32" i="1"/>
  <c r="E32" i="1"/>
  <c r="D4" i="1"/>
  <c r="E4" i="1"/>
  <c r="D64" i="1"/>
  <c r="E64" i="1"/>
  <c r="D57" i="1"/>
  <c r="E57" i="1"/>
  <c r="D22" i="1"/>
  <c r="E22" i="1"/>
  <c r="D113" i="1"/>
  <c r="E113" i="1"/>
  <c r="D75" i="1"/>
  <c r="E75" i="1"/>
  <c r="D153" i="1"/>
  <c r="E153" i="1"/>
  <c r="D125" i="1"/>
  <c r="E125" i="1"/>
  <c r="D65" i="1"/>
  <c r="E65" i="1"/>
  <c r="D165" i="1"/>
  <c r="E165" i="1"/>
  <c r="D27" i="1"/>
  <c r="E27" i="1"/>
  <c r="D83" i="1"/>
  <c r="E83" i="1"/>
  <c r="D70" i="1"/>
  <c r="E70" i="1"/>
  <c r="D85" i="1"/>
  <c r="E85" i="1"/>
  <c r="D131" i="1"/>
  <c r="E131" i="1"/>
  <c r="D122" i="1"/>
  <c r="E122" i="1"/>
  <c r="D128" i="1"/>
  <c r="E128" i="1"/>
  <c r="D114" i="1"/>
  <c r="E114" i="1"/>
  <c r="D117" i="1"/>
  <c r="E117" i="1"/>
  <c r="D107" i="1"/>
  <c r="E107" i="1"/>
  <c r="D115" i="1"/>
  <c r="E115" i="1"/>
  <c r="D66" i="1"/>
  <c r="E66" i="1"/>
  <c r="D162" i="1"/>
  <c r="E162" i="1"/>
  <c r="D82" i="1"/>
  <c r="E82" i="1"/>
  <c r="D74" i="1"/>
  <c r="E74" i="1"/>
  <c r="D31" i="1"/>
  <c r="E31" i="1"/>
  <c r="D166" i="1"/>
  <c r="E166" i="1"/>
  <c r="D26" i="1"/>
  <c r="E26" i="1"/>
  <c r="D69" i="1"/>
  <c r="E69" i="1"/>
  <c r="D35" i="1"/>
  <c r="E35" i="1"/>
  <c r="D265" i="1"/>
  <c r="E265" i="1"/>
  <c r="D261" i="1"/>
  <c r="E261" i="1"/>
  <c r="D53" i="1"/>
  <c r="E53" i="1"/>
  <c r="D3" i="1"/>
  <c r="E3" i="1"/>
  <c r="D164" i="1"/>
  <c r="E164" i="1"/>
  <c r="D214" i="1"/>
  <c r="E214" i="1"/>
  <c r="D257" i="1"/>
  <c r="E257" i="1"/>
  <c r="D256" i="1"/>
  <c r="E256" i="1"/>
  <c r="D259" i="1"/>
  <c r="E259" i="1"/>
  <c r="D260" i="1"/>
  <c r="E260" i="1"/>
  <c r="D254" i="1"/>
  <c r="E254" i="1"/>
  <c r="D255" i="1"/>
  <c r="E255" i="1"/>
  <c r="D251" i="1"/>
  <c r="E251" i="1"/>
  <c r="D252" i="1"/>
  <c r="E252" i="1"/>
  <c r="D258" i="1"/>
  <c r="E258" i="1"/>
  <c r="D262" i="1"/>
  <c r="E262" i="1"/>
  <c r="D263" i="1"/>
  <c r="E263" i="1"/>
</calcChain>
</file>

<file path=xl/sharedStrings.xml><?xml version="1.0" encoding="utf-8"?>
<sst xmlns="http://schemas.openxmlformats.org/spreadsheetml/2006/main" count="1236" uniqueCount="803">
  <si>
    <t>Title</t>
  </si>
  <si>
    <t>Author l-f</t>
  </si>
  <si>
    <t>Additional Authors</t>
  </si>
  <si>
    <t>ISBN</t>
  </si>
  <si>
    <t>ISBN13</t>
  </si>
  <si>
    <t>Publisher</t>
  </si>
  <si>
    <t>Binding</t>
  </si>
  <si>
    <t>Number of Pages</t>
  </si>
  <si>
    <t>Year Published</t>
  </si>
  <si>
    <t>Original Publication Year</t>
  </si>
  <si>
    <t>An Introduction to the Sun and Stars (2015-02-19)</t>
  </si>
  <si>
    <t>X, X</t>
  </si>
  <si>
    <t>Cambridge - Open University</t>
  </si>
  <si>
    <t>Paperback</t>
  </si>
  <si>
    <t>An Introduction to Galaxies and Cosmology</t>
  </si>
  <si>
    <t>Jones, Mark H.</t>
  </si>
  <si>
    <t>Robert J. A. Lambourne, Stephen Serjeant</t>
  </si>
  <si>
    <t>Physics: Volume 1: Asia-Pacific Edition (Physics, #1)</t>
  </si>
  <si>
    <t>Serway, Raymond A.</t>
  </si>
  <si>
    <t>John W. Jewett Jr., Kate  Wilson, Anna Wilson</t>
  </si>
  <si>
    <t>Cengage Learning Australia</t>
  </si>
  <si>
    <t>Gems &amp; Minerals</t>
  </si>
  <si>
    <t>Landmann, Andreas</t>
  </si>
  <si>
    <t>Schiffer Pub Ltd</t>
  </si>
  <si>
    <t>Hardcover</t>
  </si>
  <si>
    <t>Dark Matter</t>
  </si>
  <si>
    <t>Crouch, Blake</t>
  </si>
  <si>
    <t>Ballantine Books</t>
  </si>
  <si>
    <t>The Do-Over</t>
  </si>
  <si>
    <t>Park, Suzanne</t>
  </si>
  <si>
    <t>Avon</t>
  </si>
  <si>
    <t>to-read</t>
  </si>
  <si>
    <t>Love, Theoretically</t>
  </si>
  <si>
    <t>Hazelwood, Ali</t>
  </si>
  <si>
    <t>Little Brown Books</t>
  </si>
  <si>
    <t>The Elegant Universe: Superstrings, Hidden Dimensions, and the Quest for the Ultimate Theory</t>
  </si>
  <si>
    <t>Greene, Brian</t>
  </si>
  <si>
    <t>W. W. Norton &amp; Company</t>
  </si>
  <si>
    <t>The Big, Bad Book of Botany: The World's Most Fascinating Flora</t>
  </si>
  <si>
    <t>Largo, Michael</t>
  </si>
  <si>
    <t>William Morrow Paperbacks</t>
  </si>
  <si>
    <t>Kindle Edition</t>
  </si>
  <si>
    <t>The Tree</t>
  </si>
  <si>
    <t>Woldendorp, Richard</t>
  </si>
  <si>
    <t>Fremantle Press</t>
  </si>
  <si>
    <t>Earth Almanac: A Year of Witnessing the Wild, from the Call of the Loon to the Journey of the Gray Whale</t>
  </si>
  <si>
    <t>Williams, Ted</t>
  </si>
  <si>
    <t>Verlyn Klinkenborg</t>
  </si>
  <si>
    <t>Storey Publishing, LLC</t>
  </si>
  <si>
    <t>A History of America in Thirty-Six Postage Stamps</t>
  </si>
  <si>
    <t>West, Chris</t>
  </si>
  <si>
    <t>Picador</t>
  </si>
  <si>
    <t>The Reed field guide to New Zealand geology: An introduction to rocks, minerals, and fossils</t>
  </si>
  <si>
    <t>Thornton, Jocelyn</t>
  </si>
  <si>
    <t>Reed Publishing</t>
  </si>
  <si>
    <t>Opulent Oceans: Extraordinary Rare Book Selections from the American Museum of Natural History Library (Natural Histories)</t>
  </si>
  <si>
    <t>Stiassny, Melanie L.J.</t>
  </si>
  <si>
    <t>Union Square &amp; Co.</t>
  </si>
  <si>
    <t>The Philosophical Breakfast Club: Four Remarkable Friends Who Transformed Science and Changed the World</t>
  </si>
  <si>
    <t>Snyder, Laura J.</t>
  </si>
  <si>
    <t>Broadway Books</t>
  </si>
  <si>
    <t>A Photographic Guide To Mushrooms And Other Fungi Of New Zealand (Photographic Guide)</t>
  </si>
  <si>
    <t>Ridley, G.S.</t>
  </si>
  <si>
    <t>New Holland Publishers</t>
  </si>
  <si>
    <t>Read This if You Want to Be a Great Writer</t>
  </si>
  <si>
    <t>Raisin, Ross</t>
  </si>
  <si>
    <t>Laurence King Publishing</t>
  </si>
  <si>
    <t>The Barber Book</t>
  </si>
  <si>
    <t>Phaidon Press</t>
  </si>
  <si>
    <t>Press, Phaidon</t>
  </si>
  <si>
    <t>Reading the Clouds: How You Can Forecast the Weather</t>
  </si>
  <si>
    <t>Perkins, Oliver</t>
  </si>
  <si>
    <t>Tom Cunliffe, Duncan Wells</t>
  </si>
  <si>
    <t>Adlard Coles</t>
  </si>
  <si>
    <t>Remembering Christchurch</t>
  </si>
  <si>
    <t>Parr, Alison</t>
  </si>
  <si>
    <t>Penguin Books New Zealand</t>
  </si>
  <si>
    <t>Stargazing for Dummies</t>
  </si>
  <si>
    <t>Owens, Steve</t>
  </si>
  <si>
    <t>For Dummies</t>
  </si>
  <si>
    <t>ebook</t>
  </si>
  <si>
    <t>The Skeptics' Guide to the Universe: How to Know What's Really Real in a World Increasingly Full of Fake</t>
  </si>
  <si>
    <t>Novella, Steven</t>
  </si>
  <si>
    <t>Bob Novella, Cara Santa Maria, Jay Novella, Evan Bernstein</t>
  </si>
  <si>
    <t>Grand Central Publishing</t>
  </si>
  <si>
    <t>Vera Rubin: A Life</t>
  </si>
  <si>
    <t>Mitton, Jacqueline</t>
  </si>
  <si>
    <t>Simon Mitton, Jocelyn Bell Burnell</t>
  </si>
  <si>
    <t>Belknap Press: An Imprint of Harvard University Press</t>
  </si>
  <si>
    <t>Seeking New York</t>
  </si>
  <si>
    <t>Miller, Tom</t>
  </si>
  <si>
    <t>Pimpernel Press Ltd</t>
  </si>
  <si>
    <t>Not Born Yesterday: The Science of Who We Trust and What We Believe</t>
  </si>
  <si>
    <t>Mercier, Hugo</t>
  </si>
  <si>
    <t>Princeton University Press</t>
  </si>
  <si>
    <t>Hidden Alaska: Bristol Bay and Beyond</t>
  </si>
  <si>
    <t>Atcheson, Dave</t>
  </si>
  <si>
    <t>Michael Melford</t>
  </si>
  <si>
    <t>National Geographic</t>
  </si>
  <si>
    <t>2084 Video Study: Artificial Intelligence and the Future of Humanity</t>
  </si>
  <si>
    <t>Lennox, John C.</t>
  </si>
  <si>
    <t>Zondervan</t>
  </si>
  <si>
    <t>DVD</t>
  </si>
  <si>
    <t>Visual Intelligence: Sharpen Your Perception, Change Your Life</t>
  </si>
  <si>
    <t>Herman, Amy E.</t>
  </si>
  <si>
    <t>Eamon Dolan/Houghton Mifflin Harcourt</t>
  </si>
  <si>
    <t>Gems and Crystals: From the American Museum of Natural History</t>
  </si>
  <si>
    <t>Harlow, George E.</t>
  </si>
  <si>
    <t>Anna S. Sofianides, Harold Van Pelt, Erica Van Pelt</t>
  </si>
  <si>
    <t>Simon &amp; Schuster</t>
  </si>
  <si>
    <t>The Snowden Files: The Inside Story of the World's Most Wanted Man</t>
  </si>
  <si>
    <t>Harding, Luke</t>
  </si>
  <si>
    <t>Vintage</t>
  </si>
  <si>
    <t>Professional Hairdressing: The Official Guide to S/NVQ Level 3</t>
  </si>
  <si>
    <t>Green, Martin</t>
  </si>
  <si>
    <t>Leo Palladino</t>
  </si>
  <si>
    <t>Cengage Learning</t>
  </si>
  <si>
    <t>The Walker's Guide to Outdoor Clues and Signs</t>
  </si>
  <si>
    <t>Gooley, Tristan</t>
  </si>
  <si>
    <t>Sceptre</t>
  </si>
  <si>
    <t>Art of Reading Minds</t>
  </si>
  <si>
    <t>Fexeus, Henrik</t>
  </si>
  <si>
    <t>St. Martin's Essentials</t>
  </si>
  <si>
    <t>The Perils of Perception: Why We're Wrong About Nearly Everything</t>
  </si>
  <si>
    <t>Duffy, Bobby</t>
  </si>
  <si>
    <t>Atlantic Books</t>
  </si>
  <si>
    <t>American Sherlock: Murder, Forensics, and the Birth of American CSI</t>
  </si>
  <si>
    <t>Dawson, Kate Winkler</t>
  </si>
  <si>
    <t>G.P. Putnam's Sons</t>
  </si>
  <si>
    <t>The Book of Samurai: The Fundamental Teachings</t>
  </si>
  <si>
    <t>Cummins, Antony</t>
  </si>
  <si>
    <t>Yoshie Minami</t>
  </si>
  <si>
    <t>Watkins Publishing</t>
  </si>
  <si>
    <t>Voyager, 101 Wonders Between Earth and the Edge of the Cosmos</t>
  </si>
  <si>
    <t>Clark, Stuart</t>
  </si>
  <si>
    <t>Atlantic Books (UK)</t>
  </si>
  <si>
    <t>Echoes of Another</t>
  </si>
  <si>
    <t>Clarke, Chandra</t>
  </si>
  <si>
    <t>Fractal Moose</t>
  </si>
  <si>
    <t>Bubblegum</t>
  </si>
  <si>
    <t>Levin, Adam</t>
  </si>
  <si>
    <t>Mark Deakins, Michael Crouch, Julia Whelan</t>
  </si>
  <si>
    <t>Random House Audio</t>
  </si>
  <si>
    <t>Audiobook</t>
  </si>
  <si>
    <t>Emily Eternal</t>
  </si>
  <si>
    <t>Wheaton, M.G.</t>
  </si>
  <si>
    <t>The Dreamers</t>
  </si>
  <si>
    <t>Walker, Karen Thompson</t>
  </si>
  <si>
    <t>Random House</t>
  </si>
  <si>
    <t>Dead Astronauts (Borne, #2)</t>
  </si>
  <si>
    <t>VanderMeer, Jeff</t>
  </si>
  <si>
    <t>Fourth Estate</t>
  </si>
  <si>
    <t>Harry Potter and the Cursed Child: Parts One and Two (Harry Potter, #8)</t>
  </si>
  <si>
    <t>Rowling, J.K.</t>
  </si>
  <si>
    <t>Jack Thorne, John Tiffany</t>
  </si>
  <si>
    <t>Little, Brown</t>
  </si>
  <si>
    <t>One Night, New York</t>
  </si>
  <si>
    <t>Thompson, Lara</t>
  </si>
  <si>
    <t>Pegasus Crime</t>
  </si>
  <si>
    <t>A Conspiracy in Belgravia (Lady Sherlock, #2)</t>
  </si>
  <si>
    <t>Thomas, Sherry</t>
  </si>
  <si>
    <t>Blackstone Audio</t>
  </si>
  <si>
    <t>Audible Audio</t>
  </si>
  <si>
    <t>The Lightness</t>
  </si>
  <si>
    <t>Temple, Emily</t>
  </si>
  <si>
    <t>The Borough Press</t>
  </si>
  <si>
    <t>The Rise and Fall of D.O.D.O. (D.O.D.O., #1)</t>
  </si>
  <si>
    <t>Stephenson, Neal</t>
  </si>
  <si>
    <t>Nicole Galland</t>
  </si>
  <si>
    <t>William Morrow</t>
  </si>
  <si>
    <t>Ways to Hide in Winter</t>
  </si>
  <si>
    <t>Vincent, Sarah St.</t>
  </si>
  <si>
    <t>Melville House</t>
  </si>
  <si>
    <t>Guestbook: Ghost Stories</t>
  </si>
  <si>
    <t>Shapton, Leanne</t>
  </si>
  <si>
    <t>Particular Books</t>
  </si>
  <si>
    <t>10 Minutes 38 Seconds in This Strange World</t>
  </si>
  <si>
    <t>Shafak, Elif</t>
  </si>
  <si>
    <t>Viking</t>
  </si>
  <si>
    <t>Fox 8</t>
  </si>
  <si>
    <t>Saunders, George</t>
  </si>
  <si>
    <t>No One Can Pronounce My Name</t>
  </si>
  <si>
    <t>Satyal, Rakesh</t>
  </si>
  <si>
    <t>You Were Made for This</t>
  </si>
  <si>
    <t>Sacks, Michelle</t>
  </si>
  <si>
    <t>Hachette</t>
  </si>
  <si>
    <t>La caja y la luna: The box and the moon</t>
  </si>
  <si>
    <t>Romero, Patricia</t>
  </si>
  <si>
    <t>Vicky Collar</t>
  </si>
  <si>
    <t>NowKinds</t>
  </si>
  <si>
    <t>Foe</t>
  </si>
  <si>
    <t>Reid, Iain</t>
  </si>
  <si>
    <t xml:space="preserve">Simon &amp; Schuster  </t>
  </si>
  <si>
    <t>Under the Water</t>
  </si>
  <si>
    <t>Pen, Paul</t>
  </si>
  <si>
    <t>Simon Bruni</t>
  </si>
  <si>
    <t>Amazon Crossing</t>
  </si>
  <si>
    <t>Triangulum</t>
  </si>
  <si>
    <t>Ntshanga, Masande</t>
  </si>
  <si>
    <t>Two Dollar Radio</t>
  </si>
  <si>
    <t>The Heavens</t>
  </si>
  <si>
    <t>Newman, Sandra</t>
  </si>
  <si>
    <t>Granta</t>
  </si>
  <si>
    <t>Waking Gods (Themis Files, #2)</t>
  </si>
  <si>
    <t>Neuvel, Sylvain</t>
  </si>
  <si>
    <t xml:space="preserve"> Del Rey</t>
  </si>
  <si>
    <t>Middlegame (Alchemical Journeys, #1)</t>
  </si>
  <si>
    <t>McGuire, Seanan</t>
  </si>
  <si>
    <t>Amber Benson</t>
  </si>
  <si>
    <t>Macmillan Audio</t>
  </si>
  <si>
    <t>Coming Up for Air</t>
  </si>
  <si>
    <t>Leipciger, Sarah</t>
  </si>
  <si>
    <t>House of Anansi Press</t>
  </si>
  <si>
    <t>A Star Is Bored</t>
  </si>
  <si>
    <t>Lane, Byron</t>
  </si>
  <si>
    <t>Henry Holt &amp; Company</t>
  </si>
  <si>
    <t>Reality and Other Stories</t>
  </si>
  <si>
    <t>Lanchester, John</t>
  </si>
  <si>
    <t>The Complete Poems of John Keats</t>
  </si>
  <si>
    <t>Keats, John</t>
  </si>
  <si>
    <t>Wordsworth Editions Ltd</t>
  </si>
  <si>
    <t>Zed</t>
  </si>
  <si>
    <t>Kavenna, Joanna</t>
  </si>
  <si>
    <t>Faber &amp; Faber</t>
  </si>
  <si>
    <t>Gravity Well</t>
  </si>
  <si>
    <t>Joosten, Melanie</t>
  </si>
  <si>
    <t>Scribe Publications</t>
  </si>
  <si>
    <t>The Daughters of Temperance Hobbs (The Physick Book, #2)</t>
  </si>
  <si>
    <t>Howe, Katherine</t>
  </si>
  <si>
    <t>Henry Holt and Co.</t>
  </si>
  <si>
    <t>The Chalk Artist</t>
  </si>
  <si>
    <t>Goodman, Allegra</t>
  </si>
  <si>
    <t xml:space="preserve">The Dial Press </t>
  </si>
  <si>
    <t>Lights All Night Long</t>
  </si>
  <si>
    <t>Fitzpatrick, Lydia</t>
  </si>
  <si>
    <t>Penguin Books</t>
  </si>
  <si>
    <t>Murder in the Cathedral</t>
  </si>
  <si>
    <t>Eliot, T.S.</t>
  </si>
  <si>
    <t>Harcourt, Brace Jovanovich/Harvest</t>
  </si>
  <si>
    <t>Platform Seven</t>
  </si>
  <si>
    <t>Doughty, Louise</t>
  </si>
  <si>
    <t>Double duel</t>
  </si>
  <si>
    <t>Boulicault, Nancy</t>
  </si>
  <si>
    <t>Talents Hauts</t>
  </si>
  <si>
    <t>Mass Market Paperback</t>
  </si>
  <si>
    <t>The Butterfly Lampshade</t>
  </si>
  <si>
    <t>Bender, Aimee</t>
  </si>
  <si>
    <t>Anchor</t>
  </si>
  <si>
    <t>Gamechanger (The Bounceback, #1)</t>
  </si>
  <si>
    <t>Beckett, L.X.</t>
  </si>
  <si>
    <t>Tor Books</t>
  </si>
  <si>
    <t>Calling Major Tom</t>
  </si>
  <si>
    <t>Barnett, David M.</t>
  </si>
  <si>
    <t>Trapeze</t>
  </si>
  <si>
    <t>The Girl in the Converse Shoes</t>
  </si>
  <si>
    <t>Garcia, Yaritza</t>
  </si>
  <si>
    <t>Yaritza Garcia Smashwords Edition</t>
  </si>
  <si>
    <t>A Mango-Shaped Space</t>
  </si>
  <si>
    <t>Mass, Wendy</t>
  </si>
  <si>
    <t>Little, Brown and Company</t>
  </si>
  <si>
    <t>The Melting of Maggie Bean (Maggie Bean, #1)</t>
  </si>
  <si>
    <t>Rayburn, Tricia</t>
  </si>
  <si>
    <t>Aladdin</t>
  </si>
  <si>
    <t>Breaking Rules (Breaking, #1)</t>
  </si>
  <si>
    <t>Tracie Puckett</t>
  </si>
  <si>
    <t>Puckett, Tracie</t>
  </si>
  <si>
    <t>The New Girl(Webster Grove #1)</t>
  </si>
  <si>
    <t>CreateSpace Independent Publishing Platform</t>
  </si>
  <si>
    <t>Imperfect</t>
  </si>
  <si>
    <t>Chan, Tina</t>
  </si>
  <si>
    <t>The Game (The Game is Life, #1)</t>
  </si>
  <si>
    <t>Schott, Terry</t>
  </si>
  <si>
    <t>Amazon Digital Services</t>
  </si>
  <si>
    <t>Water (Akasha, #1)</t>
  </si>
  <si>
    <t>Harmony, Terra</t>
  </si>
  <si>
    <t>Patchwork Press</t>
  </si>
  <si>
    <t>Sophie's Secret (Whispers, #1)</t>
  </si>
  <si>
    <t>West, Tara</t>
  </si>
  <si>
    <t>Tara West, via Smashwords</t>
  </si>
  <si>
    <t>Shatter Me (Shatter Me, #1)</t>
  </si>
  <si>
    <t>Mafi, Tahereh</t>
  </si>
  <si>
    <t>Harper</t>
  </si>
  <si>
    <t>The Queen's Blade (The Queen's Blade, #1)</t>
  </si>
  <si>
    <t>Southwell, T.C.</t>
  </si>
  <si>
    <t>T C  Southwell, via Smashwords</t>
  </si>
  <si>
    <t>Nook</t>
  </si>
  <si>
    <t>Raven (The Raven Saga, #1)</t>
  </si>
  <si>
    <t>Turner, Suzy</t>
  </si>
  <si>
    <t>Suzanne Turner Publishing</t>
  </si>
  <si>
    <t>Dangerous (Dangerous Trilogy, #1)</t>
  </si>
  <si>
    <t>Daniels, Suzannah</t>
  </si>
  <si>
    <t>Freaks Like Us</t>
  </si>
  <si>
    <t>Vaught, Susan</t>
  </si>
  <si>
    <t>Bloomsbury USA Childrens</t>
  </si>
  <si>
    <t>Barefoot Season (Blackberry Island, #1)</t>
  </si>
  <si>
    <t>Mallery, Susan</t>
  </si>
  <si>
    <t>MIRA</t>
  </si>
  <si>
    <t>Split Second</t>
  </si>
  <si>
    <t>McKenzie, Sophie</t>
  </si>
  <si>
    <t>Simon &amp; Schuster UK</t>
  </si>
  <si>
    <t>Better Than Chocolate (Life in Icicle Falls, #1)</t>
  </si>
  <si>
    <t>Roberts, Sheila</t>
  </si>
  <si>
    <t>Blubber</t>
  </si>
  <si>
    <t>Blume, Judy</t>
  </si>
  <si>
    <t>Macmillan Children's Books</t>
  </si>
  <si>
    <t>Out of My Mind (The Out of My Mind Series)</t>
  </si>
  <si>
    <t>Draper, Sharon M.</t>
  </si>
  <si>
    <t>Atheneum Books for Young Readers</t>
  </si>
  <si>
    <t>Waves</t>
  </si>
  <si>
    <t>Dogar, Sharon</t>
  </si>
  <si>
    <t>Chicken House</t>
  </si>
  <si>
    <t>Jump (Twinmaker, #1)</t>
  </si>
  <si>
    <t>Williams, Sean</t>
  </si>
  <si>
    <t>Allen &amp; Unwin</t>
  </si>
  <si>
    <t>Young Annabelle (Y.A #1)</t>
  </si>
  <si>
    <t>Sarah Tork</t>
  </si>
  <si>
    <t>Tork, Sarah</t>
  </si>
  <si>
    <t>Ice</t>
  </si>
  <si>
    <t>Durst, Sarah Beth</t>
  </si>
  <si>
    <t>Margaret K. McElderry Books</t>
  </si>
  <si>
    <t>Close Your Pretty Eyes</t>
  </si>
  <si>
    <t>Nicholls, Sally</t>
  </si>
  <si>
    <t>Marion Lloyd Books</t>
  </si>
  <si>
    <t>Season of Secrets</t>
  </si>
  <si>
    <t>A Chance for Charity (The Immortal Ones, #1)</t>
  </si>
  <si>
    <t>Baum, S.L.</t>
  </si>
  <si>
    <t>Createspace Independent Publishing Platform</t>
  </si>
  <si>
    <t>Spectacle</t>
  </si>
  <si>
    <t>Pierce, S.J.</t>
  </si>
  <si>
    <t>Fill Out This Application and Wait Over There</t>
  </si>
  <si>
    <t>Starke, Ruth</t>
  </si>
  <si>
    <t>Omnibus</t>
  </si>
  <si>
    <t>Summer of Secrets (21st Century Austen, #2)</t>
  </si>
  <si>
    <t>Rushton, Rosie</t>
  </si>
  <si>
    <t>Piccadilly Press Ltd</t>
  </si>
  <si>
    <t>Alone (The Girl in the Box, #1)</t>
  </si>
  <si>
    <t>Robert J. Crane</t>
  </si>
  <si>
    <t>Crane, Robert J.</t>
  </si>
  <si>
    <t>The Lightning Thief (Percy Jackson and the Olympians, #1)</t>
  </si>
  <si>
    <t>Riordan, Rick</t>
  </si>
  <si>
    <t>Disney Hyperion Books</t>
  </si>
  <si>
    <t>Unbreakable (Unbreakable, #1)</t>
  </si>
  <si>
    <t>Shea, Rebecca</t>
  </si>
  <si>
    <t>Eleanor &amp; Park</t>
  </si>
  <si>
    <t>Rowell, Rainbow</t>
  </si>
  <si>
    <t>St. Martin's Press</t>
  </si>
  <si>
    <t>Redemption (Redemption, #1)</t>
  </si>
  <si>
    <t>Ryals, R.K.</t>
  </si>
  <si>
    <t>CreateSpace</t>
  </si>
  <si>
    <t>The Truth About My Bat Mitzvah</t>
  </si>
  <si>
    <t>Baskin, Nora Raleigh</t>
  </si>
  <si>
    <t>Simon &amp; Schuster Books For Young Readers</t>
  </si>
  <si>
    <t>Eternal Eden (Eden Trilogy, #1)</t>
  </si>
  <si>
    <t>Williams, Nicole</t>
  </si>
  <si>
    <t>Perfectly Flawed (Flawed, #1)</t>
  </si>
  <si>
    <t>Morgan, Nessa</t>
  </si>
  <si>
    <t>Smashwords Edition</t>
  </si>
  <si>
    <t>Silence (Silence, #1)</t>
  </si>
  <si>
    <t>Preston, Natasha</t>
  </si>
  <si>
    <t>Diary of a Fat Girl (Burn Diaries Book 1)</t>
  </si>
  <si>
    <t>Mugweni, Moira</t>
  </si>
  <si>
    <t>Wander Dust (The Seraphina Parrish Trilogy, #1)</t>
  </si>
  <si>
    <t>Warren, Michelle</t>
  </si>
  <si>
    <t>kristine michelle preast</t>
  </si>
  <si>
    <t>The Secret Diamond Sisters (The Secret Diamond Sisters, #1)</t>
  </si>
  <si>
    <t>Madow, Michelle</t>
  </si>
  <si>
    <t>Harlequin Teen</t>
  </si>
  <si>
    <t>Jaded (Rock Star trilogy, #1)</t>
  </si>
  <si>
    <t>Mercy Amare</t>
  </si>
  <si>
    <t>Amare, Mercy</t>
  </si>
  <si>
    <t>The Fab Life (The Kihanna Saga, #1)</t>
  </si>
  <si>
    <t>The Nannies (Nannies, #1)</t>
  </si>
  <si>
    <t>Mayer, Melody</t>
  </si>
  <si>
    <t>Delacorte Books for Young Readers</t>
  </si>
  <si>
    <t>Color Me Series (set of 9) faded denim, fool‚Äôs gold, bitter rose, torch red, bright purple, dark blue, deep green, blade silver, burnt orange</t>
  </si>
  <si>
    <t>Carson, Melody</t>
  </si>
  <si>
    <t>NavPress</t>
  </si>
  <si>
    <t>Bound (Forbidden, #1)</t>
  </si>
  <si>
    <t>Anne, Melody</t>
  </si>
  <si>
    <t>Midnight Fire (Rise of the Dark Angel, #1)</t>
  </si>
  <si>
    <t>Gossamer Publishing</t>
  </si>
  <si>
    <t>Frey (The Frey Saga, #1)</t>
  </si>
  <si>
    <t>Wright, Melissa</t>
  </si>
  <si>
    <t>I Know Lucy (A Fugitive #1)</t>
  </si>
  <si>
    <t>Pearl, Melissa</t>
  </si>
  <si>
    <t>Evatopia Press</t>
  </si>
  <si>
    <t>Crossroads (Crossroads Saga, #1)</t>
  </si>
  <si>
    <t>Ting, Mary</t>
  </si>
  <si>
    <t>World Castle</t>
  </si>
  <si>
    <t>Nobody's Perfect (Deaf Child Crossing #2)</t>
  </si>
  <si>
    <t>Matlin, Marlee</t>
  </si>
  <si>
    <t>Simon  Schuster Books for Young Readers</t>
  </si>
  <si>
    <t>Tesla (Tesla Evolution #1)</t>
  </si>
  <si>
    <t>Lingane, Mark</t>
  </si>
  <si>
    <t>Insync Holdings</t>
  </si>
  <si>
    <t>The Dark Blue 100-Ride Bus Ticket</t>
  </si>
  <si>
    <t>Mahy, Margaret</t>
  </si>
  <si>
    <t xml:space="preserve"> HarperCollins Publishers (New Zealand)</t>
  </si>
  <si>
    <t>Ice (The Poseidon's Girls Trilogy Book 1)</t>
  </si>
  <si>
    <t>M.S. Watson</t>
  </si>
  <si>
    <t>Watson, M.S.</t>
  </si>
  <si>
    <t>Trefoil</t>
  </si>
  <si>
    <t>Moore, M.C.</t>
  </si>
  <si>
    <t>Madly (Madly, #1)</t>
  </si>
  <si>
    <t>Leighton, Michelle</t>
  </si>
  <si>
    <t>The Mind Readers (Mind Readers, #1)</t>
  </si>
  <si>
    <t>Brighton, Lori</t>
  </si>
  <si>
    <t>Smashwords</t>
  </si>
  <si>
    <t>The Giver (The Giver, #1)</t>
  </si>
  <si>
    <t>Lowry, Lois</t>
  </si>
  <si>
    <t>Ember</t>
  </si>
  <si>
    <t>Oddily (Oddily, #1)</t>
  </si>
  <si>
    <t>Pohring, Linda</t>
  </si>
  <si>
    <t>Alice's Adventures in Wonderland &amp; Other Stories</t>
  </si>
  <si>
    <t>Carroll, Lewis</t>
  </si>
  <si>
    <t>John Tenniel</t>
  </si>
  <si>
    <t>Barnes &amp; Noble</t>
  </si>
  <si>
    <t>Perception (The Perception Trilogy #1)</t>
  </si>
  <si>
    <t>Strauss, Lee</t>
  </si>
  <si>
    <t>ESB Publishing</t>
  </si>
  <si>
    <t>The Problem with Crazy (Crazy In Love, #1)</t>
  </si>
  <si>
    <t>McKellar, Lauren K.</t>
  </si>
  <si>
    <t>Lauren McKellar</t>
  </si>
  <si>
    <t>Look Into My Eyes (Ruby Redfort, #1)</t>
  </si>
  <si>
    <t>Child, Lauren</t>
  </si>
  <si>
    <t>HarperCollins Publishers</t>
  </si>
  <si>
    <t>It's Complicated</t>
  </si>
  <si>
    <t>Smith, Laura L.</t>
  </si>
  <si>
    <t>Playlist Fiction</t>
  </si>
  <si>
    <t>Evensong (Meratis Trilogy, #1)</t>
  </si>
  <si>
    <t>Walsh, Krista</t>
  </si>
  <si>
    <t>Raven's Quill Press</t>
  </si>
  <si>
    <t>Bound (Arelia LaRue, #1)</t>
  </si>
  <si>
    <t>Saito, Kira</t>
  </si>
  <si>
    <t>The Selection (The Selection, #1)</t>
  </si>
  <si>
    <t>Cass, Kiera</t>
  </si>
  <si>
    <t>HarperTeen</t>
  </si>
  <si>
    <t>Hidden Empire (The Saga of Seven Suns, #1)</t>
  </si>
  <si>
    <t>Anderson, Kevin J.</t>
  </si>
  <si>
    <t>Aspect</t>
  </si>
  <si>
    <t>Never Forgotten (Never Forgotten, #1)</t>
  </si>
  <si>
    <t>Risser, Kelly</t>
  </si>
  <si>
    <t>Clean Teen Publishing</t>
  </si>
  <si>
    <t>Evolution (Evolution, #1)</t>
  </si>
  <si>
    <t>Carrero, Kelly</t>
  </si>
  <si>
    <t>Shine</t>
  </si>
  <si>
    <t>Maryon, Kate</t>
  </si>
  <si>
    <t>Harpercollins Pub Ltd</t>
  </si>
  <si>
    <t>Snow White and the 7 Vampire Hunters</t>
  </si>
  <si>
    <t>Halstead, Kat</t>
  </si>
  <si>
    <t>Awakening (The Watchers, #1)</t>
  </si>
  <si>
    <t>Bolton, Karice</t>
  </si>
  <si>
    <t>Purely Persistent</t>
  </si>
  <si>
    <t>An Urgent Message of Wowness</t>
  </si>
  <si>
    <t>McCombie, Karen</t>
  </si>
  <si>
    <t>Scholastic</t>
  </si>
  <si>
    <t>When We Wake (When We Wake, #1)</t>
  </si>
  <si>
    <t>Healey, Karen</t>
  </si>
  <si>
    <t>Little, Brown Books for Young Readers</t>
  </si>
  <si>
    <t>BlackMoon Beginnings (Prophesized, #1)</t>
  </si>
  <si>
    <t>Kaitlyn Hoyt</t>
  </si>
  <si>
    <t>Hoyt, Kaitlyn</t>
  </si>
  <si>
    <t>Free From the Tracks</t>
  </si>
  <si>
    <t>Bowes, K.T.</t>
  </si>
  <si>
    <t>K T Bowes</t>
  </si>
  <si>
    <t>The Gifting (Gifting #1)</t>
  </si>
  <si>
    <t>K.E. Ganshert</t>
  </si>
  <si>
    <t>Ganshert, K.E.</t>
  </si>
  <si>
    <t>Heather Masters</t>
  </si>
  <si>
    <t>Anathema (Causal Enchantment, #1)</t>
  </si>
  <si>
    <t>Tucker, K.A.</t>
  </si>
  <si>
    <t>Papoti Books</t>
  </si>
  <si>
    <t>How to Ditch Your Fairy</t>
  </si>
  <si>
    <t>Larbalestier, Justine</t>
  </si>
  <si>
    <t>Bloomsbury U.S.A. Children's Books</t>
  </si>
  <si>
    <t>Shadowfell (Shadowfell, #1)</t>
  </si>
  <si>
    <t>Marillier, Juliet</t>
  </si>
  <si>
    <t>Knopf Books for Young Readers</t>
  </si>
  <si>
    <t>Black Box</t>
  </si>
  <si>
    <t>Schumacher, Julie</t>
  </si>
  <si>
    <t>The Iron King (The Iron Fey, #1)</t>
  </si>
  <si>
    <t>Kagawa, Julie</t>
  </si>
  <si>
    <t>Exodus (Exodus, #1)</t>
  </si>
  <si>
    <t>Bertagna, Julie</t>
  </si>
  <si>
    <t>Young Picador</t>
  </si>
  <si>
    <t>Summertime Blues</t>
  </si>
  <si>
    <t>Clarke, Julia</t>
  </si>
  <si>
    <t>Oxford Univeristy Press</t>
  </si>
  <si>
    <t>Freaky Green Eyes</t>
  </si>
  <si>
    <t>Oates, Joyce Carol</t>
  </si>
  <si>
    <t>The Book of Deacon (The Book of Deacon, #1)</t>
  </si>
  <si>
    <t>Lallo, Joseph R.</t>
  </si>
  <si>
    <t>Nick Deligaris</t>
  </si>
  <si>
    <t>Createspace</t>
  </si>
  <si>
    <t>City of the Falling Sky (Seckry Sequence, #1)</t>
  </si>
  <si>
    <t>Evans, Joseph</t>
  </si>
  <si>
    <t>Joseph Evans, via Smashwords</t>
  </si>
  <si>
    <t>Letters from the Inside</t>
  </si>
  <si>
    <t>Marsden, John</t>
  </si>
  <si>
    <t>An Abundance of Katherines</t>
  </si>
  <si>
    <t>Green, John</t>
  </si>
  <si>
    <t>Dutton Books for Young Readers</t>
  </si>
  <si>
    <t>Sensational Spylet (Jane Blonde, #1)</t>
  </si>
  <si>
    <t>Marshall, Jill</t>
  </si>
  <si>
    <t>Macmillan</t>
  </si>
  <si>
    <t>Eggs</t>
  </si>
  <si>
    <t>Spinelli, Jerry</t>
  </si>
  <si>
    <t>Planet Urth (Planet Urth, #1)</t>
  </si>
  <si>
    <t>Martucci, Jennifer</t>
  </si>
  <si>
    <t>Glimmerglass (Faeriewalker, #1)</t>
  </si>
  <si>
    <t>Black, Jenna</t>
  </si>
  <si>
    <t>St. Martin's Griffin</t>
  </si>
  <si>
    <t>Whispers of the Damned (Ghost Games, #1)</t>
  </si>
  <si>
    <t>Magee, Jamie</t>
  </si>
  <si>
    <t>Insight (Insight #1; Web of Hearts and Souls #1)</t>
  </si>
  <si>
    <t>Ignite (Project Integrate, #0.5)</t>
  </si>
  <si>
    <t>Campbell, Jamie</t>
  </si>
  <si>
    <t>A Hairy Tail (A Hairy Tail, #1)</t>
  </si>
  <si>
    <t>Grimm's Fairy Stories</t>
  </si>
  <si>
    <t>Grimm, Jacob</t>
  </si>
  <si>
    <t>Wilhelm Grimm</t>
  </si>
  <si>
    <t>Public Domain Books</t>
  </si>
  <si>
    <t>A Corner of White (The Colours of Madeleine, #1)</t>
  </si>
  <si>
    <t>Moriarty, Jaclyn</t>
  </si>
  <si>
    <t>Arthur A. Levine Books</t>
  </si>
  <si>
    <t>Oracle</t>
  </si>
  <si>
    <t>French, Jackie</t>
  </si>
  <si>
    <t>HarperCollins Australia</t>
  </si>
  <si>
    <t>Hidden Gem (Hidden Gem, #1)</t>
  </si>
  <si>
    <t>India Lee</t>
  </si>
  <si>
    <t>Lee, India</t>
  </si>
  <si>
    <t>Geek Girl Series Holly Smale 4 Collection Books Boxed Set ( Picture Perfect, Model Misfit, Geek Girl, All That Glitters)</t>
  </si>
  <si>
    <t>Smale, Holly</t>
  </si>
  <si>
    <t>HarperCollins</t>
  </si>
  <si>
    <t>Tempest (Destroyers, #1)</t>
  </si>
  <si>
    <t>Hook, Holly</t>
  </si>
  <si>
    <t>Running in Heels</t>
  </si>
  <si>
    <t>Bailey, Helen</t>
  </si>
  <si>
    <t>Hodder Children's Books</t>
  </si>
  <si>
    <t>Barbie Girl (Baby Doll, #1)</t>
  </si>
  <si>
    <t>Acosta, Heidi</t>
  </si>
  <si>
    <t>Leftovers</t>
  </si>
  <si>
    <t>Waldorf, Heather</t>
  </si>
  <si>
    <t>Orca Book Publishers</t>
  </si>
  <si>
    <t>Mindspeak</t>
  </si>
  <si>
    <t>Sunseri, Heather</t>
  </si>
  <si>
    <t>Sun Publishing</t>
  </si>
  <si>
    <t>Fire Burn and Cauldron Bubble (Underworld #1)</t>
  </si>
  <si>
    <t>Mallory, H.P.</t>
  </si>
  <si>
    <t>Rebirth (Rogues Shifter #1)</t>
  </si>
  <si>
    <t>Gayle Parness</t>
  </si>
  <si>
    <t>Parness, Gayle</t>
  </si>
  <si>
    <t>Elsewhere</t>
  </si>
  <si>
    <t>Zevin, Gabrielle</t>
  </si>
  <si>
    <t>Square Fish</t>
  </si>
  <si>
    <t>The Intern (The Intern, #1)</t>
  </si>
  <si>
    <t>Tozer, Gabrielle</t>
  </si>
  <si>
    <t>Harper Collins AU</t>
  </si>
  <si>
    <t>Saving Wishes (Wishes, #1)</t>
  </si>
  <si>
    <t>Walker-Smith, G.J.</t>
  </si>
  <si>
    <t>Gemma Walker-Smith</t>
  </si>
  <si>
    <t>Sovereign Hope (The Hope Series #1)</t>
  </si>
  <si>
    <t>Rose, Frankie</t>
  </si>
  <si>
    <t>The Secret Language of Girls (The Secret Language of Girls, #1)</t>
  </si>
  <si>
    <t>Dowell, Frances O'Roark</t>
  </si>
  <si>
    <t>The Transformation of Minna Hargreaves</t>
  </si>
  <si>
    <t>Beale, Fleur</t>
  </si>
  <si>
    <t>Random House New Zealand</t>
  </si>
  <si>
    <t>End of the Alphabet</t>
  </si>
  <si>
    <t>I am not Esther</t>
  </si>
  <si>
    <t>Rumors (Lingering Echoes, #0.5)</t>
  </si>
  <si>
    <t>Kiefer, Erica</t>
  </si>
  <si>
    <t>Clean Teen Publishing, Inc.</t>
  </si>
  <si>
    <t>Shift</t>
  </si>
  <si>
    <t>Bailey, Em</t>
  </si>
  <si>
    <t>Electric Monkey</t>
  </si>
  <si>
    <t>Clockwise (Clockwise, #1)</t>
  </si>
  <si>
    <t>Strauss, Elle</t>
  </si>
  <si>
    <t>Night Vision</t>
  </si>
  <si>
    <t>West, Ella</t>
  </si>
  <si>
    <t>Allen and Unwin Australia</t>
  </si>
  <si>
    <t>Stained (Stained, #1)</t>
  </si>
  <si>
    <t>James, Ella</t>
  </si>
  <si>
    <t xml:space="preserve">Barkley's Books </t>
  </si>
  <si>
    <t>Wanted (Wanted, #1)</t>
  </si>
  <si>
    <t>Elliott, Kelly</t>
  </si>
  <si>
    <t>Nelson Hobbs, Arika Rapson</t>
  </si>
  <si>
    <t>Tantor Media</t>
  </si>
  <si>
    <t>Audio CD</t>
  </si>
  <si>
    <t>Shadows of the Realm (The Circle of Talia #1)</t>
  </si>
  <si>
    <t>Dionne Lister</t>
  </si>
  <si>
    <t>Lister, Dionne</t>
  </si>
  <si>
    <t>The Light Tamer</t>
  </si>
  <si>
    <t>Devyn Dawson</t>
  </si>
  <si>
    <t>Dawson, Devyn</t>
  </si>
  <si>
    <t>Wide Awake (Academy of the Fallen #1)</t>
  </si>
  <si>
    <t>Lanzarotta, Daniele</t>
  </si>
  <si>
    <t>Horus Rising (Horus Heresy #1)</t>
  </si>
  <si>
    <t>Abnett, Dan</t>
  </si>
  <si>
    <t>Black Library</t>
  </si>
  <si>
    <t>Never Never</t>
  </si>
  <si>
    <t>Hoover, Colleen</t>
  </si>
  <si>
    <t>Tarryn Fisher</t>
  </si>
  <si>
    <t>Canary Street Press</t>
  </si>
  <si>
    <t>Parallel (Travelers, #1)</t>
  </si>
  <si>
    <t>Lefeve, Claudia</t>
  </si>
  <si>
    <t>Sugar Skull Books</t>
  </si>
  <si>
    <t>Verity (Cursed, #1)</t>
  </si>
  <si>
    <t>Farrell, Claire</t>
  </si>
  <si>
    <t>Finding Mr Flood</t>
  </si>
  <si>
    <t>Geraghty, Ciara</t>
  </si>
  <si>
    <t>Hodder &amp; Stoughton</t>
  </si>
  <si>
    <t>Breath of Life (The Gaian Consortium #2)</t>
  </si>
  <si>
    <t>Pope, Christine</t>
  </si>
  <si>
    <t>Dark Valentine Press</t>
  </si>
  <si>
    <t>Outside In</t>
  </si>
  <si>
    <t>Keighery, Chrissie</t>
  </si>
  <si>
    <t>Hardie Grant Egmont</t>
  </si>
  <si>
    <t>Whisper</t>
  </si>
  <si>
    <t>Deep Blue Secret (The Water Keepers, #1)</t>
  </si>
  <si>
    <t>Anderson, Christie</t>
  </si>
  <si>
    <t>Christie Anderson</t>
  </si>
  <si>
    <t>Small Town Superhero (Small Town Superhero, #1)</t>
  </si>
  <si>
    <t>Cheree Alsop</t>
  </si>
  <si>
    <t>Alsop, Cheree</t>
  </si>
  <si>
    <t>StoneHouse Ink</t>
  </si>
  <si>
    <t>Galdoni (The Galdoni, #1)</t>
  </si>
  <si>
    <t>Open Fire: Battle Boy 1</t>
  </si>
  <si>
    <t>Carter, Charlie</t>
  </si>
  <si>
    <t>Macmillan Australia</t>
  </si>
  <si>
    <t>Across the Universe (Across the Universe, #1)</t>
  </si>
  <si>
    <t>Revis, Beth</t>
  </si>
  <si>
    <t>Razorbill</t>
  </si>
  <si>
    <t>UnEnchanted (An Unfortunate Fairy Tale, #1)</t>
  </si>
  <si>
    <t>Chanda Hahn</t>
  </si>
  <si>
    <t>Hahn, Chanda</t>
  </si>
  <si>
    <t>The Iron Butterfly (Iron Butterfly #1)</t>
  </si>
  <si>
    <t>Invisible (Invisible, #1)</t>
  </si>
  <si>
    <t>Paterson, Cecily Anne</t>
  </si>
  <si>
    <t>Discount Diva (Zodiac Girls, #3)</t>
  </si>
  <si>
    <t>Hopkins, Cathy</t>
  </si>
  <si>
    <t>Kingfisher</t>
  </si>
  <si>
    <t>Angel Cake</t>
  </si>
  <si>
    <t>Cassidy, Cathy</t>
  </si>
  <si>
    <t>Puffin Books</t>
  </si>
  <si>
    <t>Shine On Daizy Star</t>
  </si>
  <si>
    <t>Puffin</t>
  </si>
  <si>
    <t>Driftwood by Cathy Cassidy (2-Jun-2011) Paperback</t>
  </si>
  <si>
    <t>Puffin; Re-issue edition (2 Jun. 2011)</t>
  </si>
  <si>
    <t>Indigo Blue</t>
  </si>
  <si>
    <t>Entangled</t>
  </si>
  <si>
    <t>Clarke, Cat</t>
  </si>
  <si>
    <t>Quercus</t>
  </si>
  <si>
    <t>Insanity (Mad in Wonderland - Alice Wonder series) Books 1 - 5</t>
  </si>
  <si>
    <t>Jace, Cameron</t>
  </si>
  <si>
    <t>Storybook Publishing</t>
  </si>
  <si>
    <t>The Rock Star's Daughter (Treadwell Academy, #1)</t>
  </si>
  <si>
    <t>Duffy, Caitlyn</t>
  </si>
  <si>
    <t>Lovestruck Literary</t>
  </si>
  <si>
    <t>The Academy - Thief: Volume 1 (The Scarab Beetle Series) by C. L. Stone (2014-03-26)</t>
  </si>
  <si>
    <t>Stone, C.L.</t>
  </si>
  <si>
    <t>CreateSpace Independent Publishing Platform (2014-03-26)</t>
  </si>
  <si>
    <t>BOUND (#1 in The Crystor Series)</t>
  </si>
  <si>
    <t>Bryant, C.K.</t>
  </si>
  <si>
    <t>Triple Ripple: A Fabulous Fairytale</t>
  </si>
  <si>
    <t>Lowry, Brigid</t>
  </si>
  <si>
    <t>Follow the Blue.</t>
  </si>
  <si>
    <t>DTV Deutscher Taschenbuch</t>
  </si>
  <si>
    <t>Pocket Book</t>
  </si>
  <si>
    <t>The Emerald Talisman (Talisman, #1)</t>
  </si>
  <si>
    <t>Pandos, Brenda</t>
  </si>
  <si>
    <t>Obsidian Mountain Publishing</t>
  </si>
  <si>
    <t>Grey Eyes (The Forever Trilogy, #1)</t>
  </si>
  <si>
    <t>Alston, Alston</t>
  </si>
  <si>
    <t>Winterborne (Universe Unbound, #1)</t>
  </si>
  <si>
    <t>Blythe, Augusta</t>
  </si>
  <si>
    <t>Red Palm Press LLC</t>
  </si>
  <si>
    <t>Wayward</t>
  </si>
  <si>
    <t>Girardi, Ashley</t>
  </si>
  <si>
    <t>Marking Time (The Immortal Descendants, #1)</t>
  </si>
  <si>
    <t>White, April</t>
  </si>
  <si>
    <t xml:space="preserve">Corazon Entertainment </t>
  </si>
  <si>
    <t>Time's Daughter</t>
  </si>
  <si>
    <t>Anya Breton</t>
  </si>
  <si>
    <t>Breton, Anya</t>
  </si>
  <si>
    <t>Missing Judy</t>
  </si>
  <si>
    <t>Cassidy, Anne</t>
  </si>
  <si>
    <t>Scholastic Point</t>
  </si>
  <si>
    <t>After (After, #1)</t>
  </si>
  <si>
    <t>Todd, Anna</t>
  </si>
  <si>
    <t>Gallery Books</t>
  </si>
  <si>
    <t>Summer of My Secret Angel</t>
  </si>
  <si>
    <t>Shelly, Piper</t>
  </si>
  <si>
    <t>Anna Katmore</t>
  </si>
  <si>
    <t>A French Girl in New York (The French Girl #1)</t>
  </si>
  <si>
    <t>Adams, Anna</t>
  </si>
  <si>
    <t>Eternal Starling (Emblem of Eternity, #1)</t>
  </si>
  <si>
    <t>Corbett, Angela</t>
  </si>
  <si>
    <t>The Girl Who Disappeared Twice (Forensic Instincts, Book 1)</t>
  </si>
  <si>
    <t>Kane, Andrea</t>
  </si>
  <si>
    <t>Stray (Touchstone, #1)</t>
  </si>
  <si>
    <t>Andrea K. H√∂st</t>
  </si>
  <si>
    <t>H√∂st, Andrea K.</t>
  </si>
  <si>
    <t>In Your Dreams (In Your Dreams #1)</t>
  </si>
  <si>
    <t>Martin, Amy</t>
  </si>
  <si>
    <t>Amy Martin</t>
  </si>
  <si>
    <t>Hollowland (The Hollows, #1)</t>
  </si>
  <si>
    <t>Hocking, Amanda</t>
  </si>
  <si>
    <t>Wake (Watersong, #1)</t>
  </si>
  <si>
    <t>Evermore (The Immortals, #1)</t>
  </si>
  <si>
    <t>Noel, Alyson</t>
  </si>
  <si>
    <t>Frozen Charlotte: A Ghost Story</t>
  </si>
  <si>
    <t>Bell, Alex</t>
  </si>
  <si>
    <t>Unknown Binding</t>
  </si>
  <si>
    <t>Orientation (The Commorancy, #1)</t>
  </si>
  <si>
    <t>Al K. Line</t>
  </si>
  <si>
    <t>Line, Al K.</t>
  </si>
  <si>
    <t>Calculated Deception (The Calculated, #1)</t>
  </si>
  <si>
    <t>Lee, K.T.</t>
  </si>
  <si>
    <t>Vertical Line Publishing</t>
  </si>
  <si>
    <t>Face of Death (Zoe Prime #1)</t>
  </si>
  <si>
    <t>Gold, Stella</t>
  </si>
  <si>
    <t>Blake Pierce</t>
  </si>
  <si>
    <t>The Fallen Star (Fallen Star, #1)</t>
  </si>
  <si>
    <t>Sorensen, Jessica</t>
  </si>
  <si>
    <t>The Secret Garden</t>
  </si>
  <si>
    <t>Burnett, Frances Hodgson</t>
  </si>
  <si>
    <t>Children's Classics</t>
  </si>
  <si>
    <t>The Ones We Trust</t>
  </si>
  <si>
    <t>Belle, Kimberly</t>
  </si>
  <si>
    <t>Idaho</t>
  </si>
  <si>
    <t>Ruskovich, Emily</t>
  </si>
  <si>
    <t>Time Bomb</t>
  </si>
  <si>
    <t>Charbonneau, Joelle</t>
  </si>
  <si>
    <t>Clarion Books</t>
  </si>
  <si>
    <t>The Child Finder (Naomi Cottle, #1)</t>
  </si>
  <si>
    <t>Denfeld, Rene</t>
  </si>
  <si>
    <t>Colorful</t>
  </si>
  <si>
    <t>Mori, Eto</t>
  </si>
  <si>
    <t>Ph∆∞∆°ng Th·∫£o</t>
  </si>
  <si>
    <t>NXB H·ªôi Nh√† VƒÉn</t>
  </si>
  <si>
    <t>The Leveller (The Leveller, #1)</t>
  </si>
  <si>
    <t>Durango, Julia</t>
  </si>
  <si>
    <t>Five Total Strangers</t>
  </si>
  <si>
    <t>Richards, Natalie D.</t>
  </si>
  <si>
    <t>Eleanor Oliphant Is Completely Fine</t>
  </si>
  <si>
    <t>Honeyman, Gail</t>
  </si>
  <si>
    <t>HarperCollins GB</t>
  </si>
  <si>
    <t>Data Mining: Practical Machine Learning Tools and Techniques (Morgan Kaufmann Series in Data Management Systems)</t>
  </si>
  <si>
    <t>Witten, Ian H.</t>
  </si>
  <si>
    <t>Eibe Frank, Mark A. Hall, Christopher J. Pal</t>
  </si>
  <si>
    <t>Morgan Kaufmann</t>
  </si>
  <si>
    <t>data-science</t>
  </si>
  <si>
    <t>Mathematics for Machine Learning</t>
  </si>
  <si>
    <t>Deisenroth, Marc</t>
  </si>
  <si>
    <t>A. Aldo Faisal, Cheng Soon Ong</t>
  </si>
  <si>
    <t>Cambridge University Press</t>
  </si>
  <si>
    <t>Artificial Intelligence: A Modern Approach</t>
  </si>
  <si>
    <t>Russell, Stuart</t>
  </si>
  <si>
    <t>Peter Norvig</t>
  </si>
  <si>
    <t>Pearson</t>
  </si>
  <si>
    <t>Learning SPARQL: Querying and Updating with SPARQL 1.1</t>
  </si>
  <si>
    <t>DuCharme, Bob</t>
  </si>
  <si>
    <t>O'Reilly Media</t>
  </si>
  <si>
    <t>Understanding Machine Learning: From Theory To Algorithms</t>
  </si>
  <si>
    <t>INDIA, CAMBRIDGE</t>
  </si>
  <si>
    <t>Shai Shalev-Shwartz</t>
  </si>
  <si>
    <t>The universe next door</t>
  </si>
  <si>
    <t>In case of emergency</t>
  </si>
  <si>
    <t>Scott, E G</t>
  </si>
  <si>
    <t>The relentless moon</t>
  </si>
  <si>
    <t>Kowal, Mary Robinette</t>
  </si>
  <si>
    <t>user_tags</t>
  </si>
  <si>
    <t>ownership_status</t>
  </si>
  <si>
    <t>high-school</t>
  </si>
  <si>
    <t>user_genre</t>
  </si>
  <si>
    <t>physics</t>
  </si>
  <si>
    <t>thriller;mystery;suspense</t>
  </si>
  <si>
    <t>astronomy</t>
  </si>
  <si>
    <t>non-fiction</t>
  </si>
  <si>
    <t>college</t>
  </si>
  <si>
    <t>science</t>
  </si>
  <si>
    <t>own-physical</t>
  </si>
  <si>
    <t>nature</t>
  </si>
  <si>
    <t>history</t>
  </si>
  <si>
    <t>productivity</t>
  </si>
  <si>
    <t>french</t>
  </si>
  <si>
    <t>spanish</t>
  </si>
  <si>
    <t>classical</t>
  </si>
  <si>
    <t>history;biography</t>
  </si>
  <si>
    <t>history;biography;astronomy</t>
  </si>
  <si>
    <t>fiction_status</t>
  </si>
  <si>
    <t>thriller</t>
  </si>
  <si>
    <t>suspense;mystery</t>
  </si>
  <si>
    <t>suspense</t>
  </si>
  <si>
    <t>work</t>
  </si>
  <si>
    <t>history;new-zealand</t>
  </si>
  <si>
    <t>Year Read</t>
  </si>
  <si>
    <t>buy?</t>
  </si>
  <si>
    <t>y</t>
  </si>
  <si>
    <t>Going Bovine</t>
  </si>
  <si>
    <t>Bray, Libby</t>
  </si>
  <si>
    <t>radio rebel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</si>
</sst>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rgb="FF4F4F4D"/>
      <name val="Arial"/>
      <family val="2"/>
    </font>
    <font>
      <sz val="14"/>
      <color rgb="FF707070"/>
      <name val="Arial"/>
      <family val="2"/>
    </font>
    <font>
      <b/>
      <sz val="12"/>
      <color rgb="FF0F1111"/>
      <name val="Arial"/>
      <family val="2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67"/>
  <sheetViews>
    <sheetView tabSelected="1" zoomScale="160" zoomScaleNormal="160" workbookViewId="0">
      <pane ySplit="1" topLeftCell="A2" activePane="bottomLeft" state="frozen"/>
      <selection pane="bottomLeft" activeCell="B240" sqref="B240"/>
    </sheetView>
  </sheetViews>
  <sheetFormatPr baseColWidth="10" defaultRowHeight="16" x14ac:dyDescent="0.2"/>
  <cols>
    <col min="1" max="1" width="33.83203125" customWidth="1"/>
    <col min="2" max="2" width="22.5" customWidth="1"/>
    <col min="3" max="3" width="3.6640625" customWidth="1"/>
    <col min="4" max="4" width="11.6640625" customWidth="1"/>
    <col min="5" max="5" width="14.83203125" customWidth="1"/>
    <col min="6" max="6" width="27" customWidth="1"/>
    <col min="7" max="7" width="12.33203125" customWidth="1"/>
    <col min="8" max="8" width="15.33203125" customWidth="1"/>
    <col min="9" max="9" width="13.1640625" customWidth="1"/>
    <col min="10" max="10" width="15.1640625" customWidth="1"/>
    <col min="11" max="11" width="9.6640625" customWidth="1"/>
    <col min="12" max="13" width="10.6640625" customWidth="1"/>
    <col min="14" max="14" width="11.5" customWidth="1"/>
    <col min="15" max="15" width="10.8320312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797</v>
      </c>
      <c r="L1" t="s">
        <v>775</v>
      </c>
      <c r="M1" t="s">
        <v>791</v>
      </c>
      <c r="N1" t="s">
        <v>772</v>
      </c>
      <c r="O1" t="s">
        <v>773</v>
      </c>
      <c r="P1" t="s">
        <v>798</v>
      </c>
    </row>
    <row r="2" spans="1:16" x14ac:dyDescent="0.2">
      <c r="A2" t="s">
        <v>302</v>
      </c>
      <c r="B2" t="s">
        <v>303</v>
      </c>
      <c r="D2" t="str">
        <f>""</f>
        <v/>
      </c>
      <c r="E2" t="str">
        <f>""</f>
        <v/>
      </c>
      <c r="F2" t="s">
        <v>304</v>
      </c>
      <c r="G2" t="s">
        <v>13</v>
      </c>
      <c r="H2">
        <v>127</v>
      </c>
      <c r="I2">
        <v>2006</v>
      </c>
      <c r="J2">
        <v>1974</v>
      </c>
      <c r="K2" t="e">
        <f>YEAR(#REF!)</f>
        <v>#REF!</v>
      </c>
      <c r="L2" s="1"/>
      <c r="M2" s="1"/>
      <c r="P2" t="s">
        <v>799</v>
      </c>
    </row>
    <row r="3" spans="1:16" x14ac:dyDescent="0.2">
      <c r="A3" t="s">
        <v>725</v>
      </c>
      <c r="B3" t="s">
        <v>726</v>
      </c>
      <c r="D3" t="str">
        <f>"0517189607"</f>
        <v>0517189607</v>
      </c>
      <c r="E3" t="str">
        <f>"9780517189603"</f>
        <v>9780517189603</v>
      </c>
      <c r="F3" t="s">
        <v>727</v>
      </c>
      <c r="G3" t="s">
        <v>24</v>
      </c>
      <c r="H3">
        <v>331</v>
      </c>
      <c r="I3">
        <v>1998</v>
      </c>
      <c r="J3">
        <v>1911</v>
      </c>
      <c r="K3">
        <v>2007</v>
      </c>
      <c r="L3" s="1"/>
      <c r="M3" s="1"/>
      <c r="P3" t="s">
        <v>799</v>
      </c>
    </row>
    <row r="4" spans="1:16" x14ac:dyDescent="0.2">
      <c r="A4" t="s">
        <v>639</v>
      </c>
      <c r="B4" t="s">
        <v>640</v>
      </c>
      <c r="D4" t="str">
        <f>"0753461315"</f>
        <v>0753461315</v>
      </c>
      <c r="E4" t="str">
        <f>"9780753461310"</f>
        <v>9780753461310</v>
      </c>
      <c r="F4" t="s">
        <v>641</v>
      </c>
      <c r="G4" t="s">
        <v>13</v>
      </c>
      <c r="H4">
        <v>184</v>
      </c>
      <c r="I4">
        <v>2007</v>
      </c>
      <c r="J4">
        <v>2006</v>
      </c>
      <c r="K4">
        <v>2012</v>
      </c>
      <c r="L4" s="1"/>
      <c r="M4" s="1"/>
    </row>
    <row r="5" spans="1:16" x14ac:dyDescent="0.2">
      <c r="A5" t="s">
        <v>497</v>
      </c>
      <c r="B5" t="s">
        <v>498</v>
      </c>
      <c r="D5" t="str">
        <f>"0330397761"</f>
        <v>0330397761</v>
      </c>
      <c r="E5" t="str">
        <f>"9780330397766"</f>
        <v>9780330397766</v>
      </c>
      <c r="H5">
        <v>144</v>
      </c>
      <c r="J5">
        <v>1991</v>
      </c>
      <c r="K5">
        <v>2013</v>
      </c>
      <c r="L5" s="1"/>
      <c r="M5" s="1"/>
    </row>
    <row r="6" spans="1:16" x14ac:dyDescent="0.2">
      <c r="A6" t="s">
        <v>615</v>
      </c>
      <c r="B6" t="s">
        <v>616</v>
      </c>
      <c r="D6" t="str">
        <f>"1921502363"</f>
        <v>1921502363</v>
      </c>
      <c r="E6" t="str">
        <f>"9781921502361"</f>
        <v>9781921502361</v>
      </c>
      <c r="F6" t="s">
        <v>617</v>
      </c>
      <c r="G6" t="s">
        <v>13</v>
      </c>
      <c r="H6">
        <v>183</v>
      </c>
      <c r="I6">
        <v>2012</v>
      </c>
      <c r="J6">
        <v>2009</v>
      </c>
      <c r="K6">
        <v>2013</v>
      </c>
      <c r="L6" s="1"/>
      <c r="M6" s="1"/>
    </row>
    <row r="7" spans="1:16" x14ac:dyDescent="0.2">
      <c r="A7" t="s">
        <v>536</v>
      </c>
      <c r="B7" t="s">
        <v>537</v>
      </c>
      <c r="D7" t="str">
        <f>"1444900846"</f>
        <v>1444900846</v>
      </c>
      <c r="E7" t="str">
        <f>"9781444900842"</f>
        <v>9781444900842</v>
      </c>
      <c r="F7" t="s">
        <v>538</v>
      </c>
      <c r="G7" t="s">
        <v>13</v>
      </c>
      <c r="H7">
        <v>336</v>
      </c>
      <c r="I7">
        <v>2011</v>
      </c>
      <c r="J7">
        <v>2010</v>
      </c>
      <c r="K7">
        <v>2013</v>
      </c>
      <c r="L7" s="1"/>
      <c r="M7" s="1"/>
    </row>
    <row r="8" spans="1:16" x14ac:dyDescent="0.2">
      <c r="A8" t="s">
        <v>589</v>
      </c>
      <c r="B8" t="s">
        <v>591</v>
      </c>
      <c r="D8" t="str">
        <f>"098730786X"</f>
        <v>098730786X</v>
      </c>
      <c r="E8" t="str">
        <f>"9780987307866"</f>
        <v>9780987307866</v>
      </c>
      <c r="F8" t="s">
        <v>590</v>
      </c>
      <c r="G8" t="s">
        <v>13</v>
      </c>
      <c r="H8">
        <v>348</v>
      </c>
      <c r="I8">
        <v>2012</v>
      </c>
      <c r="J8">
        <v>2012</v>
      </c>
      <c r="K8">
        <v>2013</v>
      </c>
      <c r="L8" s="1"/>
      <c r="M8" s="1"/>
    </row>
    <row r="9" spans="1:16" x14ac:dyDescent="0.2">
      <c r="A9" t="s">
        <v>573</v>
      </c>
      <c r="B9" t="s">
        <v>574</v>
      </c>
      <c r="D9" t="str">
        <f>"1405282886"</f>
        <v>1405282886</v>
      </c>
      <c r="E9" t="str">
        <f>"9781405282888"</f>
        <v>9781405282888</v>
      </c>
      <c r="F9" t="s">
        <v>575</v>
      </c>
      <c r="G9" t="s">
        <v>13</v>
      </c>
      <c r="H9">
        <v>320</v>
      </c>
      <c r="I9">
        <v>2016</v>
      </c>
      <c r="J9">
        <v>2011</v>
      </c>
      <c r="K9">
        <v>2013</v>
      </c>
      <c r="L9" s="1"/>
      <c r="M9" s="1"/>
    </row>
    <row r="10" spans="1:16" x14ac:dyDescent="0.2">
      <c r="A10" t="s">
        <v>622</v>
      </c>
      <c r="B10" t="s">
        <v>624</v>
      </c>
      <c r="D10" t="str">
        <f>""</f>
        <v/>
      </c>
      <c r="E10" t="str">
        <f>""</f>
        <v/>
      </c>
      <c r="F10" t="s">
        <v>625</v>
      </c>
      <c r="G10" t="s">
        <v>41</v>
      </c>
      <c r="H10">
        <v>278</v>
      </c>
      <c r="I10">
        <v>2014</v>
      </c>
      <c r="J10">
        <v>2013</v>
      </c>
      <c r="K10">
        <v>2013</v>
      </c>
      <c r="L10" s="1"/>
      <c r="M10" s="1"/>
    </row>
    <row r="11" spans="1:16" x14ac:dyDescent="0.2">
      <c r="A11" t="s">
        <v>490</v>
      </c>
      <c r="B11" t="s">
        <v>491</v>
      </c>
      <c r="C11" t="s">
        <v>492</v>
      </c>
      <c r="D11" t="str">
        <f>"1470008955"</f>
        <v>1470008955</v>
      </c>
      <c r="E11" t="str">
        <f>"9781470008956"</f>
        <v>9781470008956</v>
      </c>
      <c r="F11" t="s">
        <v>493</v>
      </c>
      <c r="G11" t="s">
        <v>13</v>
      </c>
      <c r="H11">
        <v>322</v>
      </c>
      <c r="I11">
        <v>2012</v>
      </c>
      <c r="J11">
        <v>2010</v>
      </c>
      <c r="K11">
        <v>2013</v>
      </c>
      <c r="L11" s="1"/>
      <c r="M11" s="1"/>
    </row>
    <row r="12" spans="1:16" x14ac:dyDescent="0.2">
      <c r="A12" t="s">
        <v>563</v>
      </c>
      <c r="B12" t="s">
        <v>564</v>
      </c>
      <c r="D12" t="str">
        <f>"1416907173"</f>
        <v>1416907173</v>
      </c>
      <c r="E12" t="str">
        <f>"9781416907176"</f>
        <v>9781416907176</v>
      </c>
      <c r="F12" t="s">
        <v>307</v>
      </c>
      <c r="G12" t="s">
        <v>13</v>
      </c>
      <c r="H12">
        <v>247</v>
      </c>
      <c r="I12">
        <v>2005</v>
      </c>
      <c r="J12">
        <v>2004</v>
      </c>
      <c r="K12">
        <v>2013</v>
      </c>
      <c r="L12" s="1"/>
      <c r="M12" s="1"/>
    </row>
    <row r="13" spans="1:16" x14ac:dyDescent="0.2">
      <c r="A13" t="s">
        <v>618</v>
      </c>
      <c r="B13" t="s">
        <v>616</v>
      </c>
      <c r="D13" t="str">
        <f>"1921759321"</f>
        <v>1921759321</v>
      </c>
      <c r="E13" t="str">
        <f>"9781921759321"</f>
        <v>9781921759321</v>
      </c>
      <c r="F13" t="s">
        <v>617</v>
      </c>
      <c r="G13" t="s">
        <v>13</v>
      </c>
      <c r="H13">
        <v>256</v>
      </c>
      <c r="I13">
        <v>2011</v>
      </c>
      <c r="J13">
        <v>2011</v>
      </c>
      <c r="K13">
        <v>2013</v>
      </c>
      <c r="L13" s="1"/>
      <c r="M13" s="1"/>
    </row>
    <row r="14" spans="1:16" x14ac:dyDescent="0.2">
      <c r="A14" t="s">
        <v>462</v>
      </c>
      <c r="B14" t="s">
        <v>463</v>
      </c>
      <c r="D14" t="str">
        <f>""</f>
        <v/>
      </c>
      <c r="E14" t="str">
        <f>""</f>
        <v/>
      </c>
      <c r="F14" t="s">
        <v>464</v>
      </c>
      <c r="G14" t="s">
        <v>80</v>
      </c>
      <c r="I14">
        <v>2013</v>
      </c>
      <c r="J14">
        <v>2013</v>
      </c>
      <c r="K14">
        <v>2013</v>
      </c>
      <c r="L14" s="1"/>
      <c r="M14" s="1"/>
    </row>
    <row r="15" spans="1:16" x14ac:dyDescent="0.2">
      <c r="A15" t="s">
        <v>381</v>
      </c>
      <c r="B15" t="s">
        <v>382</v>
      </c>
      <c r="D15" t="str">
        <f>""</f>
        <v/>
      </c>
      <c r="E15" t="str">
        <f>""</f>
        <v/>
      </c>
      <c r="G15" t="s">
        <v>41</v>
      </c>
      <c r="H15">
        <v>246</v>
      </c>
      <c r="I15">
        <v>2011</v>
      </c>
      <c r="J15">
        <v>2011</v>
      </c>
      <c r="K15">
        <v>2013</v>
      </c>
      <c r="L15" s="1"/>
      <c r="M15" s="1"/>
    </row>
    <row r="16" spans="1:16" x14ac:dyDescent="0.2">
      <c r="A16" t="s">
        <v>472</v>
      </c>
      <c r="B16" t="s">
        <v>473</v>
      </c>
      <c r="D16" t="str">
        <f>"1599903016"</f>
        <v>1599903016</v>
      </c>
      <c r="E16" t="str">
        <f>"9781599903019"</f>
        <v>9781599903019</v>
      </c>
      <c r="F16" t="s">
        <v>474</v>
      </c>
      <c r="G16" t="s">
        <v>24</v>
      </c>
      <c r="H16">
        <v>304</v>
      </c>
      <c r="I16">
        <v>2008</v>
      </c>
      <c r="J16">
        <v>2008</v>
      </c>
      <c r="K16">
        <v>2013</v>
      </c>
      <c r="L16" s="1"/>
      <c r="M16" s="1"/>
    </row>
    <row r="17" spans="1:16" x14ac:dyDescent="0.2">
      <c r="A17" t="s">
        <v>423</v>
      </c>
      <c r="B17" t="s">
        <v>424</v>
      </c>
      <c r="D17" t="str">
        <f>"0007334060"</f>
        <v>0007334060</v>
      </c>
      <c r="E17" t="str">
        <f>"9780007334063"</f>
        <v>9780007334063</v>
      </c>
      <c r="F17" t="s">
        <v>425</v>
      </c>
      <c r="G17" t="s">
        <v>24</v>
      </c>
      <c r="H17">
        <v>390</v>
      </c>
      <c r="I17">
        <v>2011</v>
      </c>
      <c r="J17">
        <v>2011</v>
      </c>
      <c r="K17">
        <v>2013</v>
      </c>
      <c r="L17" s="1"/>
      <c r="M17" s="1"/>
    </row>
    <row r="18" spans="1:16" x14ac:dyDescent="0.2">
      <c r="A18" t="s">
        <v>305</v>
      </c>
      <c r="B18" t="s">
        <v>306</v>
      </c>
      <c r="D18" t="str">
        <f>"141697170X"</f>
        <v>141697170X</v>
      </c>
      <c r="E18" t="str">
        <f>"9781416971702"</f>
        <v>9781416971702</v>
      </c>
      <c r="F18" t="s">
        <v>307</v>
      </c>
      <c r="G18" t="s">
        <v>24</v>
      </c>
      <c r="H18">
        <v>295</v>
      </c>
      <c r="I18">
        <v>2010</v>
      </c>
      <c r="J18">
        <v>2010</v>
      </c>
      <c r="K18">
        <v>2013</v>
      </c>
      <c r="L18" s="1"/>
      <c r="M18" s="1"/>
    </row>
    <row r="19" spans="1:16" x14ac:dyDescent="0.2">
      <c r="A19" t="s">
        <v>485</v>
      </c>
      <c r="B19" t="s">
        <v>486</v>
      </c>
      <c r="D19" t="str">
        <f>"0192718711"</f>
        <v>0192718711</v>
      </c>
      <c r="E19" t="str">
        <f>"9780192718716"</f>
        <v>9780192718716</v>
      </c>
      <c r="F19" t="s">
        <v>487</v>
      </c>
      <c r="G19" t="s">
        <v>13</v>
      </c>
      <c r="H19">
        <v>192</v>
      </c>
      <c r="I19">
        <v>2001</v>
      </c>
      <c r="J19">
        <v>2001</v>
      </c>
      <c r="K19">
        <v>2013</v>
      </c>
      <c r="L19" s="1"/>
      <c r="M19" s="1"/>
    </row>
    <row r="20" spans="1:16" x14ac:dyDescent="0.2">
      <c r="A20" t="s">
        <v>445</v>
      </c>
      <c r="B20" t="s">
        <v>446</v>
      </c>
      <c r="D20" t="str">
        <f>"0007326270"</f>
        <v>0007326270</v>
      </c>
      <c r="E20" t="str">
        <f>"9780007326273"</f>
        <v>9780007326273</v>
      </c>
      <c r="F20" t="s">
        <v>447</v>
      </c>
      <c r="G20" t="s">
        <v>13</v>
      </c>
      <c r="H20">
        <v>218</v>
      </c>
      <c r="I20">
        <v>2010</v>
      </c>
      <c r="J20">
        <v>2010</v>
      </c>
      <c r="K20">
        <v>2013</v>
      </c>
      <c r="L20" s="1"/>
      <c r="M20" s="1"/>
      <c r="P20" t="s">
        <v>799</v>
      </c>
    </row>
    <row r="21" spans="1:16" x14ac:dyDescent="0.2">
      <c r="A21" t="s">
        <v>453</v>
      </c>
      <c r="B21" t="s">
        <v>454</v>
      </c>
      <c r="D21" t="str">
        <f>"0439951143"</f>
        <v>0439951143</v>
      </c>
      <c r="E21" t="str">
        <f>"9781407104386"</f>
        <v>9781407104386</v>
      </c>
      <c r="F21" t="s">
        <v>455</v>
      </c>
      <c r="G21" t="s">
        <v>13</v>
      </c>
      <c r="H21">
        <v>256</v>
      </c>
      <c r="I21">
        <v>2007</v>
      </c>
      <c r="J21">
        <v>2006</v>
      </c>
      <c r="K21">
        <v>2013</v>
      </c>
      <c r="L21" s="1"/>
      <c r="M21" s="1"/>
    </row>
    <row r="22" spans="1:16" x14ac:dyDescent="0.2">
      <c r="A22" t="s">
        <v>647</v>
      </c>
      <c r="B22" t="s">
        <v>643</v>
      </c>
      <c r="D22" t="str">
        <f>""</f>
        <v/>
      </c>
      <c r="E22" t="str">
        <f>""</f>
        <v/>
      </c>
      <c r="F22" t="s">
        <v>648</v>
      </c>
      <c r="G22" t="s">
        <v>13</v>
      </c>
      <c r="K22">
        <v>2013</v>
      </c>
      <c r="L22" s="1"/>
      <c r="M22" s="1"/>
    </row>
    <row r="23" spans="1:16" x14ac:dyDescent="0.2">
      <c r="A23" t="s">
        <v>482</v>
      </c>
      <c r="B23" t="s">
        <v>483</v>
      </c>
      <c r="D23" t="str">
        <f>"033039908X"</f>
        <v>033039908X</v>
      </c>
      <c r="E23" t="str">
        <f>"9780330399081"</f>
        <v>9780330399081</v>
      </c>
      <c r="F23" t="s">
        <v>484</v>
      </c>
      <c r="G23" t="s">
        <v>13</v>
      </c>
      <c r="H23">
        <v>337</v>
      </c>
      <c r="I23">
        <v>2003</v>
      </c>
      <c r="J23">
        <v>2002</v>
      </c>
      <c r="K23">
        <v>2013</v>
      </c>
      <c r="L23" s="1"/>
      <c r="M23" s="1"/>
    </row>
    <row r="24" spans="1:16" x14ac:dyDescent="0.2">
      <c r="A24" t="s">
        <v>630</v>
      </c>
      <c r="B24" t="s">
        <v>631</v>
      </c>
      <c r="D24" t="str">
        <f>"1595143971"</f>
        <v>1595143971</v>
      </c>
      <c r="E24" t="str">
        <f>"9781595143976"</f>
        <v>9781595143976</v>
      </c>
      <c r="F24" t="s">
        <v>632</v>
      </c>
      <c r="G24" t="s">
        <v>24</v>
      </c>
      <c r="H24">
        <v>399</v>
      </c>
      <c r="I24">
        <v>2011</v>
      </c>
      <c r="J24">
        <v>2011</v>
      </c>
      <c r="K24">
        <v>2013</v>
      </c>
      <c r="L24" s="1"/>
      <c r="M24" s="1"/>
    </row>
    <row r="25" spans="1:16" x14ac:dyDescent="0.2">
      <c r="A25" t="s">
        <v>480</v>
      </c>
      <c r="B25" t="s">
        <v>481</v>
      </c>
      <c r="D25" t="str">
        <f>"0373210086"</f>
        <v>0373210086</v>
      </c>
      <c r="E25" t="str">
        <f>"9780373210084"</f>
        <v>9780373210084</v>
      </c>
      <c r="F25" t="s">
        <v>366</v>
      </c>
      <c r="G25" t="s">
        <v>13</v>
      </c>
      <c r="H25">
        <v>363</v>
      </c>
      <c r="I25">
        <v>2010</v>
      </c>
      <c r="J25">
        <v>2010</v>
      </c>
      <c r="K25">
        <v>2013</v>
      </c>
      <c r="L25" s="1"/>
      <c r="M25" s="1"/>
    </row>
    <row r="26" spans="1:16" x14ac:dyDescent="0.2">
      <c r="A26" t="s">
        <v>709</v>
      </c>
      <c r="B26" t="s">
        <v>710</v>
      </c>
      <c r="D26" t="str">
        <f>"031253275X"</f>
        <v>031253275X</v>
      </c>
      <c r="E26" t="str">
        <f>"9780312532758"</f>
        <v>9780312532758</v>
      </c>
      <c r="F26" t="s">
        <v>511</v>
      </c>
      <c r="G26" t="s">
        <v>13</v>
      </c>
      <c r="H26">
        <v>301</v>
      </c>
      <c r="I26">
        <v>2009</v>
      </c>
      <c r="J26">
        <v>2009</v>
      </c>
      <c r="K26">
        <v>2014</v>
      </c>
      <c r="L26" s="1"/>
      <c r="M26" s="1"/>
    </row>
    <row r="27" spans="1:16" x14ac:dyDescent="0.2">
      <c r="A27" t="s">
        <v>666</v>
      </c>
      <c r="B27" t="s">
        <v>665</v>
      </c>
      <c r="D27" t="str">
        <f>"3423708549"</f>
        <v>3423708549</v>
      </c>
      <c r="E27" t="str">
        <f>"9783423708548"</f>
        <v>9783423708548</v>
      </c>
      <c r="F27" t="s">
        <v>667</v>
      </c>
      <c r="G27" t="s">
        <v>668</v>
      </c>
      <c r="I27">
        <v>2004</v>
      </c>
      <c r="J27">
        <v>2001</v>
      </c>
      <c r="K27">
        <v>2014</v>
      </c>
      <c r="L27" s="1"/>
      <c r="M27" s="1"/>
    </row>
    <row r="28" spans="1:16" x14ac:dyDescent="0.2">
      <c r="A28" t="s">
        <v>488</v>
      </c>
      <c r="B28" t="s">
        <v>489</v>
      </c>
      <c r="D28" t="str">
        <f>"0064473481"</f>
        <v>0064473481</v>
      </c>
      <c r="E28" t="str">
        <f>"9780064473484"</f>
        <v>9780064473484</v>
      </c>
      <c r="F28" t="s">
        <v>436</v>
      </c>
      <c r="G28" t="s">
        <v>13</v>
      </c>
      <c r="H28">
        <v>368</v>
      </c>
      <c r="I28">
        <v>2005</v>
      </c>
      <c r="J28">
        <v>2003</v>
      </c>
      <c r="K28">
        <v>2014</v>
      </c>
      <c r="L28" s="1"/>
      <c r="M28" s="1"/>
    </row>
    <row r="29" spans="1:16" x14ac:dyDescent="0.2">
      <c r="A29" t="s">
        <v>626</v>
      </c>
      <c r="B29" t="s">
        <v>624</v>
      </c>
      <c r="D29" t="str">
        <f>""</f>
        <v/>
      </c>
      <c r="E29" t="str">
        <f>""</f>
        <v/>
      </c>
      <c r="F29" t="s">
        <v>623</v>
      </c>
      <c r="G29" t="s">
        <v>162</v>
      </c>
      <c r="I29">
        <v>2014</v>
      </c>
      <c r="J29">
        <v>2011</v>
      </c>
      <c r="K29">
        <v>2014</v>
      </c>
      <c r="L29" s="1"/>
      <c r="M29" s="1"/>
    </row>
    <row r="30" spans="1:16" x14ac:dyDescent="0.2">
      <c r="A30" t="s">
        <v>509</v>
      </c>
      <c r="B30" t="s">
        <v>510</v>
      </c>
      <c r="D30" t="str">
        <f>"0312575939"</f>
        <v>0312575939</v>
      </c>
      <c r="E30" t="str">
        <f>"9780312575939"</f>
        <v>9780312575939</v>
      </c>
      <c r="F30" t="s">
        <v>511</v>
      </c>
      <c r="G30" t="s">
        <v>13</v>
      </c>
      <c r="H30">
        <v>294</v>
      </c>
      <c r="I30">
        <v>2010</v>
      </c>
      <c r="J30">
        <v>2010</v>
      </c>
      <c r="K30">
        <v>2014</v>
      </c>
      <c r="L30" s="1"/>
      <c r="M30" s="1"/>
    </row>
    <row r="31" spans="1:16" x14ac:dyDescent="0.2">
      <c r="A31" t="s">
        <v>706</v>
      </c>
      <c r="B31" t="s">
        <v>707</v>
      </c>
      <c r="D31" t="str">
        <f>"1536897345"</f>
        <v>1536897345</v>
      </c>
      <c r="E31" t="str">
        <f>"9781536897340"</f>
        <v>9781536897340</v>
      </c>
      <c r="F31" t="s">
        <v>493</v>
      </c>
      <c r="G31" t="s">
        <v>13</v>
      </c>
      <c r="H31">
        <v>330</v>
      </c>
      <c r="I31">
        <v>2016</v>
      </c>
      <c r="J31">
        <v>2010</v>
      </c>
      <c r="K31">
        <v>2014</v>
      </c>
      <c r="L31" s="1"/>
      <c r="M31" s="1"/>
    </row>
    <row r="32" spans="1:16" x14ac:dyDescent="0.2">
      <c r="A32" t="s">
        <v>637</v>
      </c>
      <c r="B32" t="s">
        <v>638</v>
      </c>
      <c r="D32" t="str">
        <f>""</f>
        <v/>
      </c>
      <c r="E32" t="str">
        <f>""</f>
        <v/>
      </c>
      <c r="G32" t="s">
        <v>41</v>
      </c>
      <c r="H32">
        <v>270</v>
      </c>
      <c r="I32">
        <v>2013</v>
      </c>
      <c r="J32">
        <v>2013</v>
      </c>
      <c r="K32">
        <v>2014</v>
      </c>
      <c r="L32" s="1"/>
      <c r="M32" s="1"/>
    </row>
    <row r="33" spans="1:13" x14ac:dyDescent="0.2">
      <c r="A33" t="s">
        <v>627</v>
      </c>
      <c r="B33" t="s">
        <v>628</v>
      </c>
      <c r="D33" t="str">
        <f>""</f>
        <v/>
      </c>
      <c r="E33" t="str">
        <f>""</f>
        <v/>
      </c>
      <c r="F33" t="s">
        <v>629</v>
      </c>
      <c r="G33" t="s">
        <v>41</v>
      </c>
      <c r="H33">
        <v>57</v>
      </c>
      <c r="I33">
        <v>2009</v>
      </c>
      <c r="J33">
        <v>2009</v>
      </c>
      <c r="K33">
        <v>2014</v>
      </c>
      <c r="L33" s="1"/>
      <c r="M33" s="1"/>
    </row>
    <row r="34" spans="1:13" x14ac:dyDescent="0.2">
      <c r="A34" t="s">
        <v>525</v>
      </c>
      <c r="B34" t="s">
        <v>526</v>
      </c>
      <c r="D34" t="str">
        <f>"0732288401"</f>
        <v>0732288401</v>
      </c>
      <c r="E34" t="str">
        <f>"9780732288402"</f>
        <v>9780732288402</v>
      </c>
      <c r="F34" t="s">
        <v>527</v>
      </c>
      <c r="G34" t="s">
        <v>13</v>
      </c>
      <c r="H34">
        <v>352</v>
      </c>
      <c r="I34">
        <v>2010</v>
      </c>
      <c r="J34">
        <v>2010</v>
      </c>
      <c r="K34">
        <v>2014</v>
      </c>
      <c r="L34" s="1"/>
      <c r="M34" s="1"/>
    </row>
    <row r="35" spans="1:13" x14ac:dyDescent="0.2">
      <c r="A35" t="s">
        <v>714</v>
      </c>
      <c r="B35" t="s">
        <v>716</v>
      </c>
      <c r="D35" t="str">
        <f>""</f>
        <v/>
      </c>
      <c r="E35" t="str">
        <f>""</f>
        <v/>
      </c>
      <c r="F35" t="s">
        <v>715</v>
      </c>
      <c r="G35" t="s">
        <v>80</v>
      </c>
      <c r="H35">
        <v>345</v>
      </c>
      <c r="I35">
        <v>2014</v>
      </c>
      <c r="J35">
        <v>2014</v>
      </c>
      <c r="K35">
        <v>2014</v>
      </c>
      <c r="L35" s="1"/>
      <c r="M35" s="1"/>
    </row>
    <row r="36" spans="1:13" x14ac:dyDescent="0.2">
      <c r="A36" t="s">
        <v>570</v>
      </c>
      <c r="B36" t="s">
        <v>571</v>
      </c>
      <c r="D36" t="str">
        <f>"1940534364"</f>
        <v>1940534364</v>
      </c>
      <c r="E36" t="str">
        <f>"9781940534367"</f>
        <v>9781940534367</v>
      </c>
      <c r="F36" t="s">
        <v>572</v>
      </c>
      <c r="G36" t="s">
        <v>80</v>
      </c>
      <c r="H36">
        <v>237</v>
      </c>
      <c r="I36">
        <v>2013</v>
      </c>
      <c r="J36">
        <v>2013</v>
      </c>
      <c r="K36">
        <v>2014</v>
      </c>
      <c r="L36" s="1"/>
      <c r="M36" s="1"/>
    </row>
    <row r="37" spans="1:13" x14ac:dyDescent="0.2">
      <c r="A37" t="s">
        <v>558</v>
      </c>
      <c r="B37" t="s">
        <v>559</v>
      </c>
      <c r="D37" t="str">
        <f>"0987484516"</f>
        <v>0987484516</v>
      </c>
      <c r="E37" t="str">
        <f>"9780987484512"</f>
        <v>9780987484512</v>
      </c>
      <c r="F37" t="s">
        <v>560</v>
      </c>
      <c r="G37" t="s">
        <v>13</v>
      </c>
      <c r="H37">
        <v>368</v>
      </c>
      <c r="I37">
        <v>2013</v>
      </c>
      <c r="J37">
        <v>2013</v>
      </c>
      <c r="K37">
        <v>2014</v>
      </c>
      <c r="L37" s="1"/>
      <c r="M37" s="1"/>
    </row>
    <row r="38" spans="1:13" x14ac:dyDescent="0.2">
      <c r="A38" t="s">
        <v>534</v>
      </c>
      <c r="B38" t="s">
        <v>535</v>
      </c>
      <c r="D38" t="str">
        <f>""</f>
        <v/>
      </c>
      <c r="E38" t="str">
        <f>""</f>
        <v/>
      </c>
      <c r="G38" t="s">
        <v>41</v>
      </c>
      <c r="H38">
        <v>307</v>
      </c>
      <c r="I38">
        <v>2017</v>
      </c>
      <c r="J38">
        <v>2010</v>
      </c>
      <c r="K38">
        <v>2014</v>
      </c>
      <c r="L38" s="1"/>
      <c r="M38" s="1"/>
    </row>
    <row r="39" spans="1:13" x14ac:dyDescent="0.2">
      <c r="A39" t="s">
        <v>595</v>
      </c>
      <c r="B39" t="s">
        <v>596</v>
      </c>
      <c r="D39" t="str">
        <f>""</f>
        <v/>
      </c>
      <c r="E39" t="str">
        <f>""</f>
        <v/>
      </c>
      <c r="G39" t="s">
        <v>41</v>
      </c>
      <c r="H39">
        <v>280</v>
      </c>
      <c r="I39">
        <v>2016</v>
      </c>
      <c r="J39">
        <v>2011</v>
      </c>
      <c r="K39">
        <v>2014</v>
      </c>
      <c r="L39" s="1"/>
      <c r="M39" s="1"/>
    </row>
    <row r="40" spans="1:13" x14ac:dyDescent="0.2">
      <c r="A40" t="s">
        <v>432</v>
      </c>
      <c r="B40" t="s">
        <v>433</v>
      </c>
      <c r="D40" t="str">
        <f>""</f>
        <v/>
      </c>
      <c r="E40" t="str">
        <f>"2940032871132"</f>
        <v>2940032871132</v>
      </c>
      <c r="F40" t="s">
        <v>407</v>
      </c>
      <c r="G40" t="s">
        <v>285</v>
      </c>
      <c r="H40">
        <v>153</v>
      </c>
      <c r="I40">
        <v>2011</v>
      </c>
      <c r="J40">
        <v>2011</v>
      </c>
      <c r="K40">
        <v>2014</v>
      </c>
      <c r="L40" s="1"/>
      <c r="M40" s="1"/>
    </row>
    <row r="41" spans="1:13" x14ac:dyDescent="0.2">
      <c r="A41" t="s">
        <v>329</v>
      </c>
      <c r="B41" t="s">
        <v>330</v>
      </c>
      <c r="D41" t="str">
        <f>"1862918473"</f>
        <v>1862918473</v>
      </c>
      <c r="E41" t="str">
        <f>"9781862918474"</f>
        <v>9781862918474</v>
      </c>
      <c r="F41" t="s">
        <v>331</v>
      </c>
      <c r="H41">
        <v>288</v>
      </c>
      <c r="I41">
        <v>2009</v>
      </c>
      <c r="J41">
        <v>2009</v>
      </c>
      <c r="K41">
        <v>2014</v>
      </c>
      <c r="L41" s="1"/>
      <c r="M41" s="1"/>
    </row>
    <row r="42" spans="1:13" x14ac:dyDescent="0.2">
      <c r="A42" t="s">
        <v>383</v>
      </c>
      <c r="B42" t="s">
        <v>384</v>
      </c>
      <c r="D42" t="str">
        <f>""</f>
        <v/>
      </c>
      <c r="E42" t="str">
        <f>""</f>
        <v/>
      </c>
      <c r="F42" t="s">
        <v>385</v>
      </c>
      <c r="G42" t="s">
        <v>41</v>
      </c>
      <c r="H42">
        <v>228</v>
      </c>
      <c r="I42">
        <v>2014</v>
      </c>
      <c r="J42">
        <v>2014</v>
      </c>
      <c r="K42">
        <v>2014</v>
      </c>
      <c r="L42" s="1"/>
      <c r="M42" s="1"/>
    </row>
    <row r="43" spans="1:13" x14ac:dyDescent="0.2">
      <c r="A43" t="s">
        <v>317</v>
      </c>
      <c r="B43" t="s">
        <v>318</v>
      </c>
      <c r="D43" t="str">
        <f>"141698643X"</f>
        <v>141698643X</v>
      </c>
      <c r="E43" t="str">
        <f>"9781416986430"</f>
        <v>9781416986430</v>
      </c>
      <c r="F43" t="s">
        <v>319</v>
      </c>
      <c r="G43" t="s">
        <v>24</v>
      </c>
      <c r="H43">
        <v>308</v>
      </c>
      <c r="I43">
        <v>2009</v>
      </c>
      <c r="J43">
        <v>2009</v>
      </c>
      <c r="K43">
        <v>2014</v>
      </c>
      <c r="L43" s="1"/>
      <c r="M43" s="1"/>
    </row>
    <row r="44" spans="1:13" x14ac:dyDescent="0.2">
      <c r="A44" t="s">
        <v>379</v>
      </c>
      <c r="B44" t="s">
        <v>378</v>
      </c>
      <c r="D44" t="str">
        <f>""</f>
        <v/>
      </c>
      <c r="E44" t="str">
        <f>""</f>
        <v/>
      </c>
      <c r="F44" t="s">
        <v>380</v>
      </c>
      <c r="G44" t="s">
        <v>41</v>
      </c>
      <c r="H44">
        <v>253</v>
      </c>
      <c r="I44">
        <v>2012</v>
      </c>
      <c r="J44">
        <v>2012</v>
      </c>
      <c r="K44">
        <v>2014</v>
      </c>
      <c r="L44" s="1"/>
      <c r="M44" s="1"/>
    </row>
    <row r="45" spans="1:13" x14ac:dyDescent="0.2">
      <c r="A45" t="s">
        <v>357</v>
      </c>
      <c r="B45" t="s">
        <v>358</v>
      </c>
      <c r="D45" t="str">
        <f>""</f>
        <v/>
      </c>
      <c r="E45" t="str">
        <f>""</f>
        <v/>
      </c>
      <c r="F45" t="s">
        <v>267</v>
      </c>
      <c r="G45" t="s">
        <v>13</v>
      </c>
      <c r="H45">
        <v>206</v>
      </c>
      <c r="I45">
        <v>2012</v>
      </c>
      <c r="J45">
        <v>2012</v>
      </c>
      <c r="K45">
        <v>2014</v>
      </c>
      <c r="L45" s="1"/>
      <c r="M45" s="1"/>
    </row>
    <row r="46" spans="1:13" x14ac:dyDescent="0.2">
      <c r="A46" t="s">
        <v>276</v>
      </c>
      <c r="B46" t="s">
        <v>277</v>
      </c>
      <c r="D46" t="str">
        <f>""</f>
        <v/>
      </c>
      <c r="E46" t="str">
        <f>""</f>
        <v/>
      </c>
      <c r="F46" t="s">
        <v>278</v>
      </c>
      <c r="G46" t="s">
        <v>80</v>
      </c>
      <c r="H46">
        <v>309</v>
      </c>
      <c r="I46">
        <v>2012</v>
      </c>
      <c r="J46">
        <v>2007</v>
      </c>
      <c r="K46">
        <v>2014</v>
      </c>
      <c r="L46" s="1"/>
      <c r="M46" s="1"/>
    </row>
    <row r="47" spans="1:13" x14ac:dyDescent="0.2">
      <c r="A47" t="s">
        <v>408</v>
      </c>
      <c r="B47" t="s">
        <v>409</v>
      </c>
      <c r="D47" t="str">
        <f>"0385732554"</f>
        <v>0385732554</v>
      </c>
      <c r="E47" t="str">
        <f>"9780385732550"</f>
        <v>9780385732550</v>
      </c>
      <c r="F47" t="s">
        <v>410</v>
      </c>
      <c r="G47" t="s">
        <v>13</v>
      </c>
      <c r="H47">
        <v>208</v>
      </c>
      <c r="I47">
        <v>2006</v>
      </c>
      <c r="J47">
        <v>1993</v>
      </c>
      <c r="K47">
        <v>2014</v>
      </c>
      <c r="L47" s="1"/>
      <c r="M47" s="1"/>
    </row>
    <row r="48" spans="1:13" x14ac:dyDescent="0.2">
      <c r="A48" t="s">
        <v>420</v>
      </c>
      <c r="B48" t="s">
        <v>421</v>
      </c>
      <c r="D48" t="str">
        <f>"0992452414"</f>
        <v>0992452414</v>
      </c>
      <c r="E48" t="str">
        <f>"9780992452414"</f>
        <v>9780992452414</v>
      </c>
      <c r="F48" t="s">
        <v>422</v>
      </c>
      <c r="G48" t="s">
        <v>13</v>
      </c>
      <c r="H48">
        <v>296</v>
      </c>
      <c r="I48">
        <v>2014</v>
      </c>
      <c r="J48">
        <v>2014</v>
      </c>
      <c r="K48">
        <v>2014</v>
      </c>
      <c r="L48" s="1"/>
      <c r="M48" s="1"/>
    </row>
    <row r="49" spans="1:16" x14ac:dyDescent="0.2">
      <c r="A49" t="s">
        <v>349</v>
      </c>
      <c r="B49" t="s">
        <v>350</v>
      </c>
      <c r="D49" t="str">
        <f>"1416935584"</f>
        <v>1416935584</v>
      </c>
      <c r="E49" t="str">
        <f>"9781416935582"</f>
        <v>9781416935582</v>
      </c>
      <c r="F49" t="s">
        <v>351</v>
      </c>
      <c r="G49" t="s">
        <v>24</v>
      </c>
      <c r="H49">
        <v>144</v>
      </c>
      <c r="I49">
        <v>2008</v>
      </c>
      <c r="J49">
        <v>2008</v>
      </c>
      <c r="K49">
        <v>2014</v>
      </c>
      <c r="L49" s="1"/>
      <c r="M49" s="1"/>
    </row>
    <row r="50" spans="1:16" x14ac:dyDescent="0.2">
      <c r="A50" t="s">
        <v>401</v>
      </c>
      <c r="B50" t="s">
        <v>402</v>
      </c>
      <c r="D50" t="str">
        <f>"1466459670"</f>
        <v>1466459670</v>
      </c>
      <c r="E50" t="str">
        <f>"9781466459670"</f>
        <v>9781466459670</v>
      </c>
      <c r="F50" t="s">
        <v>348</v>
      </c>
      <c r="G50" t="s">
        <v>13</v>
      </c>
      <c r="H50">
        <v>234</v>
      </c>
      <c r="I50">
        <v>2011</v>
      </c>
      <c r="J50">
        <v>2011</v>
      </c>
      <c r="K50">
        <v>2014</v>
      </c>
      <c r="L50" s="1"/>
      <c r="M50" s="1"/>
    </row>
    <row r="51" spans="1:16" x14ac:dyDescent="0.2">
      <c r="A51" t="s">
        <v>338</v>
      </c>
      <c r="B51" t="s">
        <v>339</v>
      </c>
      <c r="D51" t="str">
        <f>""</f>
        <v/>
      </c>
      <c r="E51" t="str">
        <f>""</f>
        <v/>
      </c>
      <c r="F51" t="s">
        <v>340</v>
      </c>
      <c r="G51" t="s">
        <v>13</v>
      </c>
      <c r="H51">
        <v>377</v>
      </c>
      <c r="I51">
        <v>2006</v>
      </c>
      <c r="J51">
        <v>2005</v>
      </c>
      <c r="K51">
        <v>2014</v>
      </c>
      <c r="L51" s="1"/>
      <c r="M51" s="1"/>
      <c r="P51" t="s">
        <v>799</v>
      </c>
    </row>
    <row r="52" spans="1:16" x14ac:dyDescent="0.2">
      <c r="A52" t="s">
        <v>260</v>
      </c>
      <c r="B52" t="s">
        <v>261</v>
      </c>
      <c r="D52" t="str">
        <f>"1416933484"</f>
        <v>1416933484</v>
      </c>
      <c r="E52" t="str">
        <f>"9781416933489"</f>
        <v>9781416933489</v>
      </c>
      <c r="F52" t="s">
        <v>262</v>
      </c>
      <c r="G52" t="s">
        <v>13</v>
      </c>
      <c r="H52">
        <v>250</v>
      </c>
      <c r="I52">
        <v>2007</v>
      </c>
      <c r="J52">
        <v>2007</v>
      </c>
      <c r="K52">
        <v>2014</v>
      </c>
      <c r="L52" s="1"/>
      <c r="M52" s="1"/>
      <c r="P52" t="s">
        <v>799</v>
      </c>
    </row>
    <row r="53" spans="1:16" x14ac:dyDescent="0.2">
      <c r="A53" t="s">
        <v>723</v>
      </c>
      <c r="B53" t="s">
        <v>724</v>
      </c>
      <c r="D53" t="str">
        <f>""</f>
        <v/>
      </c>
      <c r="E53" t="str">
        <f>""</f>
        <v/>
      </c>
      <c r="G53" t="s">
        <v>80</v>
      </c>
      <c r="H53">
        <v>419</v>
      </c>
      <c r="I53">
        <v>2011</v>
      </c>
      <c r="J53">
        <v>2011</v>
      </c>
      <c r="K53">
        <v>2014</v>
      </c>
      <c r="L53" s="1"/>
      <c r="M53" s="1"/>
      <c r="P53" t="s">
        <v>799</v>
      </c>
    </row>
    <row r="54" spans="1:16" x14ac:dyDescent="0.2">
      <c r="A54" t="s">
        <v>569</v>
      </c>
      <c r="B54" t="s">
        <v>566</v>
      </c>
      <c r="D54" t="str">
        <f>""</f>
        <v/>
      </c>
      <c r="E54" t="str">
        <f>"9781869799083"</f>
        <v>9781869799083</v>
      </c>
      <c r="F54" t="s">
        <v>567</v>
      </c>
      <c r="G54" t="s">
        <v>80</v>
      </c>
      <c r="I54">
        <v>2012</v>
      </c>
      <c r="J54">
        <v>1998</v>
      </c>
      <c r="K54">
        <v>2014</v>
      </c>
      <c r="L54" s="1"/>
      <c r="M54" s="1"/>
      <c r="P54" t="s">
        <v>799</v>
      </c>
    </row>
    <row r="55" spans="1:16" x14ac:dyDescent="0.2">
      <c r="A55" t="s">
        <v>257</v>
      </c>
      <c r="B55" t="s">
        <v>258</v>
      </c>
      <c r="D55" t="str">
        <f>"0316058254"</f>
        <v>0316058254</v>
      </c>
      <c r="E55" t="str">
        <f>"9780316058254"</f>
        <v>9780316058254</v>
      </c>
      <c r="F55" t="s">
        <v>259</v>
      </c>
      <c r="G55" t="s">
        <v>13</v>
      </c>
      <c r="H55">
        <v>221</v>
      </c>
      <c r="I55">
        <v>2005</v>
      </c>
      <c r="J55">
        <v>2005</v>
      </c>
      <c r="K55">
        <v>2014</v>
      </c>
      <c r="L55" s="1"/>
      <c r="M55" s="1"/>
      <c r="P55" t="s">
        <v>799</v>
      </c>
    </row>
    <row r="56" spans="1:16" x14ac:dyDescent="0.2">
      <c r="A56" t="s">
        <v>507</v>
      </c>
      <c r="B56" t="s">
        <v>508</v>
      </c>
      <c r="D56" t="str">
        <f>""</f>
        <v/>
      </c>
      <c r="E56" t="str">
        <f>""</f>
        <v/>
      </c>
      <c r="G56" t="s">
        <v>41</v>
      </c>
      <c r="H56">
        <v>284</v>
      </c>
      <c r="J56">
        <v>2013</v>
      </c>
      <c r="K56">
        <v>2014</v>
      </c>
      <c r="L56" s="1"/>
      <c r="M56" s="1"/>
    </row>
    <row r="57" spans="1:16" x14ac:dyDescent="0.2">
      <c r="A57" t="s">
        <v>645</v>
      </c>
      <c r="B57" t="s">
        <v>643</v>
      </c>
      <c r="D57" t="str">
        <f>"0141325194"</f>
        <v>0141325194</v>
      </c>
      <c r="E57" t="str">
        <f>"9780141325194"</f>
        <v>9780141325194</v>
      </c>
      <c r="F57" t="s">
        <v>646</v>
      </c>
      <c r="G57" t="s">
        <v>13</v>
      </c>
      <c r="H57">
        <v>192</v>
      </c>
      <c r="I57">
        <v>2009</v>
      </c>
      <c r="J57">
        <v>2009</v>
      </c>
      <c r="K57">
        <v>2014</v>
      </c>
      <c r="L57" s="1"/>
      <c r="M57" s="1"/>
    </row>
    <row r="58" spans="1:16" x14ac:dyDescent="0.2">
      <c r="A58" t="s">
        <v>518</v>
      </c>
      <c r="B58" t="s">
        <v>519</v>
      </c>
      <c r="C58" t="s">
        <v>520</v>
      </c>
      <c r="D58" t="str">
        <f>""</f>
        <v/>
      </c>
      <c r="E58" t="str">
        <f>""</f>
        <v/>
      </c>
      <c r="F58" t="s">
        <v>521</v>
      </c>
      <c r="G58" t="s">
        <v>41</v>
      </c>
      <c r="H58">
        <v>144</v>
      </c>
      <c r="I58">
        <v>2004</v>
      </c>
      <c r="J58">
        <v>1812</v>
      </c>
      <c r="K58">
        <v>2014</v>
      </c>
      <c r="L58" s="1"/>
      <c r="M58" s="1"/>
    </row>
    <row r="59" spans="1:16" x14ac:dyDescent="0.2">
      <c r="A59" t="s">
        <v>568</v>
      </c>
      <c r="B59" t="s">
        <v>566</v>
      </c>
      <c r="D59" t="str">
        <f>""</f>
        <v/>
      </c>
      <c r="E59" t="str">
        <f>""</f>
        <v/>
      </c>
      <c r="F59" t="s">
        <v>567</v>
      </c>
      <c r="G59" t="s">
        <v>41</v>
      </c>
      <c r="I59">
        <v>2012</v>
      </c>
      <c r="J59">
        <v>2009</v>
      </c>
      <c r="K59">
        <v>2014</v>
      </c>
      <c r="L59" s="1"/>
      <c r="M59" s="1"/>
    </row>
    <row r="60" spans="1:16" x14ac:dyDescent="0.2">
      <c r="A60" t="s">
        <v>413</v>
      </c>
      <c r="B60" t="s">
        <v>414</v>
      </c>
      <c r="C60" t="s">
        <v>415</v>
      </c>
      <c r="D60" t="str">
        <f>"1435122941"</f>
        <v>1435122941</v>
      </c>
      <c r="E60" t="str">
        <f>"9781435122949"</f>
        <v>9781435122949</v>
      </c>
      <c r="F60" t="s">
        <v>416</v>
      </c>
      <c r="G60" t="s">
        <v>24</v>
      </c>
      <c r="H60">
        <v>1165</v>
      </c>
      <c r="I60">
        <v>2010</v>
      </c>
      <c r="J60">
        <v>1982</v>
      </c>
      <c r="K60">
        <v>2014</v>
      </c>
      <c r="L60" s="1"/>
      <c r="M60" s="1"/>
    </row>
    <row r="61" spans="1:16" x14ac:dyDescent="0.2">
      <c r="A61" t="s">
        <v>502</v>
      </c>
      <c r="B61" t="s">
        <v>503</v>
      </c>
      <c r="D61" t="str">
        <f>""</f>
        <v/>
      </c>
      <c r="E61" t="str">
        <f>""</f>
        <v/>
      </c>
      <c r="F61" t="s">
        <v>504</v>
      </c>
      <c r="G61" t="s">
        <v>41</v>
      </c>
      <c r="H61">
        <v>260</v>
      </c>
      <c r="I61">
        <v>2006</v>
      </c>
      <c r="J61">
        <v>2006</v>
      </c>
      <c r="K61">
        <v>2014</v>
      </c>
      <c r="L61" s="1"/>
      <c r="M61" s="1"/>
    </row>
    <row r="62" spans="1:16" x14ac:dyDescent="0.2">
      <c r="A62" t="s">
        <v>522</v>
      </c>
      <c r="B62" t="s">
        <v>523</v>
      </c>
      <c r="D62" t="str">
        <f>"0545397367"</f>
        <v>0545397367</v>
      </c>
      <c r="E62" t="str">
        <f>"9780545397360"</f>
        <v>9780545397360</v>
      </c>
      <c r="F62" t="s">
        <v>524</v>
      </c>
      <c r="G62" t="s">
        <v>24</v>
      </c>
      <c r="H62">
        <v>375</v>
      </c>
      <c r="I62">
        <v>2013</v>
      </c>
      <c r="J62">
        <v>2012</v>
      </c>
      <c r="K62">
        <v>2014</v>
      </c>
      <c r="L62" s="1"/>
      <c r="M62" s="1"/>
      <c r="N62" t="s">
        <v>774</v>
      </c>
    </row>
    <row r="63" spans="1:16" x14ac:dyDescent="0.2">
      <c r="A63" t="s">
        <v>499</v>
      </c>
      <c r="B63" t="s">
        <v>500</v>
      </c>
      <c r="D63" t="str">
        <f>"0525476881"</f>
        <v>0525476881</v>
      </c>
      <c r="E63" t="str">
        <f>"9780525476887"</f>
        <v>9780525476887</v>
      </c>
      <c r="F63" t="s">
        <v>501</v>
      </c>
      <c r="G63" t="s">
        <v>24</v>
      </c>
      <c r="H63">
        <v>229</v>
      </c>
      <c r="I63">
        <v>2006</v>
      </c>
      <c r="J63">
        <v>2006</v>
      </c>
      <c r="K63">
        <v>2014</v>
      </c>
      <c r="L63" s="1"/>
      <c r="M63" s="1"/>
      <c r="N63" t="s">
        <v>774</v>
      </c>
    </row>
    <row r="64" spans="1:16" x14ac:dyDescent="0.2">
      <c r="A64" t="s">
        <v>642</v>
      </c>
      <c r="B64" t="s">
        <v>643</v>
      </c>
      <c r="D64" t="str">
        <f>"0141384786"</f>
        <v>0141384786</v>
      </c>
      <c r="E64" t="str">
        <f>"9780141384788"</f>
        <v>9780141384788</v>
      </c>
      <c r="F64" t="s">
        <v>644</v>
      </c>
      <c r="G64" t="s">
        <v>24</v>
      </c>
      <c r="H64">
        <v>224</v>
      </c>
      <c r="I64">
        <v>2009</v>
      </c>
      <c r="J64">
        <v>2009</v>
      </c>
      <c r="K64">
        <v>2014</v>
      </c>
      <c r="L64" s="1"/>
      <c r="M64" s="1"/>
      <c r="N64" t="s">
        <v>774</v>
      </c>
    </row>
    <row r="65" spans="1:14" x14ac:dyDescent="0.2">
      <c r="A65" t="s">
        <v>662</v>
      </c>
      <c r="B65" t="s">
        <v>663</v>
      </c>
      <c r="D65" t="str">
        <f>""</f>
        <v/>
      </c>
      <c r="E65" t="str">
        <f>"9781465791498"</f>
        <v>9781465791498</v>
      </c>
      <c r="F65" t="s">
        <v>356</v>
      </c>
      <c r="G65" t="s">
        <v>80</v>
      </c>
      <c r="I65">
        <v>2011</v>
      </c>
      <c r="J65">
        <v>2011</v>
      </c>
      <c r="K65">
        <v>2014</v>
      </c>
      <c r="L65" s="1"/>
      <c r="M65" s="1"/>
      <c r="N65" t="s">
        <v>774</v>
      </c>
    </row>
    <row r="66" spans="1:14" x14ac:dyDescent="0.2">
      <c r="A66" t="s">
        <v>696</v>
      </c>
      <c r="B66" t="s">
        <v>697</v>
      </c>
      <c r="D66" t="str">
        <f>""</f>
        <v/>
      </c>
      <c r="E66" t="str">
        <f>""</f>
        <v/>
      </c>
      <c r="G66" t="s">
        <v>80</v>
      </c>
      <c r="J66">
        <v>2011</v>
      </c>
      <c r="K66">
        <v>2015</v>
      </c>
      <c r="L66" s="1"/>
      <c r="M66" s="1"/>
    </row>
    <row r="67" spans="1:14" x14ac:dyDescent="0.2">
      <c r="A67" t="s">
        <v>609</v>
      </c>
      <c r="B67" t="s">
        <v>610</v>
      </c>
      <c r="D67" t="str">
        <f>"1444757814"</f>
        <v>1444757814</v>
      </c>
      <c r="E67" t="str">
        <f>"9781444757811"</f>
        <v>9781444757811</v>
      </c>
      <c r="F67" t="s">
        <v>611</v>
      </c>
      <c r="G67" t="s">
        <v>13</v>
      </c>
      <c r="H67">
        <v>572</v>
      </c>
      <c r="I67">
        <v>2012</v>
      </c>
      <c r="J67">
        <v>2011</v>
      </c>
      <c r="K67">
        <v>2015</v>
      </c>
      <c r="L67" s="1"/>
      <c r="M67" s="1"/>
    </row>
    <row r="68" spans="1:14" x14ac:dyDescent="0.2">
      <c r="A68" t="s">
        <v>547</v>
      </c>
      <c r="B68" t="s">
        <v>548</v>
      </c>
      <c r="D68" t="str">
        <f>""</f>
        <v/>
      </c>
      <c r="E68" t="str">
        <f>""</f>
        <v/>
      </c>
      <c r="G68" t="s">
        <v>41</v>
      </c>
      <c r="H68">
        <v>470</v>
      </c>
      <c r="I68">
        <v>2021</v>
      </c>
      <c r="J68">
        <v>2010</v>
      </c>
      <c r="K68">
        <v>2015</v>
      </c>
      <c r="L68" s="1"/>
      <c r="M68" s="1"/>
    </row>
    <row r="69" spans="1:14" x14ac:dyDescent="0.2">
      <c r="A69" t="s">
        <v>711</v>
      </c>
      <c r="B69" t="s">
        <v>712</v>
      </c>
      <c r="D69" t="str">
        <f>"1338129384"</f>
        <v>1338129384</v>
      </c>
      <c r="E69" t="str">
        <f>"9781338129380"</f>
        <v>9781338129380</v>
      </c>
      <c r="F69" t="s">
        <v>455</v>
      </c>
      <c r="G69" t="s">
        <v>713</v>
      </c>
      <c r="H69">
        <v>297</v>
      </c>
      <c r="I69">
        <v>2016</v>
      </c>
      <c r="J69">
        <v>2014</v>
      </c>
      <c r="K69">
        <v>2015</v>
      </c>
      <c r="L69" s="1"/>
      <c r="M69" s="1"/>
    </row>
    <row r="70" spans="1:14" x14ac:dyDescent="0.2">
      <c r="A70" t="s">
        <v>672</v>
      </c>
      <c r="B70" t="s">
        <v>673</v>
      </c>
      <c r="D70" t="str">
        <f>""</f>
        <v/>
      </c>
      <c r="E70" t="str">
        <f>""</f>
        <v/>
      </c>
      <c r="F70" t="s">
        <v>407</v>
      </c>
      <c r="G70" t="s">
        <v>80</v>
      </c>
      <c r="H70">
        <v>640</v>
      </c>
      <c r="I70">
        <v>2011</v>
      </c>
      <c r="J70">
        <v>2011</v>
      </c>
      <c r="K70">
        <v>2015</v>
      </c>
      <c r="L70" s="1"/>
      <c r="M70" s="1"/>
    </row>
    <row r="71" spans="1:14" x14ac:dyDescent="0.2">
      <c r="A71" t="s">
        <v>528</v>
      </c>
      <c r="B71" t="s">
        <v>530</v>
      </c>
      <c r="D71" t="str">
        <f>""</f>
        <v/>
      </c>
      <c r="E71" t="str">
        <f>"9781458196330"</f>
        <v>9781458196330</v>
      </c>
      <c r="F71" t="s">
        <v>529</v>
      </c>
      <c r="G71" t="s">
        <v>80</v>
      </c>
      <c r="I71">
        <v>2011</v>
      </c>
      <c r="J71">
        <v>2011</v>
      </c>
      <c r="K71">
        <v>2015</v>
      </c>
      <c r="L71" s="1"/>
      <c r="M71" s="1"/>
    </row>
    <row r="72" spans="1:14" x14ac:dyDescent="0.2">
      <c r="A72" t="s">
        <v>597</v>
      </c>
      <c r="B72" t="s">
        <v>598</v>
      </c>
      <c r="D72" t="str">
        <f>""</f>
        <v/>
      </c>
      <c r="E72" t="str">
        <f>"9780857870216"</f>
        <v>9780857870216</v>
      </c>
      <c r="F72" t="s">
        <v>599</v>
      </c>
      <c r="G72" t="s">
        <v>80</v>
      </c>
      <c r="H72">
        <v>412</v>
      </c>
      <c r="I72">
        <v>2010</v>
      </c>
      <c r="J72">
        <v>2006</v>
      </c>
      <c r="K72">
        <v>2015</v>
      </c>
      <c r="L72" s="1"/>
      <c r="M72" s="1"/>
    </row>
    <row r="73" spans="1:14" x14ac:dyDescent="0.2">
      <c r="A73" t="s">
        <v>515</v>
      </c>
      <c r="B73" t="s">
        <v>516</v>
      </c>
      <c r="D73" t="str">
        <f>""</f>
        <v/>
      </c>
      <c r="E73" t="str">
        <f>""</f>
        <v/>
      </c>
      <c r="G73" t="s">
        <v>41</v>
      </c>
      <c r="H73">
        <v>48</v>
      </c>
      <c r="I73">
        <v>2013</v>
      </c>
      <c r="K73">
        <v>2015</v>
      </c>
      <c r="L73" s="1"/>
      <c r="M73" s="1"/>
    </row>
    <row r="74" spans="1:14" x14ac:dyDescent="0.2">
      <c r="A74" t="s">
        <v>703</v>
      </c>
      <c r="B74" t="s">
        <v>704</v>
      </c>
      <c r="D74" t="str">
        <f>""</f>
        <v/>
      </c>
      <c r="E74" t="str">
        <f>""</f>
        <v/>
      </c>
      <c r="F74" t="s">
        <v>705</v>
      </c>
      <c r="G74" t="s">
        <v>41</v>
      </c>
      <c r="I74">
        <v>2012</v>
      </c>
      <c r="J74">
        <v>2012</v>
      </c>
      <c r="K74">
        <v>2015</v>
      </c>
      <c r="L74" s="1"/>
      <c r="M74" s="1"/>
    </row>
    <row r="75" spans="1:14" x14ac:dyDescent="0.2">
      <c r="A75" t="s">
        <v>653</v>
      </c>
      <c r="B75" t="s">
        <v>654</v>
      </c>
      <c r="D75" t="str">
        <f>""</f>
        <v/>
      </c>
      <c r="E75" t="str">
        <f>""</f>
        <v/>
      </c>
      <c r="F75" t="s">
        <v>655</v>
      </c>
      <c r="G75" t="s">
        <v>41</v>
      </c>
      <c r="H75">
        <v>1386</v>
      </c>
      <c r="I75">
        <v>2018</v>
      </c>
      <c r="K75">
        <v>2015</v>
      </c>
      <c r="L75" s="1"/>
      <c r="M75" s="1"/>
    </row>
    <row r="76" spans="1:14" x14ac:dyDescent="0.2">
      <c r="A76" t="s">
        <v>514</v>
      </c>
      <c r="B76" t="s">
        <v>513</v>
      </c>
      <c r="D76" t="str">
        <f>""</f>
        <v/>
      </c>
      <c r="E76" t="str">
        <f>""</f>
        <v/>
      </c>
      <c r="G76" t="s">
        <v>41</v>
      </c>
      <c r="H76">
        <v>405</v>
      </c>
      <c r="I76">
        <v>2015</v>
      </c>
      <c r="J76">
        <v>2010</v>
      </c>
      <c r="K76">
        <v>2015</v>
      </c>
      <c r="L76" s="1"/>
      <c r="M76" s="1"/>
    </row>
    <row r="77" spans="1:14" x14ac:dyDescent="0.2">
      <c r="A77" t="s">
        <v>541</v>
      </c>
      <c r="B77" t="s">
        <v>542</v>
      </c>
      <c r="D77" t="str">
        <f>""</f>
        <v/>
      </c>
      <c r="E77" t="str">
        <f>""</f>
        <v/>
      </c>
      <c r="F77" t="s">
        <v>543</v>
      </c>
      <c r="G77" t="s">
        <v>41</v>
      </c>
      <c r="H77">
        <v>210</v>
      </c>
      <c r="I77">
        <v>2013</v>
      </c>
      <c r="J77">
        <v>2009</v>
      </c>
      <c r="K77">
        <v>2015</v>
      </c>
      <c r="L77" s="1"/>
      <c r="M77" s="1"/>
    </row>
    <row r="78" spans="1:14" x14ac:dyDescent="0.2">
      <c r="A78" t="s">
        <v>544</v>
      </c>
      <c r="B78" t="s">
        <v>545</v>
      </c>
      <c r="D78" t="str">
        <f>"0988715309"</f>
        <v>0988715309</v>
      </c>
      <c r="E78" t="str">
        <f>"9780988715301"</f>
        <v>9780988715301</v>
      </c>
      <c r="F78" t="s">
        <v>546</v>
      </c>
      <c r="G78" t="s">
        <v>80</v>
      </c>
      <c r="I78">
        <v>2013</v>
      </c>
      <c r="J78">
        <v>2013</v>
      </c>
      <c r="K78">
        <v>2015</v>
      </c>
      <c r="L78" s="1"/>
      <c r="M78" s="1"/>
    </row>
    <row r="79" spans="1:14" x14ac:dyDescent="0.2">
      <c r="A79" t="s">
        <v>604</v>
      </c>
      <c r="B79" t="s">
        <v>605</v>
      </c>
      <c r="D79" t="str">
        <f>""</f>
        <v/>
      </c>
      <c r="E79" t="str">
        <f>""</f>
        <v/>
      </c>
      <c r="F79" t="s">
        <v>606</v>
      </c>
      <c r="G79" t="s">
        <v>41</v>
      </c>
      <c r="H79">
        <v>266</v>
      </c>
      <c r="I79">
        <v>2011</v>
      </c>
      <c r="J79">
        <v>2011</v>
      </c>
      <c r="K79">
        <v>2015</v>
      </c>
      <c r="L79" s="1"/>
      <c r="M79" s="1"/>
    </row>
    <row r="80" spans="1:14" x14ac:dyDescent="0.2">
      <c r="A80" t="s">
        <v>561</v>
      </c>
      <c r="B80" t="s">
        <v>562</v>
      </c>
      <c r="D80" t="str">
        <f>""</f>
        <v/>
      </c>
      <c r="E80" t="str">
        <f>""</f>
        <v/>
      </c>
      <c r="G80" t="s">
        <v>41</v>
      </c>
      <c r="H80">
        <v>393</v>
      </c>
      <c r="I80">
        <v>2012</v>
      </c>
      <c r="J80">
        <v>2012</v>
      </c>
      <c r="K80">
        <v>2015</v>
      </c>
      <c r="L80" s="1"/>
      <c r="M80" s="1"/>
    </row>
    <row r="81" spans="1:13" x14ac:dyDescent="0.2">
      <c r="A81" t="s">
        <v>581</v>
      </c>
      <c r="B81" t="s">
        <v>582</v>
      </c>
      <c r="D81" t="str">
        <f>""</f>
        <v/>
      </c>
      <c r="E81" t="str">
        <f>""</f>
        <v/>
      </c>
      <c r="F81" t="s">
        <v>583</v>
      </c>
      <c r="G81" t="s">
        <v>41</v>
      </c>
      <c r="H81">
        <v>254</v>
      </c>
      <c r="I81">
        <v>2011</v>
      </c>
      <c r="J81">
        <v>2011</v>
      </c>
      <c r="K81">
        <v>2015</v>
      </c>
      <c r="L81" s="1"/>
      <c r="M81" s="1"/>
    </row>
    <row r="82" spans="1:13" x14ac:dyDescent="0.2">
      <c r="A82" t="s">
        <v>700</v>
      </c>
      <c r="B82" t="s">
        <v>702</v>
      </c>
      <c r="D82" t="str">
        <f>""</f>
        <v/>
      </c>
      <c r="E82" t="str">
        <f>""</f>
        <v/>
      </c>
      <c r="F82" t="s">
        <v>701</v>
      </c>
      <c r="G82" t="s">
        <v>41</v>
      </c>
      <c r="H82">
        <v>273</v>
      </c>
      <c r="I82">
        <v>2011</v>
      </c>
      <c r="J82">
        <v>2011</v>
      </c>
      <c r="K82">
        <v>2015</v>
      </c>
      <c r="L82" s="1"/>
      <c r="M82" s="1"/>
    </row>
    <row r="83" spans="1:13" x14ac:dyDescent="0.2">
      <c r="A83" t="s">
        <v>669</v>
      </c>
      <c r="B83" t="s">
        <v>670</v>
      </c>
      <c r="D83" t="str">
        <f>"057805339X"</f>
        <v>057805339X</v>
      </c>
      <c r="E83" t="str">
        <f>"9780578053394"</f>
        <v>9780578053394</v>
      </c>
      <c r="F83" t="s">
        <v>671</v>
      </c>
      <c r="G83" t="s">
        <v>13</v>
      </c>
      <c r="H83">
        <v>288</v>
      </c>
      <c r="I83">
        <v>2012</v>
      </c>
      <c r="J83">
        <v>2010</v>
      </c>
      <c r="K83">
        <v>2015</v>
      </c>
      <c r="L83" s="1"/>
      <c r="M83" s="1"/>
    </row>
    <row r="84" spans="1:13" x14ac:dyDescent="0.2">
      <c r="A84" t="s">
        <v>512</v>
      </c>
      <c r="B84" t="s">
        <v>513</v>
      </c>
      <c r="D84" t="str">
        <f>""</f>
        <v/>
      </c>
      <c r="E84" t="str">
        <f>""</f>
        <v/>
      </c>
      <c r="G84" t="s">
        <v>41</v>
      </c>
      <c r="H84">
        <v>189</v>
      </c>
      <c r="I84">
        <v>2013</v>
      </c>
      <c r="J84">
        <v>2012</v>
      </c>
      <c r="K84">
        <v>2015</v>
      </c>
      <c r="L84" s="1"/>
      <c r="M84" s="1"/>
    </row>
    <row r="85" spans="1:13" x14ac:dyDescent="0.2">
      <c r="A85" t="s">
        <v>674</v>
      </c>
      <c r="B85" t="s">
        <v>675</v>
      </c>
      <c r="D85" t="str">
        <f>""</f>
        <v/>
      </c>
      <c r="E85" t="str">
        <f>""</f>
        <v/>
      </c>
      <c r="F85" t="s">
        <v>676</v>
      </c>
      <c r="G85" t="s">
        <v>80</v>
      </c>
      <c r="H85">
        <v>372</v>
      </c>
      <c r="I85">
        <v>2019</v>
      </c>
      <c r="J85">
        <v>2011</v>
      </c>
      <c r="K85">
        <v>2015</v>
      </c>
      <c r="L85" s="1"/>
      <c r="M85" s="1"/>
    </row>
    <row r="86" spans="1:13" x14ac:dyDescent="0.2">
      <c r="A86" t="s">
        <v>459</v>
      </c>
      <c r="B86" t="s">
        <v>461</v>
      </c>
      <c r="D86" t="str">
        <f>""</f>
        <v/>
      </c>
      <c r="E86" t="str">
        <f>""</f>
        <v/>
      </c>
      <c r="F86" t="s">
        <v>460</v>
      </c>
      <c r="G86" t="s">
        <v>80</v>
      </c>
      <c r="H86">
        <v>248</v>
      </c>
      <c r="I86">
        <v>2013</v>
      </c>
      <c r="J86">
        <v>2013</v>
      </c>
      <c r="K86">
        <v>2015</v>
      </c>
      <c r="L86" s="1"/>
      <c r="M86" s="1"/>
    </row>
    <row r="87" spans="1:13" x14ac:dyDescent="0.2">
      <c r="A87" t="s">
        <v>386</v>
      </c>
      <c r="B87" t="s">
        <v>387</v>
      </c>
      <c r="D87" t="str">
        <f>"1937085767"</f>
        <v>1937085767</v>
      </c>
      <c r="E87" t="str">
        <f>"9781937085766"</f>
        <v>9781937085766</v>
      </c>
      <c r="F87" t="s">
        <v>388</v>
      </c>
      <c r="G87" t="s">
        <v>80</v>
      </c>
      <c r="H87">
        <v>315</v>
      </c>
      <c r="I87">
        <v>2011</v>
      </c>
      <c r="J87">
        <v>2011</v>
      </c>
      <c r="K87">
        <v>2015</v>
      </c>
      <c r="L87" s="1"/>
      <c r="M87" s="1"/>
    </row>
    <row r="88" spans="1:13" x14ac:dyDescent="0.2">
      <c r="A88" t="s">
        <v>443</v>
      </c>
      <c r="B88" t="s">
        <v>444</v>
      </c>
      <c r="D88" t="str">
        <f>""</f>
        <v/>
      </c>
      <c r="E88" t="str">
        <f>""</f>
        <v/>
      </c>
      <c r="G88" t="s">
        <v>41</v>
      </c>
      <c r="H88">
        <v>219</v>
      </c>
      <c r="I88">
        <v>2012</v>
      </c>
      <c r="J88">
        <v>2012</v>
      </c>
      <c r="K88">
        <v>2015</v>
      </c>
      <c r="L88" s="1"/>
      <c r="M88" s="1"/>
    </row>
    <row r="89" spans="1:13" x14ac:dyDescent="0.2">
      <c r="A89" t="s">
        <v>437</v>
      </c>
      <c r="B89" t="s">
        <v>438</v>
      </c>
      <c r="D89" t="str">
        <f>"0446610577"</f>
        <v>0446610577</v>
      </c>
      <c r="E89" t="str">
        <f>"9780446610575"</f>
        <v>9780446610575</v>
      </c>
      <c r="F89" t="s">
        <v>439</v>
      </c>
      <c r="G89" t="s">
        <v>244</v>
      </c>
      <c r="H89">
        <v>654</v>
      </c>
      <c r="I89">
        <v>2003</v>
      </c>
      <c r="J89">
        <v>2002</v>
      </c>
      <c r="K89">
        <v>2015</v>
      </c>
      <c r="L89" s="1"/>
      <c r="M89" s="1"/>
    </row>
    <row r="90" spans="1:13" x14ac:dyDescent="0.2">
      <c r="A90" t="s">
        <v>268</v>
      </c>
      <c r="B90" t="s">
        <v>269</v>
      </c>
      <c r="D90" t="str">
        <f>""</f>
        <v/>
      </c>
      <c r="E90" t="str">
        <f>""</f>
        <v/>
      </c>
      <c r="G90" t="s">
        <v>13</v>
      </c>
      <c r="I90">
        <v>2013</v>
      </c>
      <c r="J90">
        <v>2013</v>
      </c>
      <c r="K90">
        <v>2015</v>
      </c>
      <c r="L90" s="1"/>
      <c r="M90" s="1"/>
    </row>
    <row r="91" spans="1:13" x14ac:dyDescent="0.2">
      <c r="A91" t="s">
        <v>367</v>
      </c>
      <c r="B91" t="s">
        <v>369</v>
      </c>
      <c r="D91" t="str">
        <f>""</f>
        <v/>
      </c>
      <c r="E91" t="str">
        <f>""</f>
        <v/>
      </c>
      <c r="F91" t="s">
        <v>368</v>
      </c>
      <c r="G91" t="s">
        <v>41</v>
      </c>
      <c r="H91">
        <v>243</v>
      </c>
      <c r="I91">
        <v>2013</v>
      </c>
      <c r="J91">
        <v>2013</v>
      </c>
      <c r="K91">
        <v>2015</v>
      </c>
      <c r="L91" s="1"/>
      <c r="M91" s="1"/>
    </row>
    <row r="92" spans="1:13" x14ac:dyDescent="0.2">
      <c r="A92" t="s">
        <v>403</v>
      </c>
      <c r="B92" t="s">
        <v>404</v>
      </c>
      <c r="D92" t="str">
        <f>""</f>
        <v/>
      </c>
      <c r="E92" t="str">
        <f>""</f>
        <v/>
      </c>
      <c r="G92" t="s">
        <v>80</v>
      </c>
      <c r="H92">
        <v>57</v>
      </c>
      <c r="I92">
        <v>2011</v>
      </c>
      <c r="J92">
        <v>2011</v>
      </c>
      <c r="K92">
        <v>2015</v>
      </c>
      <c r="L92" s="1"/>
      <c r="M92" s="1"/>
    </row>
    <row r="93" spans="1:13" x14ac:dyDescent="0.2">
      <c r="A93" t="s">
        <v>440</v>
      </c>
      <c r="B93" t="s">
        <v>441</v>
      </c>
      <c r="D93" t="str">
        <f>""</f>
        <v/>
      </c>
      <c r="E93" t="str">
        <f>"9781940534534"</f>
        <v>9781940534534</v>
      </c>
      <c r="F93" t="s">
        <v>442</v>
      </c>
      <c r="G93" t="s">
        <v>13</v>
      </c>
      <c r="H93">
        <v>380</v>
      </c>
      <c r="I93">
        <v>2014</v>
      </c>
      <c r="J93">
        <v>2014</v>
      </c>
      <c r="K93">
        <v>2015</v>
      </c>
      <c r="L93" s="1"/>
      <c r="M93" s="1"/>
    </row>
    <row r="94" spans="1:13" x14ac:dyDescent="0.2">
      <c r="A94" t="s">
        <v>417</v>
      </c>
      <c r="B94" t="s">
        <v>418</v>
      </c>
      <c r="D94" t="str">
        <f>""</f>
        <v/>
      </c>
      <c r="E94" t="str">
        <f>""</f>
        <v/>
      </c>
      <c r="F94" t="s">
        <v>419</v>
      </c>
      <c r="G94" t="s">
        <v>41</v>
      </c>
      <c r="H94">
        <v>312</v>
      </c>
      <c r="I94">
        <v>2016</v>
      </c>
      <c r="J94">
        <v>2012</v>
      </c>
      <c r="K94">
        <v>2015</v>
      </c>
      <c r="L94" s="1"/>
      <c r="M94" s="1"/>
    </row>
    <row r="95" spans="1:13" x14ac:dyDescent="0.2">
      <c r="A95" t="s">
        <v>448</v>
      </c>
      <c r="B95" t="s">
        <v>449</v>
      </c>
      <c r="D95" t="str">
        <f>""</f>
        <v/>
      </c>
      <c r="E95" t="str">
        <f>"9781465850782"</f>
        <v>9781465850782</v>
      </c>
      <c r="F95" t="s">
        <v>356</v>
      </c>
      <c r="G95" t="s">
        <v>80</v>
      </c>
      <c r="H95">
        <v>15</v>
      </c>
      <c r="I95">
        <v>2012</v>
      </c>
      <c r="J95">
        <v>2012</v>
      </c>
      <c r="K95">
        <v>2015</v>
      </c>
      <c r="L95" s="1"/>
      <c r="M95" s="1"/>
    </row>
    <row r="96" spans="1:13" x14ac:dyDescent="0.2">
      <c r="A96" t="s">
        <v>465</v>
      </c>
      <c r="B96" t="s">
        <v>467</v>
      </c>
      <c r="C96" t="s">
        <v>468</v>
      </c>
      <c r="D96" t="str">
        <f>""</f>
        <v/>
      </c>
      <c r="E96" t="str">
        <f>""</f>
        <v/>
      </c>
      <c r="F96" t="s">
        <v>466</v>
      </c>
      <c r="G96" t="s">
        <v>162</v>
      </c>
      <c r="I96">
        <v>2016</v>
      </c>
      <c r="J96">
        <v>2015</v>
      </c>
      <c r="K96">
        <v>2015</v>
      </c>
      <c r="L96" s="1"/>
      <c r="M96" s="1"/>
    </row>
    <row r="97" spans="1:15" x14ac:dyDescent="0.2">
      <c r="A97" t="s">
        <v>254</v>
      </c>
      <c r="B97" t="s">
        <v>255</v>
      </c>
      <c r="D97" t="str">
        <f>""</f>
        <v/>
      </c>
      <c r="E97" t="str">
        <f>""</f>
        <v/>
      </c>
      <c r="F97" t="s">
        <v>256</v>
      </c>
      <c r="G97" t="s">
        <v>80</v>
      </c>
      <c r="H97">
        <v>10</v>
      </c>
      <c r="I97">
        <v>2012</v>
      </c>
      <c r="J97">
        <v>2012</v>
      </c>
      <c r="K97">
        <v>2015</v>
      </c>
      <c r="L97" s="1"/>
      <c r="M97" s="1"/>
    </row>
    <row r="98" spans="1:15" x14ac:dyDescent="0.2">
      <c r="A98" t="s">
        <v>405</v>
      </c>
      <c r="B98" t="s">
        <v>406</v>
      </c>
      <c r="D98" t="str">
        <f>""</f>
        <v/>
      </c>
      <c r="E98" t="str">
        <f>""</f>
        <v/>
      </c>
      <c r="F98" t="s">
        <v>407</v>
      </c>
      <c r="G98" t="s">
        <v>80</v>
      </c>
      <c r="H98">
        <v>170</v>
      </c>
      <c r="I98">
        <v>2010</v>
      </c>
      <c r="J98">
        <v>2010</v>
      </c>
      <c r="K98">
        <v>2015</v>
      </c>
      <c r="L98" s="1"/>
      <c r="M98" s="1"/>
    </row>
    <row r="99" spans="1:15" x14ac:dyDescent="0.2">
      <c r="A99" t="s">
        <v>266</v>
      </c>
      <c r="B99" t="s">
        <v>265</v>
      </c>
      <c r="D99" t="str">
        <f>"152380419X"</f>
        <v>152380419X</v>
      </c>
      <c r="E99" t="str">
        <f>"9781523804191"</f>
        <v>9781523804191</v>
      </c>
      <c r="F99" t="s">
        <v>267</v>
      </c>
      <c r="G99" t="s">
        <v>13</v>
      </c>
      <c r="H99">
        <v>122</v>
      </c>
      <c r="I99">
        <v>2012</v>
      </c>
      <c r="J99">
        <v>2012</v>
      </c>
      <c r="K99">
        <v>2015</v>
      </c>
      <c r="L99" s="1"/>
      <c r="M99" s="1"/>
    </row>
    <row r="100" spans="1:15" x14ac:dyDescent="0.2">
      <c r="A100" t="s">
        <v>282</v>
      </c>
      <c r="B100" t="s">
        <v>283</v>
      </c>
      <c r="D100" t="str">
        <f>""</f>
        <v/>
      </c>
      <c r="E100" t="str">
        <f>"2940011160141"</f>
        <v>2940011160141</v>
      </c>
      <c r="F100" t="s">
        <v>284</v>
      </c>
      <c r="G100" t="s">
        <v>285</v>
      </c>
      <c r="H100">
        <v>339</v>
      </c>
      <c r="I100">
        <v>2010</v>
      </c>
      <c r="J100">
        <v>2010</v>
      </c>
      <c r="K100">
        <v>2015</v>
      </c>
      <c r="L100" s="1"/>
      <c r="M100" s="1"/>
    </row>
    <row r="101" spans="1:15" x14ac:dyDescent="0.2">
      <c r="A101" t="s">
        <v>361</v>
      </c>
      <c r="B101" t="s">
        <v>362</v>
      </c>
      <c r="D101" t="str">
        <f>"0984662103"</f>
        <v>0984662103</v>
      </c>
      <c r="E101" t="str">
        <f>"9780984662104"</f>
        <v>9780984662104</v>
      </c>
      <c r="F101" t="s">
        <v>363</v>
      </c>
      <c r="G101" t="s">
        <v>13</v>
      </c>
      <c r="H101">
        <v>374</v>
      </c>
      <c r="I101">
        <v>2011</v>
      </c>
      <c r="J101">
        <v>2011</v>
      </c>
      <c r="K101">
        <v>2015</v>
      </c>
      <c r="L101" s="1"/>
      <c r="M101" s="1"/>
    </row>
    <row r="102" spans="1:15" x14ac:dyDescent="0.2">
      <c r="A102" t="s">
        <v>273</v>
      </c>
      <c r="B102" t="s">
        <v>274</v>
      </c>
      <c r="D102" t="str">
        <f>""</f>
        <v/>
      </c>
      <c r="E102" t="str">
        <f>""</f>
        <v/>
      </c>
      <c r="F102" t="s">
        <v>275</v>
      </c>
      <c r="G102" t="s">
        <v>41</v>
      </c>
      <c r="H102">
        <v>279</v>
      </c>
      <c r="I102">
        <v>2011</v>
      </c>
      <c r="J102">
        <v>2011</v>
      </c>
      <c r="K102">
        <v>2015</v>
      </c>
      <c r="L102" s="1"/>
      <c r="M102" s="1"/>
    </row>
    <row r="103" spans="1:15" x14ac:dyDescent="0.2">
      <c r="A103" t="s">
        <v>308</v>
      </c>
      <c r="B103" t="s">
        <v>309</v>
      </c>
      <c r="D103" t="str">
        <f>"0439871808"</f>
        <v>0439871808</v>
      </c>
      <c r="E103" t="str">
        <f>"9780439871808"</f>
        <v>9780439871808</v>
      </c>
      <c r="F103" t="s">
        <v>310</v>
      </c>
      <c r="G103" t="s">
        <v>24</v>
      </c>
      <c r="H103">
        <v>344</v>
      </c>
      <c r="I103">
        <v>2007</v>
      </c>
      <c r="J103">
        <v>2007</v>
      </c>
      <c r="K103">
        <v>2015</v>
      </c>
      <c r="L103" s="1"/>
      <c r="M103" s="1"/>
    </row>
    <row r="104" spans="1:15" x14ac:dyDescent="0.2">
      <c r="A104" t="s">
        <v>456</v>
      </c>
      <c r="B104" t="s">
        <v>457</v>
      </c>
      <c r="D104" t="str">
        <f>"031620076X"</f>
        <v>031620076X</v>
      </c>
      <c r="E104" t="str">
        <f>"9780316200769"</f>
        <v>9780316200769</v>
      </c>
      <c r="F104" t="s">
        <v>458</v>
      </c>
      <c r="G104" t="s">
        <v>24</v>
      </c>
      <c r="H104">
        <v>304</v>
      </c>
      <c r="I104">
        <v>2013</v>
      </c>
      <c r="J104">
        <v>2013</v>
      </c>
      <c r="K104">
        <v>2015</v>
      </c>
      <c r="L104" s="1"/>
      <c r="M104" s="1"/>
    </row>
    <row r="105" spans="1:15" x14ac:dyDescent="0.2">
      <c r="A105" t="s">
        <v>314</v>
      </c>
      <c r="B105" t="s">
        <v>316</v>
      </c>
      <c r="D105" t="str">
        <f>""</f>
        <v/>
      </c>
      <c r="E105" t="str">
        <f>""</f>
        <v/>
      </c>
      <c r="F105" t="s">
        <v>315</v>
      </c>
      <c r="G105" t="s">
        <v>80</v>
      </c>
      <c r="H105">
        <v>227</v>
      </c>
      <c r="I105">
        <v>2013</v>
      </c>
      <c r="J105">
        <v>2013</v>
      </c>
      <c r="K105">
        <v>2015</v>
      </c>
      <c r="L105" s="1"/>
      <c r="M105" s="1"/>
    </row>
    <row r="106" spans="1:15" x14ac:dyDescent="0.2">
      <c r="A106" t="s">
        <v>279</v>
      </c>
      <c r="B106" t="s">
        <v>280</v>
      </c>
      <c r="D106" t="str">
        <f>"0062085484"</f>
        <v>0062085484</v>
      </c>
      <c r="E106" t="str">
        <f>"9780062085481"</f>
        <v>9780062085481</v>
      </c>
      <c r="F106" t="s">
        <v>281</v>
      </c>
      <c r="G106" t="s">
        <v>24</v>
      </c>
      <c r="H106">
        <v>338</v>
      </c>
      <c r="I106">
        <v>2011</v>
      </c>
      <c r="J106">
        <v>2011</v>
      </c>
      <c r="K106">
        <v>2015</v>
      </c>
      <c r="L106" s="1"/>
      <c r="M106" s="1"/>
    </row>
    <row r="107" spans="1:15" x14ac:dyDescent="0.2">
      <c r="A107" t="s">
        <v>691</v>
      </c>
      <c r="B107" t="s">
        <v>692</v>
      </c>
      <c r="C107" t="s">
        <v>693</v>
      </c>
      <c r="D107" t="str">
        <f>""</f>
        <v/>
      </c>
      <c r="E107" t="str">
        <f>""</f>
        <v/>
      </c>
      <c r="G107" t="s">
        <v>41</v>
      </c>
      <c r="H107">
        <v>474</v>
      </c>
      <c r="I107">
        <v>2013</v>
      </c>
      <c r="J107">
        <v>2012</v>
      </c>
      <c r="K107">
        <v>2015</v>
      </c>
      <c r="L107" s="1"/>
      <c r="M107" s="1"/>
    </row>
    <row r="108" spans="1:15" x14ac:dyDescent="0.2">
      <c r="A108" t="s">
        <v>343</v>
      </c>
      <c r="B108" t="s">
        <v>344</v>
      </c>
      <c r="D108" t="str">
        <f>"1250012570"</f>
        <v>1250012570</v>
      </c>
      <c r="E108" t="str">
        <f>"9781250012579"</f>
        <v>9781250012579</v>
      </c>
      <c r="F108" t="s">
        <v>345</v>
      </c>
      <c r="G108" t="s">
        <v>24</v>
      </c>
      <c r="H108">
        <v>328</v>
      </c>
      <c r="I108">
        <v>2013</v>
      </c>
      <c r="J108">
        <v>2012</v>
      </c>
      <c r="K108">
        <v>2015</v>
      </c>
      <c r="L108" s="1"/>
      <c r="M108" s="1"/>
    </row>
    <row r="109" spans="1:15" x14ac:dyDescent="0.2">
      <c r="A109" t="s">
        <v>35</v>
      </c>
      <c r="B109" t="s">
        <v>36</v>
      </c>
      <c r="D109" t="str">
        <f>"039333810X"</f>
        <v>039333810X</v>
      </c>
      <c r="E109" t="str">
        <f>"9780393338102"</f>
        <v>9780393338102</v>
      </c>
      <c r="F109" t="s">
        <v>37</v>
      </c>
      <c r="G109" t="s">
        <v>13</v>
      </c>
      <c r="H109">
        <v>464</v>
      </c>
      <c r="I109">
        <v>2010</v>
      </c>
      <c r="J109">
        <v>1999</v>
      </c>
      <c r="K109">
        <v>2015</v>
      </c>
      <c r="L109" s="1" t="s">
        <v>776</v>
      </c>
      <c r="M109" s="1" t="s">
        <v>779</v>
      </c>
      <c r="O109" t="s">
        <v>782</v>
      </c>
    </row>
    <row r="110" spans="1:15" x14ac:dyDescent="0.2">
      <c r="A110" t="s">
        <v>531</v>
      </c>
      <c r="B110" t="s">
        <v>532</v>
      </c>
      <c r="D110" t="str">
        <f>"000795784X"</f>
        <v>000795784X</v>
      </c>
      <c r="E110" t="str">
        <f>"9780007957842"</f>
        <v>9780007957842</v>
      </c>
      <c r="F110" t="s">
        <v>533</v>
      </c>
      <c r="G110" t="s">
        <v>13</v>
      </c>
      <c r="I110">
        <v>2016</v>
      </c>
      <c r="K110">
        <v>2015</v>
      </c>
      <c r="L110" s="1"/>
      <c r="M110" s="1"/>
    </row>
    <row r="111" spans="1:15" x14ac:dyDescent="0.2">
      <c r="A111" t="s">
        <v>411</v>
      </c>
      <c r="B111" t="s">
        <v>412</v>
      </c>
      <c r="D111" t="str">
        <f>""</f>
        <v/>
      </c>
      <c r="E111" t="str">
        <f>"9781460985960"</f>
        <v>9781460985960</v>
      </c>
      <c r="F111" t="s">
        <v>348</v>
      </c>
      <c r="G111" t="s">
        <v>13</v>
      </c>
      <c r="H111">
        <v>264</v>
      </c>
      <c r="I111">
        <v>2011</v>
      </c>
      <c r="J111">
        <v>2011</v>
      </c>
      <c r="K111">
        <v>2015</v>
      </c>
      <c r="L111" s="1"/>
      <c r="M111" s="1"/>
    </row>
    <row r="112" spans="1:15" x14ac:dyDescent="0.2">
      <c r="A112" t="s">
        <v>374</v>
      </c>
      <c r="B112" t="s">
        <v>375</v>
      </c>
      <c r="D112" t="str">
        <f>""</f>
        <v/>
      </c>
      <c r="E112" t="str">
        <f>""</f>
        <v/>
      </c>
      <c r="F112" t="s">
        <v>376</v>
      </c>
      <c r="G112" t="s">
        <v>13</v>
      </c>
      <c r="I112">
        <v>2017</v>
      </c>
      <c r="K112">
        <v>2015</v>
      </c>
      <c r="L112" s="1"/>
      <c r="M112" s="1"/>
    </row>
    <row r="113" spans="1:14" x14ac:dyDescent="0.2">
      <c r="A113" t="s">
        <v>649</v>
      </c>
      <c r="B113" t="s">
        <v>643</v>
      </c>
      <c r="D113" t="str">
        <f>"0141317841"</f>
        <v>0141317841</v>
      </c>
      <c r="E113" t="str">
        <f>"9780141317847"</f>
        <v>9780141317847</v>
      </c>
      <c r="F113" t="s">
        <v>646</v>
      </c>
      <c r="G113" t="s">
        <v>13</v>
      </c>
      <c r="H113">
        <v>185</v>
      </c>
      <c r="I113">
        <v>2005</v>
      </c>
      <c r="J113">
        <v>2005</v>
      </c>
      <c r="K113">
        <v>2015</v>
      </c>
      <c r="L113" s="1"/>
      <c r="M113" s="1"/>
    </row>
    <row r="114" spans="1:14" x14ac:dyDescent="0.2">
      <c r="A114" t="s">
        <v>685</v>
      </c>
      <c r="B114" t="s">
        <v>686</v>
      </c>
      <c r="D114" t="str">
        <f>"043994998X"</f>
        <v>043994998X</v>
      </c>
      <c r="E114" t="str">
        <f>"9780439949989"</f>
        <v>9780439949989</v>
      </c>
      <c r="F114" t="s">
        <v>687</v>
      </c>
      <c r="G114" t="s">
        <v>13</v>
      </c>
      <c r="I114">
        <v>2006</v>
      </c>
      <c r="J114">
        <v>2002</v>
      </c>
      <c r="K114">
        <v>2015</v>
      </c>
      <c r="L114" s="1" t="s">
        <v>777</v>
      </c>
      <c r="M114" s="1"/>
    </row>
    <row r="115" spans="1:14" x14ac:dyDescent="0.2">
      <c r="A115" t="s">
        <v>694</v>
      </c>
      <c r="B115" t="s">
        <v>695</v>
      </c>
      <c r="D115" t="str">
        <f>""</f>
        <v/>
      </c>
      <c r="E115" t="str">
        <f>"9781301560776"</f>
        <v>9781301560776</v>
      </c>
      <c r="F115" t="s">
        <v>407</v>
      </c>
      <c r="G115" t="s">
        <v>80</v>
      </c>
      <c r="H115">
        <v>362</v>
      </c>
      <c r="I115">
        <v>2013</v>
      </c>
      <c r="J115">
        <v>2012</v>
      </c>
      <c r="K115">
        <v>2015</v>
      </c>
      <c r="L115" s="1"/>
      <c r="M115" s="1"/>
      <c r="N115" t="s">
        <v>774</v>
      </c>
    </row>
    <row r="116" spans="1:14" x14ac:dyDescent="0.2">
      <c r="A116" t="s">
        <v>517</v>
      </c>
      <c r="B116" t="s">
        <v>516</v>
      </c>
      <c r="D116" t="str">
        <f>""</f>
        <v/>
      </c>
      <c r="E116" t="str">
        <f>""</f>
        <v/>
      </c>
      <c r="G116" t="s">
        <v>41</v>
      </c>
      <c r="H116">
        <v>38</v>
      </c>
      <c r="I116">
        <v>2013</v>
      </c>
      <c r="J116">
        <v>2013</v>
      </c>
      <c r="K116">
        <v>2015</v>
      </c>
      <c r="L116" s="1"/>
      <c r="M116" s="1"/>
      <c r="N116" t="s">
        <v>774</v>
      </c>
    </row>
    <row r="117" spans="1:14" x14ac:dyDescent="0.2">
      <c r="A117" t="s">
        <v>688</v>
      </c>
      <c r="B117" t="s">
        <v>689</v>
      </c>
      <c r="D117" t="str">
        <f>"1476792488"</f>
        <v>1476792488</v>
      </c>
      <c r="E117" t="str">
        <f>"9781476792484"</f>
        <v>9781476792484</v>
      </c>
      <c r="F117" t="s">
        <v>690</v>
      </c>
      <c r="G117" t="s">
        <v>13</v>
      </c>
      <c r="H117">
        <v>582</v>
      </c>
      <c r="I117">
        <v>2014</v>
      </c>
      <c r="J117">
        <v>2014</v>
      </c>
      <c r="K117">
        <v>2015</v>
      </c>
      <c r="L117" s="1"/>
      <c r="M117" s="1"/>
      <c r="N117" t="s">
        <v>774</v>
      </c>
    </row>
    <row r="118" spans="1:14" x14ac:dyDescent="0.2">
      <c r="A118" t="s">
        <v>539</v>
      </c>
      <c r="B118" t="s">
        <v>540</v>
      </c>
      <c r="D118" t="str">
        <f>""</f>
        <v/>
      </c>
      <c r="E118" t="str">
        <f>"9781301739783"</f>
        <v>9781301739783</v>
      </c>
      <c r="F118" t="s">
        <v>356</v>
      </c>
      <c r="G118" t="s">
        <v>80</v>
      </c>
      <c r="H118">
        <v>273</v>
      </c>
      <c r="I118">
        <v>2012</v>
      </c>
      <c r="J118">
        <v>2012</v>
      </c>
      <c r="K118">
        <v>2015</v>
      </c>
      <c r="L118" s="1"/>
      <c r="M118" s="1"/>
      <c r="N118" t="s">
        <v>774</v>
      </c>
    </row>
    <row r="119" spans="1:14" x14ac:dyDescent="0.2">
      <c r="A119" t="s">
        <v>612</v>
      </c>
      <c r="B119" t="s">
        <v>613</v>
      </c>
      <c r="D119" t="str">
        <f>""</f>
        <v/>
      </c>
      <c r="E119" t="str">
        <f>""</f>
        <v/>
      </c>
      <c r="F119" t="s">
        <v>614</v>
      </c>
      <c r="G119" t="s">
        <v>41</v>
      </c>
      <c r="H119">
        <v>130</v>
      </c>
      <c r="I119">
        <v>2011</v>
      </c>
      <c r="J119">
        <v>2011</v>
      </c>
      <c r="K119">
        <v>2015</v>
      </c>
      <c r="L119" s="1"/>
      <c r="M119" s="1"/>
      <c r="N119" t="s">
        <v>774</v>
      </c>
    </row>
    <row r="120" spans="1:14" ht="18" x14ac:dyDescent="0.2">
      <c r="A120" t="s">
        <v>576</v>
      </c>
      <c r="B120" t="s">
        <v>577</v>
      </c>
      <c r="D120" s="3">
        <v>1466440961</v>
      </c>
      <c r="E120" s="2">
        <v>9781466440968</v>
      </c>
      <c r="F120" t="s">
        <v>419</v>
      </c>
      <c r="G120" t="s">
        <v>41</v>
      </c>
      <c r="H120">
        <v>285</v>
      </c>
      <c r="I120">
        <v>2015</v>
      </c>
      <c r="J120">
        <v>2011</v>
      </c>
      <c r="K120" s="5">
        <v>2015</v>
      </c>
      <c r="L120" s="1"/>
      <c r="M120" s="1"/>
      <c r="N120" s="5" t="s">
        <v>774</v>
      </c>
    </row>
    <row r="121" spans="1:14" ht="18" x14ac:dyDescent="0.2">
      <c r="A121" t="s">
        <v>619</v>
      </c>
      <c r="B121" t="s">
        <v>620</v>
      </c>
      <c r="D121" s="3">
        <v>1463768591</v>
      </c>
      <c r="E121" t="str">
        <f>"9781476298061"</f>
        <v>9781476298061</v>
      </c>
      <c r="F121" t="s">
        <v>621</v>
      </c>
      <c r="G121" t="s">
        <v>80</v>
      </c>
      <c r="H121">
        <v>358</v>
      </c>
      <c r="I121">
        <v>2012</v>
      </c>
      <c r="J121">
        <v>2011</v>
      </c>
      <c r="K121" s="5">
        <v>2015</v>
      </c>
      <c r="L121" s="1"/>
      <c r="M121" s="1"/>
      <c r="N121" s="5" t="s">
        <v>774</v>
      </c>
    </row>
    <row r="122" spans="1:14" x14ac:dyDescent="0.2">
      <c r="A122" t="s">
        <v>679</v>
      </c>
      <c r="B122" t="s">
        <v>680</v>
      </c>
      <c r="D122" t="str">
        <f>""</f>
        <v/>
      </c>
      <c r="E122" t="str">
        <f>""</f>
        <v/>
      </c>
      <c r="F122" t="s">
        <v>681</v>
      </c>
      <c r="G122" t="s">
        <v>41</v>
      </c>
      <c r="H122">
        <v>448</v>
      </c>
      <c r="I122">
        <v>2022</v>
      </c>
      <c r="J122">
        <v>2012</v>
      </c>
      <c r="K122">
        <v>2016</v>
      </c>
      <c r="L122" s="1"/>
      <c r="M122" s="1"/>
    </row>
    <row r="123" spans="1:14" x14ac:dyDescent="0.2">
      <c r="A123" t="s">
        <v>578</v>
      </c>
      <c r="B123" t="s">
        <v>579</v>
      </c>
      <c r="D123" t="str">
        <f>"1743317662"</f>
        <v>1743317662</v>
      </c>
      <c r="E123" t="str">
        <f>"9781743317662"</f>
        <v>9781743317662</v>
      </c>
      <c r="F123" t="s">
        <v>580</v>
      </c>
      <c r="G123" t="s">
        <v>13</v>
      </c>
      <c r="H123">
        <v>180</v>
      </c>
      <c r="I123">
        <v>2014</v>
      </c>
      <c r="J123">
        <v>2014</v>
      </c>
      <c r="K123">
        <v>2016</v>
      </c>
      <c r="L123" s="1"/>
      <c r="M123" s="1"/>
    </row>
    <row r="124" spans="1:14" x14ac:dyDescent="0.2">
      <c r="A124" t="s">
        <v>549</v>
      </c>
      <c r="B124" t="s">
        <v>551</v>
      </c>
      <c r="D124" t="str">
        <f>""</f>
        <v/>
      </c>
      <c r="E124" t="str">
        <f>""</f>
        <v/>
      </c>
      <c r="F124" t="s">
        <v>550</v>
      </c>
      <c r="G124" t="s">
        <v>80</v>
      </c>
      <c r="I124">
        <v>2012</v>
      </c>
      <c r="J124">
        <v>2011</v>
      </c>
      <c r="K124">
        <v>2016</v>
      </c>
      <c r="L124" s="1"/>
      <c r="M124" s="1"/>
    </row>
    <row r="125" spans="1:14" x14ac:dyDescent="0.2">
      <c r="A125" t="s">
        <v>659</v>
      </c>
      <c r="B125" t="s">
        <v>660</v>
      </c>
      <c r="D125" t="str">
        <f>""</f>
        <v/>
      </c>
      <c r="E125" t="str">
        <f>""</f>
        <v/>
      </c>
      <c r="F125" t="s">
        <v>661</v>
      </c>
      <c r="G125" t="s">
        <v>13</v>
      </c>
      <c r="I125">
        <v>1656</v>
      </c>
      <c r="J125">
        <v>2014</v>
      </c>
      <c r="K125">
        <v>2016</v>
      </c>
      <c r="L125" s="1"/>
      <c r="M125" s="1"/>
    </row>
    <row r="126" spans="1:14" x14ac:dyDescent="0.2">
      <c r="A126" t="s">
        <v>636</v>
      </c>
      <c r="B126" t="s">
        <v>635</v>
      </c>
      <c r="D126" t="str">
        <f>"1475070373"</f>
        <v>1475070373</v>
      </c>
      <c r="E126" t="str">
        <f>"9781475070378"</f>
        <v>9781475070378</v>
      </c>
      <c r="F126" t="s">
        <v>326</v>
      </c>
      <c r="G126" t="s">
        <v>13</v>
      </c>
      <c r="H126">
        <v>278</v>
      </c>
      <c r="I126">
        <v>2012</v>
      </c>
      <c r="J126">
        <v>2012</v>
      </c>
      <c r="K126">
        <v>2016</v>
      </c>
      <c r="L126" s="1"/>
      <c r="M126" s="1"/>
    </row>
    <row r="127" spans="1:14" x14ac:dyDescent="0.2">
      <c r="A127" t="s">
        <v>592</v>
      </c>
      <c r="B127" t="s">
        <v>594</v>
      </c>
      <c r="D127" t="str">
        <f>""</f>
        <v/>
      </c>
      <c r="E127" t="str">
        <f>"9781476279503"</f>
        <v>9781476279503</v>
      </c>
      <c r="F127" t="s">
        <v>593</v>
      </c>
      <c r="G127" t="s">
        <v>80</v>
      </c>
      <c r="I127">
        <v>2012</v>
      </c>
      <c r="J127">
        <v>2012</v>
      </c>
      <c r="K127">
        <v>2016</v>
      </c>
      <c r="L127" s="1"/>
      <c r="M127" s="1"/>
    </row>
    <row r="128" spans="1:14" x14ac:dyDescent="0.2">
      <c r="A128" t="s">
        <v>682</v>
      </c>
      <c r="B128" t="s">
        <v>684</v>
      </c>
      <c r="D128" t="str">
        <f>""</f>
        <v/>
      </c>
      <c r="E128" t="str">
        <f>"9781476136035"</f>
        <v>9781476136035</v>
      </c>
      <c r="F128" t="s">
        <v>683</v>
      </c>
      <c r="G128" t="s">
        <v>80</v>
      </c>
      <c r="I128">
        <v>2012</v>
      </c>
      <c r="J128">
        <v>2011</v>
      </c>
      <c r="K128">
        <v>2016</v>
      </c>
      <c r="L128" s="1"/>
      <c r="M128" s="1"/>
    </row>
    <row r="129" spans="1:13" x14ac:dyDescent="0.2">
      <c r="A129" t="s">
        <v>633</v>
      </c>
      <c r="B129" t="s">
        <v>635</v>
      </c>
      <c r="D129" t="str">
        <f>""</f>
        <v/>
      </c>
      <c r="E129" t="str">
        <f>""</f>
        <v/>
      </c>
      <c r="F129" t="s">
        <v>634</v>
      </c>
      <c r="G129" t="s">
        <v>41</v>
      </c>
      <c r="H129">
        <v>235</v>
      </c>
      <c r="I129">
        <v>2011</v>
      </c>
      <c r="J129">
        <v>2011</v>
      </c>
      <c r="K129">
        <v>2016</v>
      </c>
      <c r="L129" s="1"/>
      <c r="M129" s="1"/>
    </row>
    <row r="130" spans="1:13" x14ac:dyDescent="0.2">
      <c r="A130" t="s">
        <v>607</v>
      </c>
      <c r="B130" t="s">
        <v>608</v>
      </c>
      <c r="D130" t="str">
        <f>""</f>
        <v/>
      </c>
      <c r="E130" t="str">
        <f>""</f>
        <v/>
      </c>
      <c r="F130" t="s">
        <v>407</v>
      </c>
      <c r="G130" t="s">
        <v>80</v>
      </c>
      <c r="H130">
        <v>251</v>
      </c>
      <c r="I130">
        <v>2011</v>
      </c>
      <c r="J130">
        <v>2011</v>
      </c>
      <c r="K130">
        <v>2016</v>
      </c>
      <c r="L130" s="1"/>
      <c r="M130" s="1"/>
    </row>
    <row r="131" spans="1:13" x14ac:dyDescent="0.2">
      <c r="A131" t="s">
        <v>677</v>
      </c>
      <c r="B131" t="s">
        <v>678</v>
      </c>
      <c r="D131" t="str">
        <f>""</f>
        <v/>
      </c>
      <c r="E131" t="str">
        <f>"9781458137555"</f>
        <v>9781458137555</v>
      </c>
      <c r="F131" t="s">
        <v>407</v>
      </c>
      <c r="G131" t="s">
        <v>80</v>
      </c>
      <c r="I131">
        <v>2011</v>
      </c>
      <c r="J131">
        <v>2011</v>
      </c>
      <c r="K131">
        <v>2016</v>
      </c>
      <c r="L131" s="1"/>
      <c r="M131" s="1"/>
    </row>
    <row r="132" spans="1:13" x14ac:dyDescent="0.2">
      <c r="A132" t="s">
        <v>324</v>
      </c>
      <c r="B132" t="s">
        <v>325</v>
      </c>
      <c r="D132" t="str">
        <f>"1453778039"</f>
        <v>1453778039</v>
      </c>
      <c r="E132" t="str">
        <f>"9781453778036"</f>
        <v>9781453778036</v>
      </c>
      <c r="F132" t="s">
        <v>326</v>
      </c>
      <c r="G132" t="s">
        <v>13</v>
      </c>
      <c r="H132">
        <v>304</v>
      </c>
      <c r="I132">
        <v>2010</v>
      </c>
      <c r="J132">
        <v>2010</v>
      </c>
      <c r="K132">
        <v>2016</v>
      </c>
      <c r="L132" s="1"/>
      <c r="M132" s="1"/>
    </row>
    <row r="133" spans="1:13" x14ac:dyDescent="0.2">
      <c r="A133" t="s">
        <v>469</v>
      </c>
      <c r="B133" t="s">
        <v>470</v>
      </c>
      <c r="D133" t="str">
        <f>"0986915505"</f>
        <v>0986915505</v>
      </c>
      <c r="E133" t="str">
        <f>"9780986915505"</f>
        <v>9780986915505</v>
      </c>
      <c r="F133" t="s">
        <v>471</v>
      </c>
      <c r="G133" t="s">
        <v>13</v>
      </c>
      <c r="H133">
        <v>284</v>
      </c>
      <c r="I133">
        <v>2011</v>
      </c>
      <c r="J133">
        <v>2011</v>
      </c>
      <c r="K133">
        <v>2016</v>
      </c>
      <c r="L133" s="1"/>
      <c r="M133" s="1"/>
    </row>
    <row r="134" spans="1:13" x14ac:dyDescent="0.2">
      <c r="A134" t="s">
        <v>300</v>
      </c>
      <c r="B134" t="s">
        <v>301</v>
      </c>
      <c r="D134" t="str">
        <f>"077831345X"</f>
        <v>077831345X</v>
      </c>
      <c r="E134" t="str">
        <f>"9780778313458"</f>
        <v>9780778313458</v>
      </c>
      <c r="F134" t="s">
        <v>296</v>
      </c>
      <c r="G134" t="s">
        <v>244</v>
      </c>
      <c r="H134">
        <v>372</v>
      </c>
      <c r="I134">
        <v>2012</v>
      </c>
      <c r="J134">
        <v>2012</v>
      </c>
      <c r="K134">
        <v>2016</v>
      </c>
      <c r="L134" s="1"/>
      <c r="M134" s="1"/>
    </row>
    <row r="135" spans="1:13" x14ac:dyDescent="0.2">
      <c r="A135" t="s">
        <v>478</v>
      </c>
      <c r="B135" t="s">
        <v>479</v>
      </c>
      <c r="D135" t="str">
        <f>"0385735421"</f>
        <v>0385735421</v>
      </c>
      <c r="E135" t="str">
        <f>"9780385735421"</f>
        <v>9780385735421</v>
      </c>
      <c r="F135" t="s">
        <v>373</v>
      </c>
      <c r="G135" t="s">
        <v>24</v>
      </c>
      <c r="H135">
        <v>176</v>
      </c>
      <c r="I135">
        <v>2008</v>
      </c>
      <c r="J135">
        <v>2000</v>
      </c>
      <c r="K135">
        <v>2016</v>
      </c>
      <c r="L135" s="1"/>
      <c r="M135" s="1"/>
    </row>
    <row r="136" spans="1:13" x14ac:dyDescent="0.2">
      <c r="A136" t="s">
        <v>377</v>
      </c>
      <c r="B136" t="s">
        <v>378</v>
      </c>
      <c r="D136" t="str">
        <f>"1500395447"</f>
        <v>1500395447</v>
      </c>
      <c r="E136" t="str">
        <f>"9781500395445"</f>
        <v>9781500395445</v>
      </c>
      <c r="F136" t="s">
        <v>326</v>
      </c>
      <c r="G136" t="s">
        <v>13</v>
      </c>
      <c r="H136">
        <v>484</v>
      </c>
      <c r="I136">
        <v>2014</v>
      </c>
      <c r="J136">
        <v>2014</v>
      </c>
      <c r="K136">
        <v>2016</v>
      </c>
      <c r="L136" s="1"/>
      <c r="M136" s="1"/>
    </row>
    <row r="137" spans="1:13" x14ac:dyDescent="0.2">
      <c r="A137" t="s">
        <v>263</v>
      </c>
      <c r="B137" t="s">
        <v>265</v>
      </c>
      <c r="D137" t="str">
        <f>""</f>
        <v/>
      </c>
      <c r="E137" t="str">
        <f>""</f>
        <v/>
      </c>
      <c r="F137" t="s">
        <v>264</v>
      </c>
      <c r="G137" t="s">
        <v>41</v>
      </c>
      <c r="H137">
        <v>250</v>
      </c>
      <c r="I137">
        <v>2014</v>
      </c>
      <c r="J137">
        <v>2014</v>
      </c>
      <c r="K137">
        <v>2016</v>
      </c>
      <c r="L137" s="1"/>
      <c r="M137" s="1"/>
    </row>
    <row r="138" spans="1:13" x14ac:dyDescent="0.2">
      <c r="A138" t="s">
        <v>320</v>
      </c>
      <c r="B138" t="s">
        <v>321</v>
      </c>
      <c r="D138" t="str">
        <f>"1407124323"</f>
        <v>1407124323</v>
      </c>
      <c r="E138" t="str">
        <f>"9781407124322"</f>
        <v>9781407124322</v>
      </c>
      <c r="F138" t="s">
        <v>322</v>
      </c>
      <c r="G138" t="s">
        <v>13</v>
      </c>
      <c r="H138">
        <v>292</v>
      </c>
      <c r="I138">
        <v>2013</v>
      </c>
      <c r="J138">
        <v>2013</v>
      </c>
      <c r="K138">
        <v>2016</v>
      </c>
      <c r="L138" s="1"/>
      <c r="M138" s="1"/>
    </row>
    <row r="139" spans="1:13" x14ac:dyDescent="0.2">
      <c r="A139" t="s">
        <v>289</v>
      </c>
      <c r="B139" t="s">
        <v>290</v>
      </c>
      <c r="D139" t="str">
        <f>""</f>
        <v/>
      </c>
      <c r="E139" t="str">
        <f>""</f>
        <v/>
      </c>
      <c r="G139" t="s">
        <v>41</v>
      </c>
      <c r="H139">
        <v>214</v>
      </c>
      <c r="I139">
        <v>2013</v>
      </c>
      <c r="J139">
        <v>2013</v>
      </c>
      <c r="K139">
        <v>2016</v>
      </c>
      <c r="L139" s="1"/>
      <c r="M139" s="1"/>
    </row>
    <row r="140" spans="1:13" x14ac:dyDescent="0.2">
      <c r="A140" t="s">
        <v>398</v>
      </c>
      <c r="B140" t="s">
        <v>400</v>
      </c>
      <c r="D140" t="str">
        <f>""</f>
        <v/>
      </c>
      <c r="E140" t="str">
        <f>""</f>
        <v/>
      </c>
      <c r="F140" t="s">
        <v>399</v>
      </c>
      <c r="G140" t="s">
        <v>41</v>
      </c>
      <c r="H140">
        <v>163</v>
      </c>
      <c r="I140">
        <v>2014</v>
      </c>
      <c r="J140">
        <v>2014</v>
      </c>
      <c r="K140">
        <v>2016</v>
      </c>
      <c r="L140" s="1"/>
      <c r="M140" s="1"/>
    </row>
    <row r="141" spans="1:13" x14ac:dyDescent="0.2">
      <c r="A141" t="s">
        <v>426</v>
      </c>
      <c r="B141" t="s">
        <v>427</v>
      </c>
      <c r="D141" t="str">
        <f>""</f>
        <v/>
      </c>
      <c r="E141" t="str">
        <f>""</f>
        <v/>
      </c>
      <c r="F141" t="s">
        <v>428</v>
      </c>
      <c r="G141" t="s">
        <v>41</v>
      </c>
      <c r="I141">
        <v>2013</v>
      </c>
      <c r="J141">
        <v>2013</v>
      </c>
      <c r="K141">
        <v>2016</v>
      </c>
      <c r="L141" s="1"/>
      <c r="M141" s="1"/>
    </row>
    <row r="142" spans="1:13" x14ac:dyDescent="0.2">
      <c r="A142" t="s">
        <v>354</v>
      </c>
      <c r="B142" t="s">
        <v>355</v>
      </c>
      <c r="D142" t="str">
        <f>""</f>
        <v/>
      </c>
      <c r="E142" t="str">
        <f>"9781311533586"</f>
        <v>9781311533586</v>
      </c>
      <c r="F142" t="s">
        <v>356</v>
      </c>
      <c r="G142" t="s">
        <v>80</v>
      </c>
      <c r="H142">
        <v>644</v>
      </c>
      <c r="I142">
        <v>2013</v>
      </c>
      <c r="J142">
        <v>2013</v>
      </c>
      <c r="K142">
        <v>2016</v>
      </c>
      <c r="L142" s="1"/>
      <c r="M142" s="1"/>
    </row>
    <row r="143" spans="1:13" x14ac:dyDescent="0.2">
      <c r="A143" t="s">
        <v>286</v>
      </c>
      <c r="B143" t="s">
        <v>287</v>
      </c>
      <c r="D143" t="str">
        <f>""</f>
        <v/>
      </c>
      <c r="E143" t="str">
        <f>""</f>
        <v/>
      </c>
      <c r="F143" t="s">
        <v>288</v>
      </c>
      <c r="G143" t="s">
        <v>41</v>
      </c>
      <c r="H143">
        <v>273</v>
      </c>
      <c r="I143">
        <v>2011</v>
      </c>
      <c r="J143">
        <v>2011</v>
      </c>
      <c r="K143">
        <v>2016</v>
      </c>
      <c r="L143" s="1"/>
      <c r="M143" s="1"/>
    </row>
    <row r="144" spans="1:13" x14ac:dyDescent="0.2">
      <c r="A144" t="s">
        <v>346</v>
      </c>
      <c r="B144" t="s">
        <v>347</v>
      </c>
      <c r="D144" t="str">
        <f>"1466392509"</f>
        <v>1466392509</v>
      </c>
      <c r="E144" t="str">
        <f>"9781466392502"</f>
        <v>9781466392502</v>
      </c>
      <c r="F144" t="s">
        <v>348</v>
      </c>
      <c r="G144" t="s">
        <v>13</v>
      </c>
      <c r="H144">
        <v>340</v>
      </c>
      <c r="I144">
        <v>2011</v>
      </c>
      <c r="J144">
        <v>2011</v>
      </c>
      <c r="K144">
        <v>2016</v>
      </c>
      <c r="L144" s="1"/>
      <c r="M144" s="1"/>
    </row>
    <row r="145" spans="1:14" x14ac:dyDescent="0.2">
      <c r="A145" t="s">
        <v>323</v>
      </c>
      <c r="B145" t="s">
        <v>321</v>
      </c>
      <c r="D145" t="str">
        <f>"1407105132"</f>
        <v>1407105132</v>
      </c>
      <c r="E145" t="str">
        <f>"9781407105130"</f>
        <v>9781407105130</v>
      </c>
      <c r="F145" t="s">
        <v>322</v>
      </c>
      <c r="G145" t="s">
        <v>13</v>
      </c>
      <c r="H145">
        <v>272</v>
      </c>
      <c r="I145">
        <v>2009</v>
      </c>
      <c r="J145">
        <v>2009</v>
      </c>
      <c r="K145">
        <v>2016</v>
      </c>
      <c r="L145" s="1"/>
      <c r="M145" s="1"/>
    </row>
    <row r="146" spans="1:14" x14ac:dyDescent="0.2">
      <c r="A146" t="s">
        <v>297</v>
      </c>
      <c r="B146" t="s">
        <v>298</v>
      </c>
      <c r="D146" t="str">
        <f>"1471115992"</f>
        <v>1471115992</v>
      </c>
      <c r="E146" t="str">
        <f>"9781471115998"</f>
        <v>9781471115998</v>
      </c>
      <c r="F146" t="s">
        <v>299</v>
      </c>
      <c r="G146" t="s">
        <v>13</v>
      </c>
      <c r="H146">
        <v>368</v>
      </c>
      <c r="I146">
        <v>2014</v>
      </c>
      <c r="J146">
        <v>2013</v>
      </c>
      <c r="K146">
        <v>2016</v>
      </c>
      <c r="L146" s="1"/>
      <c r="M146" s="1"/>
    </row>
    <row r="147" spans="1:14" x14ac:dyDescent="0.2">
      <c r="A147" t="s">
        <v>332</v>
      </c>
      <c r="B147" t="s">
        <v>333</v>
      </c>
      <c r="D147" t="str">
        <f>"1853409073"</f>
        <v>1853409073</v>
      </c>
      <c r="E147" t="str">
        <f>"9781853409073"</f>
        <v>9781853409073</v>
      </c>
      <c r="F147" t="s">
        <v>334</v>
      </c>
      <c r="G147" t="s">
        <v>13</v>
      </c>
      <c r="H147">
        <v>176</v>
      </c>
      <c r="I147">
        <v>2007</v>
      </c>
      <c r="J147">
        <v>2007</v>
      </c>
      <c r="K147">
        <v>2016</v>
      </c>
      <c r="L147" s="1"/>
      <c r="M147" s="1"/>
    </row>
    <row r="148" spans="1:14" x14ac:dyDescent="0.2">
      <c r="A148" t="s">
        <v>395</v>
      </c>
      <c r="B148" t="s">
        <v>396</v>
      </c>
      <c r="D148" t="str">
        <f>"1869508165"</f>
        <v>1869508165</v>
      </c>
      <c r="E148" t="str">
        <f>"9781869508166"</f>
        <v>9781869508166</v>
      </c>
      <c r="F148" t="s">
        <v>397</v>
      </c>
      <c r="G148" t="s">
        <v>13</v>
      </c>
      <c r="H148">
        <v>160</v>
      </c>
      <c r="I148">
        <v>2009</v>
      </c>
      <c r="J148">
        <v>2009</v>
      </c>
      <c r="K148">
        <v>2016</v>
      </c>
      <c r="L148" s="1"/>
      <c r="M148" s="1"/>
    </row>
    <row r="149" spans="1:14" x14ac:dyDescent="0.2">
      <c r="A149" t="s">
        <v>370</v>
      </c>
      <c r="B149" t="s">
        <v>369</v>
      </c>
      <c r="D149" t="str">
        <f>""</f>
        <v/>
      </c>
      <c r="E149" t="str">
        <f>""</f>
        <v/>
      </c>
      <c r="G149" t="s">
        <v>41</v>
      </c>
      <c r="H149">
        <v>297</v>
      </c>
      <c r="I149">
        <v>2013</v>
      </c>
      <c r="J149">
        <v>2013</v>
      </c>
      <c r="K149">
        <v>2016</v>
      </c>
      <c r="L149" s="1"/>
      <c r="M149" s="1"/>
    </row>
    <row r="150" spans="1:14" x14ac:dyDescent="0.2">
      <c r="A150" t="s">
        <v>270</v>
      </c>
      <c r="B150" t="s">
        <v>271</v>
      </c>
      <c r="D150" t="str">
        <f>""</f>
        <v/>
      </c>
      <c r="E150" t="str">
        <f>""</f>
        <v/>
      </c>
      <c r="F150" t="s">
        <v>272</v>
      </c>
      <c r="G150" t="s">
        <v>41</v>
      </c>
      <c r="H150">
        <v>289</v>
      </c>
      <c r="I150">
        <v>2012</v>
      </c>
      <c r="J150">
        <v>2012</v>
      </c>
      <c r="K150">
        <v>2016</v>
      </c>
      <c r="L150" s="1"/>
      <c r="M150" s="1"/>
    </row>
    <row r="151" spans="1:14" x14ac:dyDescent="0.2">
      <c r="A151" t="s">
        <v>364</v>
      </c>
      <c r="B151" t="s">
        <v>365</v>
      </c>
      <c r="D151" t="str">
        <f>"0373211090"</f>
        <v>0373211090</v>
      </c>
      <c r="E151" t="str">
        <f>"9780373211098"</f>
        <v>9780373211098</v>
      </c>
      <c r="F151" t="s">
        <v>366</v>
      </c>
      <c r="G151" t="s">
        <v>13</v>
      </c>
      <c r="H151">
        <v>382</v>
      </c>
      <c r="I151">
        <v>2014</v>
      </c>
      <c r="J151">
        <v>2014</v>
      </c>
      <c r="K151">
        <v>2016</v>
      </c>
      <c r="L151" s="1"/>
      <c r="M151" s="1"/>
    </row>
    <row r="152" spans="1:14" x14ac:dyDescent="0.2">
      <c r="A152" t="s">
        <v>341</v>
      </c>
      <c r="B152" t="s">
        <v>342</v>
      </c>
      <c r="D152" t="str">
        <f>"1489553207"</f>
        <v>1489553207</v>
      </c>
      <c r="E152" t="str">
        <f>"9781489553201"</f>
        <v>9781489553201</v>
      </c>
      <c r="F152" t="s">
        <v>326</v>
      </c>
      <c r="G152" t="s">
        <v>13</v>
      </c>
      <c r="H152">
        <v>314</v>
      </c>
      <c r="I152">
        <v>2013</v>
      </c>
      <c r="J152">
        <v>2013</v>
      </c>
      <c r="K152">
        <v>2016</v>
      </c>
      <c r="L152" s="1"/>
      <c r="M152" s="1"/>
    </row>
    <row r="153" spans="1:14" x14ac:dyDescent="0.2">
      <c r="A153" t="s">
        <v>656</v>
      </c>
      <c r="B153" t="s">
        <v>657</v>
      </c>
      <c r="D153" t="str">
        <f>"0983398038"</f>
        <v>0983398038</v>
      </c>
      <c r="E153" t="str">
        <f>"9780983398035"</f>
        <v>9780983398035</v>
      </c>
      <c r="F153" t="s">
        <v>658</v>
      </c>
      <c r="G153" t="s">
        <v>13</v>
      </c>
      <c r="H153">
        <v>318</v>
      </c>
      <c r="I153">
        <v>2011</v>
      </c>
      <c r="J153">
        <v>2011</v>
      </c>
      <c r="K153">
        <v>2016</v>
      </c>
      <c r="L153" s="1"/>
      <c r="M153" s="1"/>
    </row>
    <row r="154" spans="1:14" x14ac:dyDescent="0.2">
      <c r="A154" t="s">
        <v>565</v>
      </c>
      <c r="B154" t="s">
        <v>566</v>
      </c>
      <c r="D154" t="str">
        <f>""</f>
        <v/>
      </c>
      <c r="E154" t="str">
        <f>""</f>
        <v/>
      </c>
      <c r="F154" t="s">
        <v>567</v>
      </c>
      <c r="G154" t="s">
        <v>41</v>
      </c>
      <c r="H154">
        <v>194</v>
      </c>
      <c r="I154">
        <v>2012</v>
      </c>
      <c r="J154">
        <v>2007</v>
      </c>
      <c r="K154">
        <v>2016</v>
      </c>
      <c r="L154" s="1"/>
      <c r="M154" s="1"/>
    </row>
    <row r="155" spans="1:14" x14ac:dyDescent="0.2">
      <c r="A155" t="s">
        <v>600</v>
      </c>
      <c r="B155" t="s">
        <v>601</v>
      </c>
      <c r="C155" t="s">
        <v>602</v>
      </c>
      <c r="D155" t="str">
        <f>"1335004882"</f>
        <v>1335004882</v>
      </c>
      <c r="E155" t="str">
        <f>"9781335004888"</f>
        <v>9781335004888</v>
      </c>
      <c r="F155" t="s">
        <v>603</v>
      </c>
      <c r="G155" t="s">
        <v>13</v>
      </c>
      <c r="H155">
        <v>416</v>
      </c>
      <c r="I155">
        <v>2023</v>
      </c>
      <c r="J155">
        <v>2016</v>
      </c>
      <c r="K155">
        <v>2016</v>
      </c>
      <c r="L155" s="1"/>
      <c r="M155" s="1"/>
    </row>
    <row r="156" spans="1:14" x14ac:dyDescent="0.2">
      <c r="A156" t="s">
        <v>359</v>
      </c>
      <c r="B156" t="s">
        <v>360</v>
      </c>
      <c r="D156" t="str">
        <f>""</f>
        <v/>
      </c>
      <c r="E156" t="str">
        <f>""</f>
        <v/>
      </c>
      <c r="G156" t="s">
        <v>41</v>
      </c>
      <c r="H156">
        <v>242</v>
      </c>
      <c r="I156">
        <v>2018</v>
      </c>
      <c r="J156">
        <v>2015</v>
      </c>
      <c r="K156">
        <v>2016</v>
      </c>
      <c r="L156" s="1"/>
      <c r="M156" s="1"/>
    </row>
    <row r="157" spans="1:14" x14ac:dyDescent="0.2">
      <c r="A157" t="s">
        <v>584</v>
      </c>
      <c r="B157" t="s">
        <v>585</v>
      </c>
      <c r="C157" t="s">
        <v>586</v>
      </c>
      <c r="D157" t="str">
        <f>"1452665524"</f>
        <v>1452665524</v>
      </c>
      <c r="E157" t="str">
        <f>"9781452665528"</f>
        <v>9781452665528</v>
      </c>
      <c r="F157" t="s">
        <v>587</v>
      </c>
      <c r="G157" t="s">
        <v>588</v>
      </c>
      <c r="I157">
        <v>2013</v>
      </c>
      <c r="J157">
        <v>2012</v>
      </c>
      <c r="K157">
        <v>2016</v>
      </c>
      <c r="L157" s="1"/>
      <c r="M157" s="1"/>
    </row>
    <row r="158" spans="1:14" x14ac:dyDescent="0.2">
      <c r="A158" t="s">
        <v>494</v>
      </c>
      <c r="B158" t="s">
        <v>495</v>
      </c>
      <c r="D158" t="str">
        <f>"0957291205"</f>
        <v>0957291205</v>
      </c>
      <c r="E158" t="str">
        <f>"9780957291201"</f>
        <v>9780957291201</v>
      </c>
      <c r="F158" t="s">
        <v>496</v>
      </c>
      <c r="G158" t="s">
        <v>13</v>
      </c>
      <c r="H158">
        <v>392</v>
      </c>
      <c r="I158">
        <v>2012</v>
      </c>
      <c r="J158">
        <v>2011</v>
      </c>
      <c r="K158">
        <v>2016</v>
      </c>
      <c r="L158" s="1"/>
      <c r="M158" s="1"/>
      <c r="N158" s="5" t="s">
        <v>774</v>
      </c>
    </row>
    <row r="159" spans="1:14" x14ac:dyDescent="0.2">
      <c r="A159" t="s">
        <v>505</v>
      </c>
      <c r="B159" t="s">
        <v>506</v>
      </c>
      <c r="D159" t="str">
        <f>"0316166464"</f>
        <v>0316166464</v>
      </c>
      <c r="E159" t="str">
        <f>"9780316166461"</f>
        <v>9780316166461</v>
      </c>
      <c r="F159" t="s">
        <v>458</v>
      </c>
      <c r="G159" t="s">
        <v>24</v>
      </c>
      <c r="H159">
        <v>224</v>
      </c>
      <c r="I159">
        <v>2007</v>
      </c>
      <c r="J159">
        <v>2007</v>
      </c>
      <c r="K159">
        <v>2016</v>
      </c>
      <c r="L159" s="1"/>
      <c r="M159" s="1"/>
      <c r="N159" s="5" t="s">
        <v>774</v>
      </c>
    </row>
    <row r="160" spans="1:14" x14ac:dyDescent="0.2">
      <c r="A160" t="s">
        <v>552</v>
      </c>
      <c r="B160" t="s">
        <v>553</v>
      </c>
      <c r="D160" s="4">
        <v>312367465</v>
      </c>
      <c r="E160" s="4">
        <v>9780312367466</v>
      </c>
      <c r="F160" t="s">
        <v>554</v>
      </c>
      <c r="G160" t="s">
        <v>13</v>
      </c>
      <c r="H160">
        <v>277</v>
      </c>
      <c r="I160">
        <v>2007</v>
      </c>
      <c r="J160">
        <v>2005</v>
      </c>
      <c r="K160">
        <v>2016</v>
      </c>
      <c r="L160" s="1"/>
      <c r="M160" s="1"/>
      <c r="N160" s="5" t="s">
        <v>774</v>
      </c>
    </row>
    <row r="161" spans="1:14" ht="18" x14ac:dyDescent="0.2">
      <c r="A161" t="s">
        <v>650</v>
      </c>
      <c r="B161" t="s">
        <v>651</v>
      </c>
      <c r="D161" s="3">
        <v>1849163944</v>
      </c>
      <c r="E161" s="2">
        <v>9781849163941</v>
      </c>
      <c r="F161" t="s">
        <v>652</v>
      </c>
      <c r="G161" t="s">
        <v>41</v>
      </c>
      <c r="H161">
        <v>385</v>
      </c>
      <c r="I161">
        <v>2017</v>
      </c>
      <c r="J161">
        <v>2011</v>
      </c>
      <c r="K161">
        <v>2016</v>
      </c>
      <c r="L161" s="1"/>
      <c r="M161" s="1"/>
      <c r="N161" s="5" t="s">
        <v>774</v>
      </c>
    </row>
    <row r="162" spans="1:14" x14ac:dyDescent="0.2">
      <c r="A162" t="s">
        <v>698</v>
      </c>
      <c r="B162" t="s">
        <v>699</v>
      </c>
      <c r="D162" t="str">
        <f>""</f>
        <v/>
      </c>
      <c r="E162" t="str">
        <f>""</f>
        <v/>
      </c>
      <c r="F162" t="s">
        <v>296</v>
      </c>
      <c r="G162" t="s">
        <v>41</v>
      </c>
      <c r="H162">
        <v>394</v>
      </c>
      <c r="I162">
        <v>2011</v>
      </c>
      <c r="J162">
        <v>2011</v>
      </c>
      <c r="K162">
        <v>2017</v>
      </c>
      <c r="L162" s="1"/>
      <c r="M162" s="1"/>
    </row>
    <row r="163" spans="1:14" x14ac:dyDescent="0.2">
      <c r="A163" t="s">
        <v>555</v>
      </c>
      <c r="B163" t="s">
        <v>556</v>
      </c>
      <c r="D163" t="str">
        <f>"0732297052"</f>
        <v>0732297052</v>
      </c>
      <c r="E163" t="str">
        <f>"9780732297053"</f>
        <v>9780732297053</v>
      </c>
      <c r="F163" t="s">
        <v>557</v>
      </c>
      <c r="G163" t="s">
        <v>13</v>
      </c>
      <c r="H163">
        <v>327</v>
      </c>
      <c r="I163">
        <v>2014</v>
      </c>
      <c r="J163">
        <v>2014</v>
      </c>
      <c r="K163">
        <v>2017</v>
      </c>
      <c r="L163" s="1"/>
      <c r="M163" s="1"/>
    </row>
    <row r="164" spans="1:14" x14ac:dyDescent="0.2">
      <c r="A164" t="s">
        <v>728</v>
      </c>
      <c r="B164" t="s">
        <v>729</v>
      </c>
      <c r="D164" t="str">
        <f>""</f>
        <v/>
      </c>
      <c r="E164" t="str">
        <f>""</f>
        <v/>
      </c>
      <c r="F164" t="s">
        <v>296</v>
      </c>
      <c r="G164" t="s">
        <v>41</v>
      </c>
      <c r="H164">
        <v>301</v>
      </c>
      <c r="I164">
        <v>2015</v>
      </c>
      <c r="J164">
        <v>2015</v>
      </c>
      <c r="K164">
        <v>2017</v>
      </c>
      <c r="L164" s="1"/>
      <c r="M164" s="1"/>
    </row>
    <row r="165" spans="1:14" x14ac:dyDescent="0.2">
      <c r="A165" t="s">
        <v>664</v>
      </c>
      <c r="B165" t="s">
        <v>665</v>
      </c>
      <c r="D165" t="str">
        <f>"1742692664"</f>
        <v>1742692664</v>
      </c>
      <c r="E165" t="str">
        <f>"9781742692661"</f>
        <v>9781742692661</v>
      </c>
      <c r="F165" t="s">
        <v>313</v>
      </c>
      <c r="G165" t="s">
        <v>80</v>
      </c>
      <c r="H165">
        <v>252</v>
      </c>
      <c r="I165">
        <v>2011</v>
      </c>
      <c r="J165">
        <v>2011</v>
      </c>
      <c r="K165">
        <v>2017</v>
      </c>
      <c r="L165" s="1"/>
      <c r="M165" s="1"/>
    </row>
    <row r="166" spans="1:14" x14ac:dyDescent="0.2">
      <c r="A166" t="s">
        <v>708</v>
      </c>
      <c r="B166" t="s">
        <v>707</v>
      </c>
      <c r="D166" t="str">
        <f>"1250005647"</f>
        <v>1250005647</v>
      </c>
      <c r="E166" t="str">
        <f>"9781250005649"</f>
        <v>9781250005649</v>
      </c>
      <c r="F166" t="s">
        <v>511</v>
      </c>
      <c r="G166" t="s">
        <v>13</v>
      </c>
      <c r="H166">
        <v>309</v>
      </c>
      <c r="I166">
        <v>2013</v>
      </c>
      <c r="J166">
        <v>2012</v>
      </c>
      <c r="K166">
        <v>2017</v>
      </c>
      <c r="L166" s="1"/>
      <c r="M166" s="1"/>
    </row>
    <row r="167" spans="1:14" x14ac:dyDescent="0.2">
      <c r="A167" t="s">
        <v>335</v>
      </c>
      <c r="B167" t="s">
        <v>337</v>
      </c>
      <c r="D167" t="str">
        <f>""</f>
        <v/>
      </c>
      <c r="E167" t="str">
        <f>""</f>
        <v/>
      </c>
      <c r="F167" t="s">
        <v>336</v>
      </c>
      <c r="G167" t="s">
        <v>41</v>
      </c>
      <c r="H167">
        <v>166</v>
      </c>
      <c r="I167">
        <v>2012</v>
      </c>
      <c r="J167">
        <v>2012</v>
      </c>
      <c r="K167">
        <v>2017</v>
      </c>
      <c r="L167" s="1"/>
      <c r="M167" s="1"/>
    </row>
    <row r="168" spans="1:14" x14ac:dyDescent="0.2">
      <c r="A168" t="s">
        <v>450</v>
      </c>
      <c r="B168" t="s">
        <v>451</v>
      </c>
      <c r="D168" t="str">
        <f>"0615535186"</f>
        <v>0615535186</v>
      </c>
      <c r="E168" t="str">
        <f>"9780615535180"</f>
        <v>9780615535180</v>
      </c>
      <c r="F168" t="s">
        <v>452</v>
      </c>
      <c r="G168" t="s">
        <v>13</v>
      </c>
      <c r="H168">
        <v>312</v>
      </c>
      <c r="I168">
        <v>2011</v>
      </c>
      <c r="J168">
        <v>2011</v>
      </c>
      <c r="K168">
        <v>2017</v>
      </c>
      <c r="L168" s="1"/>
      <c r="M168" s="1"/>
    </row>
    <row r="169" spans="1:14" x14ac:dyDescent="0.2">
      <c r="A169" t="s">
        <v>294</v>
      </c>
      <c r="B169" t="s">
        <v>295</v>
      </c>
      <c r="D169" t="str">
        <f>"0778313387"</f>
        <v>0778313387</v>
      </c>
      <c r="E169" t="str">
        <f>"9780778313380"</f>
        <v>9780778313380</v>
      </c>
      <c r="F169" t="s">
        <v>296</v>
      </c>
      <c r="G169" t="s">
        <v>13</v>
      </c>
      <c r="H169">
        <v>368</v>
      </c>
      <c r="I169">
        <v>2012</v>
      </c>
      <c r="J169">
        <v>2012</v>
      </c>
      <c r="K169">
        <v>2017</v>
      </c>
      <c r="L169" s="1"/>
      <c r="M169" s="1"/>
    </row>
    <row r="170" spans="1:14" x14ac:dyDescent="0.2">
      <c r="A170" t="s">
        <v>352</v>
      </c>
      <c r="B170" t="s">
        <v>353</v>
      </c>
      <c r="D170" t="str">
        <f>""</f>
        <v/>
      </c>
      <c r="E170" t="str">
        <f>""</f>
        <v/>
      </c>
      <c r="G170" t="s">
        <v>41</v>
      </c>
      <c r="H170">
        <v>394</v>
      </c>
      <c r="I170">
        <v>2011</v>
      </c>
      <c r="J170">
        <v>2011</v>
      </c>
      <c r="K170">
        <v>2017</v>
      </c>
      <c r="L170" s="1"/>
      <c r="M170" s="1"/>
    </row>
    <row r="171" spans="1:14" x14ac:dyDescent="0.2">
      <c r="A171" t="s">
        <v>429</v>
      </c>
      <c r="B171" t="s">
        <v>430</v>
      </c>
      <c r="D171" t="str">
        <f>""</f>
        <v/>
      </c>
      <c r="E171" t="str">
        <f>""</f>
        <v/>
      </c>
      <c r="F171" t="s">
        <v>431</v>
      </c>
      <c r="G171" t="s">
        <v>41</v>
      </c>
      <c r="H171">
        <v>317</v>
      </c>
      <c r="I171">
        <v>2014</v>
      </c>
      <c r="J171">
        <v>2014</v>
      </c>
      <c r="K171">
        <v>2017</v>
      </c>
      <c r="L171" s="1"/>
      <c r="M171" s="1"/>
    </row>
    <row r="172" spans="1:14" x14ac:dyDescent="0.2">
      <c r="A172" t="s">
        <v>291</v>
      </c>
      <c r="B172" t="s">
        <v>292</v>
      </c>
      <c r="D172" t="str">
        <f>"1599908727"</f>
        <v>1599908727</v>
      </c>
      <c r="E172" t="str">
        <f>"9781599908724"</f>
        <v>9781599908724</v>
      </c>
      <c r="F172" t="s">
        <v>293</v>
      </c>
      <c r="G172" t="s">
        <v>24</v>
      </c>
      <c r="H172">
        <v>240</v>
      </c>
      <c r="I172">
        <v>2012</v>
      </c>
      <c r="J172">
        <v>2012</v>
      </c>
      <c r="K172">
        <v>2017</v>
      </c>
      <c r="L172" s="1"/>
      <c r="M172" s="1"/>
    </row>
    <row r="173" spans="1:14" x14ac:dyDescent="0.2">
      <c r="A173" t="s">
        <v>311</v>
      </c>
      <c r="B173" t="s">
        <v>312</v>
      </c>
      <c r="D173" t="str">
        <f>"1743315864"</f>
        <v>1743315864</v>
      </c>
      <c r="E173" t="str">
        <f>"9781743315866"</f>
        <v>9781743315866</v>
      </c>
      <c r="F173" t="s">
        <v>313</v>
      </c>
      <c r="G173" t="s">
        <v>13</v>
      </c>
      <c r="H173">
        <v>416</v>
      </c>
      <c r="I173">
        <v>2013</v>
      </c>
      <c r="J173">
        <v>2013</v>
      </c>
      <c r="K173">
        <v>2017</v>
      </c>
      <c r="L173" s="1"/>
      <c r="M173" s="1"/>
    </row>
    <row r="174" spans="1:14" x14ac:dyDescent="0.2">
      <c r="A174" t="s">
        <v>389</v>
      </c>
      <c r="B174" t="s">
        <v>390</v>
      </c>
      <c r="D174" t="str">
        <f>"1416949763"</f>
        <v>1416949763</v>
      </c>
      <c r="E174" t="str">
        <f>"9781416949763"</f>
        <v>9781416949763</v>
      </c>
      <c r="F174" t="s">
        <v>391</v>
      </c>
      <c r="G174" t="s">
        <v>13</v>
      </c>
      <c r="H174">
        <v>240</v>
      </c>
      <c r="I174">
        <v>2007</v>
      </c>
      <c r="J174">
        <v>2006</v>
      </c>
      <c r="K174">
        <v>2017</v>
      </c>
      <c r="L174" s="1"/>
      <c r="M174" s="1"/>
    </row>
    <row r="175" spans="1:14" x14ac:dyDescent="0.2">
      <c r="A175" t="s">
        <v>475</v>
      </c>
      <c r="B175" t="s">
        <v>476</v>
      </c>
      <c r="D175" t="str">
        <f>"0375869549"</f>
        <v>0375869549</v>
      </c>
      <c r="E175" t="str">
        <f>"9780375869549"</f>
        <v>9780375869549</v>
      </c>
      <c r="F175" t="s">
        <v>477</v>
      </c>
      <c r="G175" t="s">
        <v>24</v>
      </c>
      <c r="H175">
        <v>410</v>
      </c>
      <c r="I175">
        <v>2012</v>
      </c>
      <c r="J175">
        <v>2012</v>
      </c>
      <c r="K175">
        <v>2017</v>
      </c>
      <c r="L175" s="1"/>
      <c r="M175" s="1"/>
    </row>
    <row r="176" spans="1:14" x14ac:dyDescent="0.2">
      <c r="A176" t="s">
        <v>327</v>
      </c>
      <c r="B176" t="s">
        <v>328</v>
      </c>
      <c r="D176" t="str">
        <f>""</f>
        <v/>
      </c>
      <c r="E176" t="str">
        <f>""</f>
        <v/>
      </c>
      <c r="G176" t="s">
        <v>80</v>
      </c>
      <c r="I176">
        <v>2015</v>
      </c>
      <c r="J176">
        <v>2015</v>
      </c>
      <c r="K176">
        <v>2017</v>
      </c>
      <c r="L176" s="1"/>
      <c r="M176" s="1"/>
    </row>
    <row r="177" spans="1:16" x14ac:dyDescent="0.2">
      <c r="A177" t="s">
        <v>392</v>
      </c>
      <c r="B177" t="s">
        <v>393</v>
      </c>
      <c r="D177" t="str">
        <f>""</f>
        <v/>
      </c>
      <c r="E177" t="str">
        <f>"9780992377946"</f>
        <v>9780992377946</v>
      </c>
      <c r="F177" t="s">
        <v>394</v>
      </c>
      <c r="G177" t="s">
        <v>80</v>
      </c>
      <c r="H177">
        <v>284</v>
      </c>
      <c r="I177">
        <v>2013</v>
      </c>
      <c r="J177">
        <v>2013</v>
      </c>
      <c r="K177">
        <v>2017</v>
      </c>
      <c r="L177" s="1"/>
      <c r="M177" s="1"/>
    </row>
    <row r="178" spans="1:16" x14ac:dyDescent="0.2">
      <c r="A178" t="s">
        <v>371</v>
      </c>
      <c r="B178" t="s">
        <v>372</v>
      </c>
      <c r="D178" t="str">
        <f>"038573283X"</f>
        <v>038573283X</v>
      </c>
      <c r="E178" t="str">
        <f>"9780385732833"</f>
        <v>9780385732833</v>
      </c>
      <c r="F178" t="s">
        <v>373</v>
      </c>
      <c r="G178" t="s">
        <v>13</v>
      </c>
      <c r="H178">
        <v>274</v>
      </c>
      <c r="I178">
        <v>2005</v>
      </c>
      <c r="J178">
        <v>2005</v>
      </c>
      <c r="K178">
        <v>2017</v>
      </c>
      <c r="L178" s="1"/>
      <c r="M178" s="1"/>
    </row>
    <row r="179" spans="1:16" x14ac:dyDescent="0.2">
      <c r="A179" t="s">
        <v>434</v>
      </c>
      <c r="B179" t="s">
        <v>435</v>
      </c>
      <c r="D179" t="str">
        <f>"0062059939"</f>
        <v>0062059939</v>
      </c>
      <c r="E179" t="str">
        <f>"9780062059932"</f>
        <v>9780062059932</v>
      </c>
      <c r="F179" t="s">
        <v>436</v>
      </c>
      <c r="G179" t="s">
        <v>24</v>
      </c>
      <c r="H179">
        <v>336</v>
      </c>
      <c r="I179">
        <v>2012</v>
      </c>
      <c r="J179">
        <v>2012</v>
      </c>
      <c r="K179">
        <v>2017</v>
      </c>
      <c r="L179" s="1"/>
      <c r="M179" s="1"/>
      <c r="P179" t="s">
        <v>799</v>
      </c>
    </row>
    <row r="180" spans="1:16" x14ac:dyDescent="0.2">
      <c r="A180" t="s">
        <v>58</v>
      </c>
      <c r="B180" t="s">
        <v>59</v>
      </c>
      <c r="D180" t="str">
        <f>"0767930487"</f>
        <v>0767930487</v>
      </c>
      <c r="E180" t="str">
        <f>"9780767930482"</f>
        <v>9780767930482</v>
      </c>
      <c r="F180" t="s">
        <v>60</v>
      </c>
      <c r="G180" t="s">
        <v>24</v>
      </c>
      <c r="H180">
        <v>448</v>
      </c>
      <c r="I180">
        <v>2011</v>
      </c>
      <c r="J180">
        <v>2011</v>
      </c>
      <c r="K180">
        <v>2018</v>
      </c>
      <c r="L180" s="1" t="s">
        <v>781</v>
      </c>
      <c r="M180" s="1" t="s">
        <v>779</v>
      </c>
      <c r="N180" t="s">
        <v>780</v>
      </c>
      <c r="P180" s="1" t="s">
        <v>799</v>
      </c>
    </row>
    <row r="181" spans="1:16" x14ac:dyDescent="0.2">
      <c r="A181" t="s">
        <v>77</v>
      </c>
      <c r="B181" t="s">
        <v>78</v>
      </c>
      <c r="D181" t="str">
        <f>"1118411579"</f>
        <v>1118411579</v>
      </c>
      <c r="E181" t="str">
        <f>"9781118411575"</f>
        <v>9781118411575</v>
      </c>
      <c r="F181" t="s">
        <v>79</v>
      </c>
      <c r="G181" t="s">
        <v>80</v>
      </c>
      <c r="H181">
        <v>352</v>
      </c>
      <c r="I181">
        <v>2013</v>
      </c>
      <c r="K181">
        <v>2018</v>
      </c>
      <c r="L181" s="1" t="s">
        <v>778</v>
      </c>
      <c r="M181" s="1" t="s">
        <v>779</v>
      </c>
      <c r="O181" s="1" t="s">
        <v>782</v>
      </c>
    </row>
    <row r="182" spans="1:16" x14ac:dyDescent="0.2">
      <c r="A182" t="s">
        <v>14</v>
      </c>
      <c r="B182" t="s">
        <v>15</v>
      </c>
      <c r="C182" t="s">
        <v>16</v>
      </c>
      <c r="D182" t="str">
        <f>"1107492610"</f>
        <v>1107492610</v>
      </c>
      <c r="E182" t="str">
        <f>"9781107492615"</f>
        <v>9781107492615</v>
      </c>
      <c r="F182" t="s">
        <v>12</v>
      </c>
      <c r="G182" t="s">
        <v>13</v>
      </c>
      <c r="H182">
        <v>450</v>
      </c>
      <c r="I182">
        <v>2015</v>
      </c>
      <c r="J182">
        <v>2004</v>
      </c>
      <c r="K182">
        <v>2018</v>
      </c>
      <c r="L182" s="1" t="s">
        <v>778</v>
      </c>
      <c r="M182" s="1" t="s">
        <v>779</v>
      </c>
      <c r="N182" t="s">
        <v>780</v>
      </c>
      <c r="O182" s="1" t="s">
        <v>782</v>
      </c>
    </row>
    <row r="183" spans="1:16" x14ac:dyDescent="0.2">
      <c r="A183" t="s">
        <v>10</v>
      </c>
      <c r="B183" t="s">
        <v>11</v>
      </c>
      <c r="D183" t="str">
        <f>""</f>
        <v/>
      </c>
      <c r="E183" t="str">
        <f>""</f>
        <v/>
      </c>
      <c r="F183" t="s">
        <v>12</v>
      </c>
      <c r="G183" t="s">
        <v>13</v>
      </c>
      <c r="K183">
        <v>2018</v>
      </c>
      <c r="L183" s="1" t="s">
        <v>778</v>
      </c>
      <c r="M183" s="1" t="s">
        <v>779</v>
      </c>
      <c r="N183" t="s">
        <v>780</v>
      </c>
      <c r="O183" s="1" t="s">
        <v>782</v>
      </c>
    </row>
    <row r="184" spans="1:16" x14ac:dyDescent="0.2">
      <c r="A184" t="s">
        <v>17</v>
      </c>
      <c r="B184" t="s">
        <v>18</v>
      </c>
      <c r="C184" t="s">
        <v>19</v>
      </c>
      <c r="D184" t="str">
        <f>""</f>
        <v/>
      </c>
      <c r="E184" t="str">
        <f>"9780170189309"</f>
        <v>9780170189309</v>
      </c>
      <c r="F184" t="s">
        <v>20</v>
      </c>
      <c r="G184" t="s">
        <v>13</v>
      </c>
      <c r="H184">
        <v>556</v>
      </c>
      <c r="I184">
        <v>2012</v>
      </c>
      <c r="J184">
        <v>2012</v>
      </c>
      <c r="K184">
        <v>2018</v>
      </c>
      <c r="L184" s="1" t="s">
        <v>776</v>
      </c>
      <c r="M184" s="1" t="s">
        <v>779</v>
      </c>
      <c r="N184" t="s">
        <v>780</v>
      </c>
      <c r="O184" s="1" t="s">
        <v>782</v>
      </c>
    </row>
    <row r="185" spans="1:16" x14ac:dyDescent="0.2">
      <c r="A185" t="s">
        <v>120</v>
      </c>
      <c r="B185" t="s">
        <v>121</v>
      </c>
      <c r="D185" t="str">
        <f>"1250236401"</f>
        <v>1250236401</v>
      </c>
      <c r="E185" t="str">
        <f>"9781250236401"</f>
        <v>9781250236401</v>
      </c>
      <c r="F185" t="s">
        <v>122</v>
      </c>
      <c r="G185" t="s">
        <v>13</v>
      </c>
      <c r="H185">
        <v>252</v>
      </c>
      <c r="I185">
        <v>2019</v>
      </c>
      <c r="J185">
        <v>2007</v>
      </c>
      <c r="K185">
        <v>2020</v>
      </c>
      <c r="L185" s="1"/>
      <c r="M185" s="1"/>
    </row>
    <row r="186" spans="1:16" x14ac:dyDescent="0.2">
      <c r="A186" t="s">
        <v>136</v>
      </c>
      <c r="B186" t="s">
        <v>137</v>
      </c>
      <c r="D186" t="str">
        <f>""</f>
        <v/>
      </c>
      <c r="E186" t="str">
        <f>"9780973039580"</f>
        <v>9780973039580</v>
      </c>
      <c r="F186" t="s">
        <v>138</v>
      </c>
      <c r="G186" t="s">
        <v>80</v>
      </c>
      <c r="H186">
        <v>355</v>
      </c>
      <c r="I186">
        <v>2020</v>
      </c>
      <c r="J186">
        <v>2020</v>
      </c>
      <c r="K186">
        <v>2020</v>
      </c>
      <c r="L186" s="1"/>
      <c r="M186" s="1"/>
    </row>
    <row r="187" spans="1:16" x14ac:dyDescent="0.2">
      <c r="A187" t="s">
        <v>70</v>
      </c>
      <c r="B187" t="s">
        <v>71</v>
      </c>
      <c r="C187" t="s">
        <v>72</v>
      </c>
      <c r="D187" t="str">
        <f>"1472960181"</f>
        <v>1472960181</v>
      </c>
      <c r="E187" t="str">
        <f>"9781472960184"</f>
        <v>9781472960184</v>
      </c>
      <c r="F187" t="s">
        <v>73</v>
      </c>
      <c r="G187" t="s">
        <v>13</v>
      </c>
      <c r="H187">
        <v>128</v>
      </c>
      <c r="I187">
        <v>2019</v>
      </c>
      <c r="K187">
        <v>2020</v>
      </c>
      <c r="L187" s="1" t="s">
        <v>783</v>
      </c>
      <c r="M187" s="1" t="s">
        <v>779</v>
      </c>
    </row>
    <row r="188" spans="1:16" x14ac:dyDescent="0.2">
      <c r="A188" t="s">
        <v>245</v>
      </c>
      <c r="B188" t="s">
        <v>246</v>
      </c>
      <c r="D188" t="str">
        <f>""</f>
        <v/>
      </c>
      <c r="E188" t="str">
        <f>""</f>
        <v/>
      </c>
      <c r="F188" t="s">
        <v>247</v>
      </c>
      <c r="G188" t="s">
        <v>41</v>
      </c>
      <c r="H188">
        <v>255</v>
      </c>
      <c r="I188">
        <v>2020</v>
      </c>
      <c r="J188">
        <v>2020</v>
      </c>
      <c r="K188">
        <v>2020</v>
      </c>
      <c r="L188" s="1"/>
      <c r="M188" s="1"/>
    </row>
    <row r="189" spans="1:16" x14ac:dyDescent="0.2">
      <c r="A189" t="s">
        <v>230</v>
      </c>
      <c r="B189" t="s">
        <v>231</v>
      </c>
      <c r="D189" t="str">
        <f>""</f>
        <v/>
      </c>
      <c r="E189" t="str">
        <f>""</f>
        <v/>
      </c>
      <c r="F189" t="s">
        <v>232</v>
      </c>
      <c r="G189" t="s">
        <v>41</v>
      </c>
      <c r="H189">
        <v>352</v>
      </c>
      <c r="I189">
        <v>2017</v>
      </c>
      <c r="J189">
        <v>2017</v>
      </c>
      <c r="K189">
        <v>2020</v>
      </c>
      <c r="L189" s="1"/>
      <c r="M189" s="1"/>
    </row>
    <row r="190" spans="1:16" x14ac:dyDescent="0.2">
      <c r="A190" t="s">
        <v>42</v>
      </c>
      <c r="B190" t="s">
        <v>43</v>
      </c>
      <c r="D190" t="str">
        <f>"1925591697"</f>
        <v>1925591697</v>
      </c>
      <c r="E190" t="str">
        <f>"9781925591699"</f>
        <v>9781925591699</v>
      </c>
      <c r="F190" t="s">
        <v>44</v>
      </c>
      <c r="G190" t="s">
        <v>24</v>
      </c>
      <c r="H190">
        <v>144</v>
      </c>
      <c r="I190">
        <v>2019</v>
      </c>
      <c r="K190">
        <v>2020</v>
      </c>
      <c r="L190" s="1" t="s">
        <v>783</v>
      </c>
      <c r="M190" s="1" t="s">
        <v>779</v>
      </c>
    </row>
    <row r="191" spans="1:16" x14ac:dyDescent="0.2">
      <c r="A191" t="s">
        <v>117</v>
      </c>
      <c r="B191" t="s">
        <v>118</v>
      </c>
      <c r="D191" t="str">
        <f>"1444780107"</f>
        <v>1444780107</v>
      </c>
      <c r="E191" t="str">
        <f>""</f>
        <v/>
      </c>
      <c r="F191" t="s">
        <v>119</v>
      </c>
      <c r="G191" t="s">
        <v>41</v>
      </c>
      <c r="H191">
        <v>438</v>
      </c>
      <c r="I191">
        <v>2014</v>
      </c>
      <c r="J191">
        <v>2014</v>
      </c>
      <c r="K191">
        <v>2020</v>
      </c>
      <c r="L191" s="1" t="s">
        <v>783</v>
      </c>
      <c r="M191" s="1" t="s">
        <v>779</v>
      </c>
      <c r="P191" t="s">
        <v>799</v>
      </c>
    </row>
    <row r="192" spans="1:16" x14ac:dyDescent="0.2">
      <c r="A192" t="s">
        <v>170</v>
      </c>
      <c r="B192" t="s">
        <v>171</v>
      </c>
      <c r="D192" t="str">
        <f>""</f>
        <v/>
      </c>
      <c r="E192" t="str">
        <f>""</f>
        <v/>
      </c>
      <c r="F192" t="s">
        <v>172</v>
      </c>
      <c r="G192" t="s">
        <v>41</v>
      </c>
      <c r="H192">
        <v>233</v>
      </c>
      <c r="I192">
        <v>2018</v>
      </c>
      <c r="J192">
        <v>2018</v>
      </c>
      <c r="K192">
        <v>2020</v>
      </c>
      <c r="L192" s="1"/>
      <c r="M192" s="1"/>
      <c r="P192" t="s">
        <v>799</v>
      </c>
    </row>
    <row r="193" spans="1:16" x14ac:dyDescent="0.2">
      <c r="A193" t="s">
        <v>106</v>
      </c>
      <c r="B193" t="s">
        <v>107</v>
      </c>
      <c r="C193" t="s">
        <v>108</v>
      </c>
      <c r="D193" t="str">
        <f>"0671687042"</f>
        <v>0671687042</v>
      </c>
      <c r="E193" t="str">
        <f>"9780671687045"</f>
        <v>9780671687045</v>
      </c>
      <c r="F193" t="s">
        <v>109</v>
      </c>
      <c r="G193" t="s">
        <v>24</v>
      </c>
      <c r="H193">
        <v>208</v>
      </c>
      <c r="I193">
        <v>1991</v>
      </c>
      <c r="J193">
        <v>1991</v>
      </c>
      <c r="K193">
        <v>2020</v>
      </c>
      <c r="L193" s="1" t="s">
        <v>781</v>
      </c>
      <c r="M193" s="1" t="s">
        <v>779</v>
      </c>
    </row>
    <row r="194" spans="1:16" x14ac:dyDescent="0.2">
      <c r="A194" t="s">
        <v>81</v>
      </c>
      <c r="B194" t="s">
        <v>82</v>
      </c>
      <c r="C194" t="s">
        <v>83</v>
      </c>
      <c r="D194" t="str">
        <f>"1538760533"</f>
        <v>1538760533</v>
      </c>
      <c r="E194" t="str">
        <f>"9781538760536"</f>
        <v>9781538760536</v>
      </c>
      <c r="F194" t="s">
        <v>84</v>
      </c>
      <c r="G194" t="s">
        <v>24</v>
      </c>
      <c r="H194">
        <v>512</v>
      </c>
      <c r="I194">
        <v>2018</v>
      </c>
      <c r="J194">
        <v>2018</v>
      </c>
      <c r="K194">
        <v>2020</v>
      </c>
      <c r="L194" s="1" t="s">
        <v>781</v>
      </c>
      <c r="M194" s="1" t="s">
        <v>779</v>
      </c>
    </row>
    <row r="195" spans="1:16" x14ac:dyDescent="0.2">
      <c r="A195" t="s">
        <v>133</v>
      </c>
      <c r="B195" t="s">
        <v>134</v>
      </c>
      <c r="D195" t="str">
        <f>"1848879466"</f>
        <v>1848879466</v>
      </c>
      <c r="E195" t="str">
        <f>"9781848879461"</f>
        <v>9781848879461</v>
      </c>
      <c r="F195" t="s">
        <v>135</v>
      </c>
      <c r="G195" t="s">
        <v>24</v>
      </c>
      <c r="H195">
        <v>256</v>
      </c>
      <c r="I195">
        <v>2010</v>
      </c>
      <c r="J195">
        <v>2010</v>
      </c>
      <c r="K195">
        <v>2020</v>
      </c>
      <c r="L195" s="1" t="s">
        <v>778</v>
      </c>
      <c r="M195" s="1" t="s">
        <v>779</v>
      </c>
    </row>
    <row r="196" spans="1:16" x14ac:dyDescent="0.2">
      <c r="A196" t="s">
        <v>144</v>
      </c>
      <c r="B196" t="s">
        <v>145</v>
      </c>
      <c r="D196" t="str">
        <f>"1538730391"</f>
        <v>1538730391</v>
      </c>
      <c r="E196" t="str">
        <f>"9781538730393"</f>
        <v>9781538730393</v>
      </c>
      <c r="F196" t="s">
        <v>84</v>
      </c>
      <c r="G196" t="s">
        <v>24</v>
      </c>
      <c r="H196">
        <v>304</v>
      </c>
      <c r="I196">
        <v>2019</v>
      </c>
      <c r="J196">
        <v>2019</v>
      </c>
      <c r="K196">
        <v>2020</v>
      </c>
      <c r="L196" s="1"/>
      <c r="M196" s="1"/>
    </row>
    <row r="197" spans="1:16" x14ac:dyDescent="0.2">
      <c r="A197" t="s">
        <v>173</v>
      </c>
      <c r="B197" t="s">
        <v>174</v>
      </c>
      <c r="D197" t="str">
        <f>"1846144930"</f>
        <v>1846144930</v>
      </c>
      <c r="E197" t="str">
        <f>"9781846144936"</f>
        <v>9781846144936</v>
      </c>
      <c r="F197" t="s">
        <v>175</v>
      </c>
      <c r="G197" t="s">
        <v>24</v>
      </c>
      <c r="H197">
        <v>305</v>
      </c>
      <c r="I197">
        <v>2019</v>
      </c>
      <c r="J197">
        <v>2019</v>
      </c>
      <c r="K197">
        <v>2020</v>
      </c>
      <c r="L197" s="1"/>
      <c r="M197" s="1"/>
    </row>
    <row r="198" spans="1:16" x14ac:dyDescent="0.2">
      <c r="A198" t="s">
        <v>239</v>
      </c>
      <c r="B198" t="s">
        <v>240</v>
      </c>
      <c r="D198" t="str">
        <f>"0571321941"</f>
        <v>0571321941</v>
      </c>
      <c r="E198" t="str">
        <f>"9780571321940"</f>
        <v>9780571321940</v>
      </c>
      <c r="F198" t="s">
        <v>223</v>
      </c>
      <c r="G198" t="s">
        <v>24</v>
      </c>
      <c r="H198">
        <v>448</v>
      </c>
      <c r="I198">
        <v>2019</v>
      </c>
      <c r="J198">
        <v>2019</v>
      </c>
      <c r="K198">
        <v>2020</v>
      </c>
      <c r="L198" s="1"/>
      <c r="M198" s="1"/>
    </row>
    <row r="199" spans="1:16" x14ac:dyDescent="0.2">
      <c r="A199" t="s">
        <v>206</v>
      </c>
      <c r="B199" t="s">
        <v>207</v>
      </c>
      <c r="C199" t="s">
        <v>208</v>
      </c>
      <c r="D199" t="str">
        <f>""</f>
        <v/>
      </c>
      <c r="E199" t="str">
        <f>"9781250223357"</f>
        <v>9781250223357</v>
      </c>
      <c r="F199" t="s">
        <v>209</v>
      </c>
      <c r="G199" t="s">
        <v>143</v>
      </c>
      <c r="H199">
        <v>18</v>
      </c>
      <c r="I199">
        <v>2019</v>
      </c>
      <c r="J199">
        <v>2019</v>
      </c>
      <c r="K199">
        <v>2021</v>
      </c>
      <c r="L199" s="1"/>
      <c r="M199" s="1"/>
      <c r="P199" t="s">
        <v>799</v>
      </c>
    </row>
    <row r="200" spans="1:16" x14ac:dyDescent="0.2">
      <c r="A200" t="s">
        <v>74</v>
      </c>
      <c r="B200" t="s">
        <v>75</v>
      </c>
      <c r="D200" t="str">
        <f>""</f>
        <v/>
      </c>
      <c r="E200" t="str">
        <f>"9780143573371"</f>
        <v>9780143573371</v>
      </c>
      <c r="F200" t="s">
        <v>76</v>
      </c>
      <c r="G200" t="s">
        <v>13</v>
      </c>
      <c r="H200">
        <v>256</v>
      </c>
      <c r="I200">
        <v>2015</v>
      </c>
      <c r="J200">
        <v>2015</v>
      </c>
      <c r="K200">
        <v>2021</v>
      </c>
      <c r="L200" s="1" t="s">
        <v>796</v>
      </c>
      <c r="M200" s="1" t="s">
        <v>779</v>
      </c>
      <c r="P200" t="s">
        <v>799</v>
      </c>
    </row>
    <row r="201" spans="1:16" x14ac:dyDescent="0.2">
      <c r="A201" t="s">
        <v>176</v>
      </c>
      <c r="B201" t="s">
        <v>177</v>
      </c>
      <c r="D201" t="str">
        <f>"0241293863"</f>
        <v>0241293863</v>
      </c>
      <c r="E201" t="str">
        <f>"9780241293867"</f>
        <v>9780241293867</v>
      </c>
      <c r="F201" t="s">
        <v>178</v>
      </c>
      <c r="G201" t="s">
        <v>24</v>
      </c>
      <c r="H201">
        <v>312</v>
      </c>
      <c r="I201">
        <v>2019</v>
      </c>
      <c r="J201">
        <v>2019</v>
      </c>
      <c r="K201">
        <v>2021</v>
      </c>
      <c r="L201" s="1"/>
      <c r="M201" s="1"/>
    </row>
    <row r="202" spans="1:16" x14ac:dyDescent="0.2">
      <c r="A202" t="s">
        <v>49</v>
      </c>
      <c r="B202" t="s">
        <v>50</v>
      </c>
      <c r="D202" t="str">
        <f>"1250043689"</f>
        <v>1250043689</v>
      </c>
      <c r="E202" t="str">
        <f>"9781250043689"</f>
        <v>9781250043689</v>
      </c>
      <c r="F202" t="s">
        <v>51</v>
      </c>
      <c r="G202" t="s">
        <v>24</v>
      </c>
      <c r="H202">
        <v>352</v>
      </c>
      <c r="I202">
        <v>2014</v>
      </c>
      <c r="J202">
        <v>2014</v>
      </c>
      <c r="K202">
        <v>2021</v>
      </c>
      <c r="L202" s="1" t="s">
        <v>784</v>
      </c>
      <c r="M202" s="1" t="s">
        <v>779</v>
      </c>
    </row>
    <row r="203" spans="1:16" x14ac:dyDescent="0.2">
      <c r="A203" t="s">
        <v>139</v>
      </c>
      <c r="B203" t="s">
        <v>140</v>
      </c>
      <c r="C203" t="s">
        <v>141</v>
      </c>
      <c r="D203" t="str">
        <f>"0593169344"</f>
        <v>0593169344</v>
      </c>
      <c r="E203" t="str">
        <f>"9780593169346"</f>
        <v>9780593169346</v>
      </c>
      <c r="F203" t="s">
        <v>142</v>
      </c>
      <c r="G203" t="s">
        <v>143</v>
      </c>
      <c r="H203">
        <v>36</v>
      </c>
      <c r="I203">
        <v>2020</v>
      </c>
      <c r="J203">
        <v>2020</v>
      </c>
      <c r="K203">
        <v>2021</v>
      </c>
      <c r="L203" s="1"/>
      <c r="M203" s="1"/>
    </row>
    <row r="204" spans="1:16" x14ac:dyDescent="0.2">
      <c r="A204" t="s">
        <v>95</v>
      </c>
      <c r="B204" t="s">
        <v>96</v>
      </c>
      <c r="C204" t="s">
        <v>97</v>
      </c>
      <c r="D204" t="str">
        <f>"1426207700"</f>
        <v>1426207700</v>
      </c>
      <c r="E204" t="str">
        <f>"9781426207709"</f>
        <v>9781426207709</v>
      </c>
      <c r="F204" t="s">
        <v>98</v>
      </c>
      <c r="G204" t="s">
        <v>24</v>
      </c>
      <c r="H204">
        <v>160</v>
      </c>
      <c r="I204">
        <v>2011</v>
      </c>
      <c r="J204">
        <v>2011</v>
      </c>
      <c r="K204">
        <v>2021</v>
      </c>
      <c r="L204" s="1" t="s">
        <v>783</v>
      </c>
      <c r="M204" s="1" t="s">
        <v>779</v>
      </c>
    </row>
    <row r="205" spans="1:16" x14ac:dyDescent="0.2">
      <c r="A205" t="s">
        <v>227</v>
      </c>
      <c r="B205" t="s">
        <v>228</v>
      </c>
      <c r="D205" t="str">
        <f>"1250304865"</f>
        <v>1250304865</v>
      </c>
      <c r="E205" t="str">
        <f>"9781250304865"</f>
        <v>9781250304865</v>
      </c>
      <c r="F205" t="s">
        <v>229</v>
      </c>
      <c r="G205" t="s">
        <v>24</v>
      </c>
      <c r="H205">
        <v>338</v>
      </c>
      <c r="I205">
        <v>2019</v>
      </c>
      <c r="J205">
        <v>2019</v>
      </c>
      <c r="K205">
        <v>2021</v>
      </c>
      <c r="L205" s="1"/>
      <c r="M205" s="1"/>
      <c r="P205" t="s">
        <v>799</v>
      </c>
    </row>
    <row r="206" spans="1:16" x14ac:dyDescent="0.2">
      <c r="A206" t="s">
        <v>126</v>
      </c>
      <c r="B206" t="s">
        <v>127</v>
      </c>
      <c r="D206" t="str">
        <f>"0525539557"</f>
        <v>0525539557</v>
      </c>
      <c r="E206" t="str">
        <f>"9780525539551"</f>
        <v>9780525539551</v>
      </c>
      <c r="F206" t="s">
        <v>128</v>
      </c>
      <c r="G206" t="s">
        <v>24</v>
      </c>
      <c r="H206">
        <v>336</v>
      </c>
      <c r="I206">
        <v>2020</v>
      </c>
      <c r="J206">
        <v>2020</v>
      </c>
      <c r="K206">
        <v>2021</v>
      </c>
      <c r="L206" s="1" t="s">
        <v>789</v>
      </c>
      <c r="M206" s="1" t="s">
        <v>779</v>
      </c>
      <c r="P206" t="s">
        <v>799</v>
      </c>
    </row>
    <row r="207" spans="1:16" x14ac:dyDescent="0.2">
      <c r="A207" t="s">
        <v>193</v>
      </c>
      <c r="B207" t="s">
        <v>194</v>
      </c>
      <c r="C207" t="s">
        <v>195</v>
      </c>
      <c r="D207" t="str">
        <f>"1542042062"</f>
        <v>1542042062</v>
      </c>
      <c r="E207" t="str">
        <f>"9781542042062"</f>
        <v>9781542042062</v>
      </c>
      <c r="F207" t="s">
        <v>196</v>
      </c>
      <c r="G207" t="s">
        <v>13</v>
      </c>
      <c r="H207">
        <v>313</v>
      </c>
      <c r="I207">
        <v>2019</v>
      </c>
      <c r="J207">
        <v>2019</v>
      </c>
      <c r="K207">
        <v>2021</v>
      </c>
      <c r="L207" s="1" t="s">
        <v>777</v>
      </c>
      <c r="M207" s="1"/>
      <c r="P207" t="s">
        <v>799</v>
      </c>
    </row>
    <row r="208" spans="1:16" x14ac:dyDescent="0.2">
      <c r="A208" t="s">
        <v>103</v>
      </c>
      <c r="B208" t="s">
        <v>104</v>
      </c>
      <c r="D208" t="str">
        <f>""</f>
        <v/>
      </c>
      <c r="E208" t="str">
        <f>""</f>
        <v/>
      </c>
      <c r="F208" t="s">
        <v>105</v>
      </c>
      <c r="G208" t="s">
        <v>41</v>
      </c>
      <c r="H208">
        <v>341</v>
      </c>
      <c r="I208">
        <v>2016</v>
      </c>
      <c r="J208">
        <v>2015</v>
      </c>
      <c r="K208">
        <v>2021</v>
      </c>
      <c r="L208" s="1" t="s">
        <v>785</v>
      </c>
      <c r="M208" s="1" t="s">
        <v>779</v>
      </c>
      <c r="P208" t="s">
        <v>799</v>
      </c>
    </row>
    <row r="209" spans="1:16" x14ac:dyDescent="0.2">
      <c r="A209" t="s">
        <v>89</v>
      </c>
      <c r="B209" t="s">
        <v>90</v>
      </c>
      <c r="D209" t="str">
        <f>"1910258008"</f>
        <v>1910258008</v>
      </c>
      <c r="E209" t="str">
        <f>"9781910258002"</f>
        <v>9781910258002</v>
      </c>
      <c r="F209" t="s">
        <v>91</v>
      </c>
      <c r="G209" t="s">
        <v>13</v>
      </c>
      <c r="H209">
        <v>256</v>
      </c>
      <c r="I209">
        <v>2015</v>
      </c>
      <c r="J209">
        <v>2015</v>
      </c>
      <c r="K209">
        <v>2021</v>
      </c>
      <c r="L209" s="1" t="s">
        <v>784</v>
      </c>
      <c r="M209" s="1" t="s">
        <v>779</v>
      </c>
      <c r="P209" t="s">
        <v>799</v>
      </c>
    </row>
    <row r="210" spans="1:16" x14ac:dyDescent="0.2">
      <c r="A210" t="s">
        <v>179</v>
      </c>
      <c r="B210" t="s">
        <v>180</v>
      </c>
      <c r="D210" t="str">
        <f>"0812995325"</f>
        <v>0812995325</v>
      </c>
      <c r="E210" t="str">
        <f>"9780812995329"</f>
        <v>9780812995329</v>
      </c>
      <c r="F210" t="s">
        <v>148</v>
      </c>
      <c r="G210" t="s">
        <v>80</v>
      </c>
      <c r="H210">
        <v>21</v>
      </c>
      <c r="I210">
        <v>2013</v>
      </c>
      <c r="J210">
        <v>2013</v>
      </c>
      <c r="K210">
        <v>2021</v>
      </c>
      <c r="L210" s="1"/>
      <c r="M210" s="1"/>
      <c r="P210" t="s">
        <v>799</v>
      </c>
    </row>
    <row r="211" spans="1:16" x14ac:dyDescent="0.2">
      <c r="A211" t="s">
        <v>236</v>
      </c>
      <c r="B211" t="s">
        <v>237</v>
      </c>
      <c r="D211" t="str">
        <f>"0156632772"</f>
        <v>0156632772</v>
      </c>
      <c r="E211" t="str">
        <f>"9780156632775"</f>
        <v>9780156632775</v>
      </c>
      <c r="F211" t="s">
        <v>238</v>
      </c>
      <c r="G211" t="s">
        <v>13</v>
      </c>
      <c r="H211">
        <v>148</v>
      </c>
      <c r="I211">
        <v>1964</v>
      </c>
      <c r="J211">
        <v>1936</v>
      </c>
      <c r="K211">
        <v>2021</v>
      </c>
      <c r="L211" s="1" t="s">
        <v>788</v>
      </c>
      <c r="M211" s="1"/>
      <c r="P211" t="s">
        <v>799</v>
      </c>
    </row>
    <row r="212" spans="1:16" x14ac:dyDescent="0.2">
      <c r="A212" t="s">
        <v>129</v>
      </c>
      <c r="B212" t="s">
        <v>130</v>
      </c>
      <c r="C212" t="s">
        <v>131</v>
      </c>
      <c r="D212" t="str">
        <f>"1780288883"</f>
        <v>1780288883</v>
      </c>
      <c r="E212" t="str">
        <f>"9781780288888"</f>
        <v>9781780288888</v>
      </c>
      <c r="F212" t="s">
        <v>132</v>
      </c>
      <c r="G212" t="s">
        <v>24</v>
      </c>
      <c r="H212">
        <v>544</v>
      </c>
      <c r="I212">
        <v>2015</v>
      </c>
      <c r="J212">
        <v>2015</v>
      </c>
      <c r="K212">
        <v>2021</v>
      </c>
      <c r="L212" s="1"/>
      <c r="M212" s="1" t="s">
        <v>779</v>
      </c>
      <c r="P212" t="s">
        <v>799</v>
      </c>
    </row>
    <row r="213" spans="1:16" x14ac:dyDescent="0.2">
      <c r="A213" t="s">
        <v>218</v>
      </c>
      <c r="B213" t="s">
        <v>219</v>
      </c>
      <c r="D213" t="str">
        <f>""</f>
        <v/>
      </c>
      <c r="E213" t="str">
        <f>""</f>
        <v/>
      </c>
      <c r="F213" t="s">
        <v>220</v>
      </c>
      <c r="G213" t="s">
        <v>13</v>
      </c>
      <c r="H213">
        <v>512</v>
      </c>
      <c r="I213">
        <v>1994</v>
      </c>
      <c r="J213">
        <v>1820</v>
      </c>
      <c r="K213">
        <v>2021</v>
      </c>
      <c r="L213" s="1" t="s">
        <v>788</v>
      </c>
      <c r="M213" s="1"/>
      <c r="P213" t="s">
        <v>799</v>
      </c>
    </row>
    <row r="214" spans="1:16" x14ac:dyDescent="0.2">
      <c r="A214" t="s">
        <v>730</v>
      </c>
      <c r="B214" t="s">
        <v>731</v>
      </c>
      <c r="D214" t="str">
        <f>""</f>
        <v/>
      </c>
      <c r="E214" t="str">
        <f>""</f>
        <v/>
      </c>
      <c r="F214" t="s">
        <v>148</v>
      </c>
      <c r="G214" t="s">
        <v>41</v>
      </c>
      <c r="H214">
        <v>320</v>
      </c>
      <c r="I214">
        <v>2017</v>
      </c>
      <c r="J214">
        <v>2017</v>
      </c>
      <c r="K214">
        <v>2021</v>
      </c>
      <c r="L214" s="1"/>
      <c r="M214" s="1"/>
      <c r="P214" t="s">
        <v>799</v>
      </c>
    </row>
    <row r="215" spans="1:16" x14ac:dyDescent="0.2">
      <c r="A215" t="s">
        <v>85</v>
      </c>
      <c r="B215" t="s">
        <v>86</v>
      </c>
      <c r="C215" t="s">
        <v>87</v>
      </c>
      <c r="D215" t="str">
        <f>"067491919X"</f>
        <v>067491919X</v>
      </c>
      <c r="E215" t="str">
        <f>"9780674919198"</f>
        <v>9780674919198</v>
      </c>
      <c r="F215" t="s">
        <v>88</v>
      </c>
      <c r="G215" t="s">
        <v>24</v>
      </c>
      <c r="H215">
        <v>320</v>
      </c>
      <c r="I215">
        <v>2021</v>
      </c>
      <c r="J215">
        <v>2021</v>
      </c>
      <c r="K215">
        <v>2021</v>
      </c>
      <c r="L215" s="1" t="s">
        <v>790</v>
      </c>
      <c r="M215" s="1" t="s">
        <v>779</v>
      </c>
      <c r="P215" t="s">
        <v>799</v>
      </c>
    </row>
    <row r="216" spans="1:16" x14ac:dyDescent="0.2">
      <c r="A216" t="s">
        <v>210</v>
      </c>
      <c r="B216" t="s">
        <v>211</v>
      </c>
      <c r="D216" t="str">
        <f>"1487006500"</f>
        <v>1487006500</v>
      </c>
      <c r="E216" t="str">
        <f>"9781487006501"</f>
        <v>9781487006501</v>
      </c>
      <c r="F216" t="s">
        <v>212</v>
      </c>
      <c r="G216" t="s">
        <v>13</v>
      </c>
      <c r="H216">
        <v>320</v>
      </c>
      <c r="I216">
        <v>2020</v>
      </c>
      <c r="J216">
        <v>2020</v>
      </c>
      <c r="K216">
        <v>2021</v>
      </c>
      <c r="L216" s="1"/>
      <c r="M216" s="1"/>
    </row>
    <row r="217" spans="1:16" x14ac:dyDescent="0.2">
      <c r="A217" t="s">
        <v>55</v>
      </c>
      <c r="B217" t="s">
        <v>56</v>
      </c>
      <c r="D217" t="str">
        <f>"145491341X"</f>
        <v>145491341X</v>
      </c>
      <c r="E217" t="str">
        <f>"9781454913412"</f>
        <v>9781454913412</v>
      </c>
      <c r="F217" t="s">
        <v>57</v>
      </c>
      <c r="G217" t="s">
        <v>13</v>
      </c>
      <c r="H217">
        <v>176</v>
      </c>
      <c r="I217">
        <v>2014</v>
      </c>
      <c r="J217">
        <v>2014</v>
      </c>
      <c r="K217">
        <v>2021</v>
      </c>
      <c r="L217" s="1" t="s">
        <v>783</v>
      </c>
      <c r="M217" s="1" t="s">
        <v>779</v>
      </c>
    </row>
    <row r="218" spans="1:16" x14ac:dyDescent="0.2">
      <c r="A218" t="s">
        <v>163</v>
      </c>
      <c r="B218" t="s">
        <v>164</v>
      </c>
      <c r="D218" t="str">
        <f>""</f>
        <v/>
      </c>
      <c r="E218" t="str">
        <f>""</f>
        <v/>
      </c>
      <c r="F218" t="s">
        <v>165</v>
      </c>
      <c r="G218" t="s">
        <v>41</v>
      </c>
      <c r="H218">
        <v>275</v>
      </c>
      <c r="I218">
        <v>2020</v>
      </c>
      <c r="J218">
        <v>2020</v>
      </c>
      <c r="K218">
        <v>2021</v>
      </c>
      <c r="L218" s="1"/>
      <c r="M218" s="1"/>
    </row>
    <row r="219" spans="1:16" x14ac:dyDescent="0.2">
      <c r="A219" t="s">
        <v>52</v>
      </c>
      <c r="B219" t="s">
        <v>53</v>
      </c>
      <c r="D219" t="str">
        <f>"0790004054"</f>
        <v>0790004054</v>
      </c>
      <c r="E219" t="str">
        <f>"9780790004051"</f>
        <v>9780790004051</v>
      </c>
      <c r="F219" t="s">
        <v>54</v>
      </c>
      <c r="G219" t="s">
        <v>13</v>
      </c>
      <c r="H219">
        <v>226</v>
      </c>
      <c r="I219">
        <v>1997</v>
      </c>
      <c r="J219">
        <v>1997</v>
      </c>
      <c r="K219">
        <v>2021</v>
      </c>
      <c r="L219" s="1" t="s">
        <v>783</v>
      </c>
      <c r="M219" s="1" t="s">
        <v>779</v>
      </c>
    </row>
    <row r="220" spans="1:16" x14ac:dyDescent="0.2">
      <c r="A220" t="s">
        <v>166</v>
      </c>
      <c r="B220" t="s">
        <v>167</v>
      </c>
      <c r="C220" t="s">
        <v>168</v>
      </c>
      <c r="D220" t="str">
        <f>"0062409166"</f>
        <v>0062409166</v>
      </c>
      <c r="E220" t="str">
        <f>"9780062409164"</f>
        <v>9780062409164</v>
      </c>
      <c r="F220" t="s">
        <v>169</v>
      </c>
      <c r="G220" t="s">
        <v>24</v>
      </c>
      <c r="H220">
        <v>752</v>
      </c>
      <c r="I220">
        <v>2017</v>
      </c>
      <c r="J220">
        <v>2017</v>
      </c>
      <c r="K220">
        <v>2021</v>
      </c>
      <c r="L220" s="1"/>
      <c r="M220" s="1"/>
    </row>
    <row r="221" spans="1:16" x14ac:dyDescent="0.2">
      <c r="A221" t="s">
        <v>45</v>
      </c>
      <c r="B221" t="s">
        <v>46</v>
      </c>
      <c r="C221" t="s">
        <v>47</v>
      </c>
      <c r="D221" t="str">
        <f>""</f>
        <v/>
      </c>
      <c r="E221" t="str">
        <f>""</f>
        <v/>
      </c>
      <c r="F221" t="s">
        <v>48</v>
      </c>
      <c r="G221" t="s">
        <v>41</v>
      </c>
      <c r="H221">
        <v>257</v>
      </c>
      <c r="I221">
        <v>2020</v>
      </c>
      <c r="J221">
        <v>2004</v>
      </c>
      <c r="K221">
        <v>2021</v>
      </c>
      <c r="L221" s="1" t="s">
        <v>783</v>
      </c>
      <c r="M221" s="1" t="s">
        <v>779</v>
      </c>
    </row>
    <row r="222" spans="1:16" x14ac:dyDescent="0.2">
      <c r="A222" t="s">
        <v>190</v>
      </c>
      <c r="B222" t="s">
        <v>191</v>
      </c>
      <c r="D222" t="str">
        <f>"1501103474"</f>
        <v>1501103474</v>
      </c>
      <c r="E222" t="str">
        <f>"9781501103476"</f>
        <v>9781501103476</v>
      </c>
      <c r="F222" t="s">
        <v>192</v>
      </c>
      <c r="G222" t="s">
        <v>24</v>
      </c>
      <c r="H222">
        <v>224</v>
      </c>
      <c r="I222">
        <v>2018</v>
      </c>
      <c r="J222">
        <v>2018</v>
      </c>
      <c r="K222">
        <v>2021</v>
      </c>
      <c r="L222" s="1"/>
      <c r="M222" s="1"/>
    </row>
    <row r="223" spans="1:16" x14ac:dyDescent="0.2">
      <c r="A223" t="s">
        <v>200</v>
      </c>
      <c r="B223" t="s">
        <v>201</v>
      </c>
      <c r="D223" t="str">
        <f>"1783784849"</f>
        <v>1783784849</v>
      </c>
      <c r="E223" t="str">
        <f>"9781783784844"</f>
        <v>9781783784844</v>
      </c>
      <c r="F223" t="s">
        <v>202</v>
      </c>
      <c r="G223" t="s">
        <v>24</v>
      </c>
      <c r="H223">
        <v>272</v>
      </c>
      <c r="I223">
        <v>2019</v>
      </c>
      <c r="J223">
        <v>2019</v>
      </c>
      <c r="K223">
        <v>2021</v>
      </c>
      <c r="L223" s="1"/>
      <c r="M223" s="1"/>
    </row>
    <row r="224" spans="1:16" x14ac:dyDescent="0.2">
      <c r="A224" t="s">
        <v>197</v>
      </c>
      <c r="B224" t="s">
        <v>198</v>
      </c>
      <c r="D224" t="str">
        <f>"1937512770"</f>
        <v>1937512770</v>
      </c>
      <c r="E224" t="str">
        <f>"9781937512774"</f>
        <v>9781937512774</v>
      </c>
      <c r="F224" t="s">
        <v>199</v>
      </c>
      <c r="G224" t="s">
        <v>13</v>
      </c>
      <c r="H224">
        <v>384</v>
      </c>
      <c r="I224">
        <v>2019</v>
      </c>
      <c r="J224">
        <v>2019</v>
      </c>
      <c r="K224">
        <v>2021</v>
      </c>
      <c r="L224" s="1"/>
      <c r="M224" s="1"/>
    </row>
    <row r="225" spans="1:13" x14ac:dyDescent="0.2">
      <c r="A225" t="s">
        <v>203</v>
      </c>
      <c r="B225" t="s">
        <v>204</v>
      </c>
      <c r="D225" t="str">
        <f>"1101886722"</f>
        <v>1101886722</v>
      </c>
      <c r="E225" t="str">
        <f>"9781101886724"</f>
        <v>9781101886724</v>
      </c>
      <c r="F225" t="s">
        <v>205</v>
      </c>
      <c r="G225" t="s">
        <v>24</v>
      </c>
      <c r="H225">
        <v>336</v>
      </c>
      <c r="I225">
        <v>2017</v>
      </c>
      <c r="J225">
        <v>2017</v>
      </c>
      <c r="K225">
        <v>2021</v>
      </c>
      <c r="L225" s="1"/>
      <c r="M225" s="1"/>
    </row>
    <row r="226" spans="1:13" x14ac:dyDescent="0.2">
      <c r="A226" t="s">
        <v>248</v>
      </c>
      <c r="B226" t="s">
        <v>249</v>
      </c>
      <c r="D226" t="str">
        <f>""</f>
        <v/>
      </c>
      <c r="E226" t="str">
        <f>""</f>
        <v/>
      </c>
      <c r="F226" t="s">
        <v>250</v>
      </c>
      <c r="G226" t="s">
        <v>41</v>
      </c>
      <c r="H226">
        <v>576</v>
      </c>
      <c r="I226">
        <v>2019</v>
      </c>
      <c r="J226">
        <v>2019</v>
      </c>
      <c r="K226">
        <v>2021</v>
      </c>
      <c r="L226" s="1"/>
      <c r="M226" s="1"/>
    </row>
    <row r="227" spans="1:13" x14ac:dyDescent="0.2">
      <c r="A227" t="s">
        <v>64</v>
      </c>
      <c r="B227" t="s">
        <v>65</v>
      </c>
      <c r="D227" t="str">
        <f>"1786271974"</f>
        <v>1786271974</v>
      </c>
      <c r="E227" t="str">
        <f>"9781786271976"</f>
        <v>9781786271976</v>
      </c>
      <c r="F227" t="s">
        <v>66</v>
      </c>
      <c r="G227" t="s">
        <v>13</v>
      </c>
      <c r="H227">
        <v>136</v>
      </c>
      <c r="I227">
        <v>2018</v>
      </c>
      <c r="K227">
        <v>2021</v>
      </c>
      <c r="L227" s="1" t="s">
        <v>785</v>
      </c>
      <c r="M227" s="1" t="s">
        <v>779</v>
      </c>
    </row>
    <row r="228" spans="1:13" x14ac:dyDescent="0.2">
      <c r="A228" t="s">
        <v>123</v>
      </c>
      <c r="B228" t="s">
        <v>124</v>
      </c>
      <c r="D228" t="str">
        <f>""</f>
        <v/>
      </c>
      <c r="E228" t="str">
        <f>""</f>
        <v/>
      </c>
      <c r="F228" t="s">
        <v>125</v>
      </c>
      <c r="G228" t="s">
        <v>41</v>
      </c>
      <c r="H228">
        <v>320</v>
      </c>
      <c r="I228">
        <v>2018</v>
      </c>
      <c r="J228">
        <v>2018</v>
      </c>
      <c r="K228">
        <v>2021</v>
      </c>
      <c r="L228" s="1" t="s">
        <v>785</v>
      </c>
      <c r="M228" s="1" t="s">
        <v>779</v>
      </c>
    </row>
    <row r="229" spans="1:13" x14ac:dyDescent="0.2">
      <c r="A229" t="s">
        <v>110</v>
      </c>
      <c r="B229" t="s">
        <v>111</v>
      </c>
      <c r="D229" t="str">
        <f>"0804173524"</f>
        <v>0804173524</v>
      </c>
      <c r="E229" t="str">
        <f>"9780804173520"</f>
        <v>9780804173520</v>
      </c>
      <c r="F229" t="s">
        <v>112</v>
      </c>
      <c r="G229" t="s">
        <v>13</v>
      </c>
      <c r="H229">
        <v>333</v>
      </c>
      <c r="I229">
        <v>2014</v>
      </c>
      <c r="J229">
        <v>2014</v>
      </c>
      <c r="K229">
        <v>2021</v>
      </c>
      <c r="L229" s="1" t="s">
        <v>789</v>
      </c>
      <c r="M229" s="1" t="s">
        <v>779</v>
      </c>
    </row>
    <row r="230" spans="1:13" x14ac:dyDescent="0.2">
      <c r="A230" t="s">
        <v>152</v>
      </c>
      <c r="B230" t="s">
        <v>153</v>
      </c>
      <c r="C230" t="s">
        <v>154</v>
      </c>
      <c r="D230" t="str">
        <f>""</f>
        <v/>
      </c>
      <c r="E230" t="str">
        <f>""</f>
        <v/>
      </c>
      <c r="F230" t="s">
        <v>155</v>
      </c>
      <c r="G230" t="s">
        <v>24</v>
      </c>
      <c r="H230">
        <v>343</v>
      </c>
      <c r="I230">
        <v>2016</v>
      </c>
      <c r="J230">
        <v>2016</v>
      </c>
      <c r="K230">
        <v>2021</v>
      </c>
      <c r="L230" s="1"/>
      <c r="M230" s="1"/>
    </row>
    <row r="231" spans="1:13" x14ac:dyDescent="0.2">
      <c r="A231" t="s">
        <v>99</v>
      </c>
      <c r="B231" t="s">
        <v>100</v>
      </c>
      <c r="D231" t="str">
        <f>"0310109604"</f>
        <v>0310109604</v>
      </c>
      <c r="E231" t="str">
        <f>"9780310109600"</f>
        <v>9780310109600</v>
      </c>
      <c r="F231" t="s">
        <v>101</v>
      </c>
      <c r="G231" t="s">
        <v>102</v>
      </c>
      <c r="I231">
        <v>2020</v>
      </c>
      <c r="J231">
        <v>2020</v>
      </c>
      <c r="K231">
        <v>2021</v>
      </c>
      <c r="L231" s="1"/>
      <c r="M231" s="1" t="s">
        <v>779</v>
      </c>
    </row>
    <row r="232" spans="1:13" x14ac:dyDescent="0.2">
      <c r="A232" t="s">
        <v>159</v>
      </c>
      <c r="B232" t="s">
        <v>160</v>
      </c>
      <c r="D232" t="str">
        <f>""</f>
        <v/>
      </c>
      <c r="E232" t="str">
        <f>""</f>
        <v/>
      </c>
      <c r="F232" t="s">
        <v>161</v>
      </c>
      <c r="G232" t="s">
        <v>162</v>
      </c>
      <c r="I232">
        <v>2017</v>
      </c>
      <c r="J232">
        <v>2017</v>
      </c>
      <c r="K232">
        <v>2021</v>
      </c>
      <c r="L232" s="1"/>
      <c r="M232" s="1"/>
    </row>
    <row r="233" spans="1:13" x14ac:dyDescent="0.2">
      <c r="A233" t="s">
        <v>61</v>
      </c>
      <c r="B233" t="s">
        <v>62</v>
      </c>
      <c r="D233" t="str">
        <f>"1869661346"</f>
        <v>1869661346</v>
      </c>
      <c r="E233" t="str">
        <f>"9781869661342"</f>
        <v>9781869661342</v>
      </c>
      <c r="F233" t="s">
        <v>63</v>
      </c>
      <c r="G233" t="s">
        <v>13</v>
      </c>
      <c r="H233">
        <v>143</v>
      </c>
      <c r="I233">
        <v>2006</v>
      </c>
      <c r="K233">
        <v>2021</v>
      </c>
      <c r="L233" s="1" t="s">
        <v>783</v>
      </c>
      <c r="M233" s="1" t="s">
        <v>779</v>
      </c>
    </row>
    <row r="234" spans="1:13" x14ac:dyDescent="0.2">
      <c r="A234" t="s">
        <v>241</v>
      </c>
      <c r="B234" t="s">
        <v>242</v>
      </c>
      <c r="D234" t="str">
        <f>"2916238018"</f>
        <v>2916238018</v>
      </c>
      <c r="E234" t="str">
        <f>"9782916238012"</f>
        <v>9782916238012</v>
      </c>
      <c r="F234" t="s">
        <v>243</v>
      </c>
      <c r="G234" t="s">
        <v>244</v>
      </c>
      <c r="H234">
        <v>95</v>
      </c>
      <c r="I234">
        <v>2005</v>
      </c>
      <c r="J234">
        <v>2005</v>
      </c>
      <c r="K234">
        <v>2021</v>
      </c>
      <c r="L234" s="1" t="s">
        <v>786</v>
      </c>
      <c r="M234" s="1"/>
    </row>
    <row r="235" spans="1:13" x14ac:dyDescent="0.2">
      <c r="A235" t="s">
        <v>92</v>
      </c>
      <c r="B235" t="s">
        <v>93</v>
      </c>
      <c r="D235" t="str">
        <f>"0691178704"</f>
        <v>0691178704</v>
      </c>
      <c r="E235" t="str">
        <f>"9780691178707"</f>
        <v>9780691178707</v>
      </c>
      <c r="F235" t="s">
        <v>94</v>
      </c>
      <c r="G235" t="s">
        <v>24</v>
      </c>
      <c r="H235">
        <v>384</v>
      </c>
      <c r="I235">
        <v>2020</v>
      </c>
      <c r="J235">
        <v>2020</v>
      </c>
      <c r="K235">
        <v>2021</v>
      </c>
      <c r="L235" s="1" t="s">
        <v>785</v>
      </c>
      <c r="M235" s="1" t="s">
        <v>779</v>
      </c>
    </row>
    <row r="236" spans="1:13" x14ac:dyDescent="0.2">
      <c r="A236" t="s">
        <v>113</v>
      </c>
      <c r="B236" t="s">
        <v>114</v>
      </c>
      <c r="C236" t="s">
        <v>115</v>
      </c>
      <c r="D236" t="str">
        <f>"1844806979"</f>
        <v>1844806979</v>
      </c>
      <c r="E236" t="str">
        <f>"9781844806973"</f>
        <v>9781844806973</v>
      </c>
      <c r="F236" t="s">
        <v>116</v>
      </c>
      <c r="G236" t="s">
        <v>13</v>
      </c>
      <c r="H236">
        <v>324</v>
      </c>
      <c r="I236">
        <v>2007</v>
      </c>
      <c r="J236">
        <v>1994</v>
      </c>
      <c r="K236">
        <v>2021</v>
      </c>
      <c r="L236" s="1"/>
      <c r="M236" s="1" t="s">
        <v>779</v>
      </c>
    </row>
    <row r="237" spans="1:13" x14ac:dyDescent="0.2">
      <c r="A237" t="s">
        <v>67</v>
      </c>
      <c r="B237" t="s">
        <v>69</v>
      </c>
      <c r="D237" t="str">
        <f>"0714871044"</f>
        <v>0714871044</v>
      </c>
      <c r="E237" t="str">
        <f>"9780714871042"</f>
        <v>9780714871042</v>
      </c>
      <c r="F237" t="s">
        <v>68</v>
      </c>
      <c r="G237" t="s">
        <v>24</v>
      </c>
      <c r="H237">
        <v>192</v>
      </c>
      <c r="I237">
        <v>2016</v>
      </c>
      <c r="J237">
        <v>2016</v>
      </c>
      <c r="K237">
        <v>2021</v>
      </c>
      <c r="L237" s="1"/>
      <c r="M237" s="1" t="s">
        <v>779</v>
      </c>
    </row>
    <row r="238" spans="1:13" x14ac:dyDescent="0.2">
      <c r="A238" t="s">
        <v>213</v>
      </c>
      <c r="B238" t="s">
        <v>214</v>
      </c>
      <c r="D238" t="str">
        <f>"1250266491"</f>
        <v>1250266491</v>
      </c>
      <c r="E238" t="str">
        <f>"9781250266491"</f>
        <v>9781250266491</v>
      </c>
      <c r="F238" t="s">
        <v>215</v>
      </c>
      <c r="G238" t="s">
        <v>24</v>
      </c>
      <c r="H238">
        <v>343</v>
      </c>
      <c r="I238">
        <v>2020</v>
      </c>
      <c r="J238">
        <v>2020</v>
      </c>
      <c r="K238">
        <v>2021</v>
      </c>
      <c r="L238" s="1"/>
      <c r="M238" s="1"/>
    </row>
    <row r="239" spans="1:13" x14ac:dyDescent="0.2">
      <c r="A239" t="s">
        <v>224</v>
      </c>
      <c r="B239" t="s">
        <v>225</v>
      </c>
      <c r="D239" t="str">
        <f>"192532205X"</f>
        <v>192532205X</v>
      </c>
      <c r="E239" t="str">
        <f>"9781925322057"</f>
        <v>9781925322057</v>
      </c>
      <c r="F239" t="s">
        <v>226</v>
      </c>
      <c r="G239" t="s">
        <v>13</v>
      </c>
      <c r="H239">
        <v>288</v>
      </c>
      <c r="I239">
        <v>2017</v>
      </c>
      <c r="K239">
        <v>2021</v>
      </c>
      <c r="L239" s="1" t="s">
        <v>778</v>
      </c>
      <c r="M239" s="1"/>
    </row>
    <row r="240" spans="1:13" x14ac:dyDescent="0.2">
      <c r="A240" t="s">
        <v>186</v>
      </c>
      <c r="B240" t="s">
        <v>187</v>
      </c>
      <c r="C240" t="s">
        <v>188</v>
      </c>
      <c r="D240" t="str">
        <f>"8417268073"</f>
        <v>8417268073</v>
      </c>
      <c r="E240" t="str">
        <f>"9788417268077"</f>
        <v>9788417268077</v>
      </c>
      <c r="F240" t="s">
        <v>189</v>
      </c>
      <c r="G240" t="s">
        <v>24</v>
      </c>
      <c r="H240">
        <v>30</v>
      </c>
      <c r="I240">
        <v>2017</v>
      </c>
      <c r="K240">
        <v>2021</v>
      </c>
      <c r="L240" s="1" t="s">
        <v>787</v>
      </c>
      <c r="M240" s="1"/>
    </row>
    <row r="241" spans="1:16" x14ac:dyDescent="0.2">
      <c r="A241" t="s">
        <v>233</v>
      </c>
      <c r="B241" t="s">
        <v>234</v>
      </c>
      <c r="D241" t="str">
        <f>"0525558756"</f>
        <v>0525558756</v>
      </c>
      <c r="E241" t="str">
        <f>"9780525558750"</f>
        <v>9780525558750</v>
      </c>
      <c r="F241" t="s">
        <v>235</v>
      </c>
      <c r="G241" t="s">
        <v>13</v>
      </c>
      <c r="H241">
        <v>340</v>
      </c>
      <c r="I241">
        <v>2020</v>
      </c>
      <c r="J241">
        <v>2019</v>
      </c>
      <c r="K241">
        <v>2021</v>
      </c>
      <c r="L241" s="1"/>
      <c r="M241" s="1"/>
    </row>
    <row r="242" spans="1:16" x14ac:dyDescent="0.2">
      <c r="A242" t="s">
        <v>216</v>
      </c>
      <c r="B242" t="s">
        <v>217</v>
      </c>
      <c r="D242" t="str">
        <f>"039354091X"</f>
        <v>039354091X</v>
      </c>
      <c r="E242" t="str">
        <f>"9780393540918"</f>
        <v>9780393540918</v>
      </c>
      <c r="F242" t="s">
        <v>37</v>
      </c>
      <c r="G242" t="s">
        <v>24</v>
      </c>
      <c r="H242">
        <v>192</v>
      </c>
      <c r="I242">
        <v>2021</v>
      </c>
      <c r="J242">
        <v>2020</v>
      </c>
      <c r="K242">
        <v>2021</v>
      </c>
      <c r="L242" s="1"/>
      <c r="M242" s="1"/>
    </row>
    <row r="243" spans="1:16" x14ac:dyDescent="0.2">
      <c r="A243" t="s">
        <v>38</v>
      </c>
      <c r="B243" t="s">
        <v>39</v>
      </c>
      <c r="D243" t="str">
        <f>""</f>
        <v/>
      </c>
      <c r="E243" t="str">
        <f>""</f>
        <v/>
      </c>
      <c r="F243" t="s">
        <v>40</v>
      </c>
      <c r="G243" t="s">
        <v>41</v>
      </c>
      <c r="H243">
        <v>419</v>
      </c>
      <c r="I243">
        <v>2014</v>
      </c>
      <c r="K243">
        <v>2021</v>
      </c>
      <c r="L243" s="1" t="s">
        <v>783</v>
      </c>
      <c r="M243" s="1" t="s">
        <v>779</v>
      </c>
    </row>
    <row r="244" spans="1:16" x14ac:dyDescent="0.2">
      <c r="A244" t="s">
        <v>221</v>
      </c>
      <c r="B244" t="s">
        <v>222</v>
      </c>
      <c r="D244" t="str">
        <f>""</f>
        <v/>
      </c>
      <c r="E244" t="str">
        <f>""</f>
        <v/>
      </c>
      <c r="F244" t="s">
        <v>223</v>
      </c>
      <c r="G244" t="s">
        <v>41</v>
      </c>
      <c r="H244">
        <v>352</v>
      </c>
      <c r="I244">
        <v>2019</v>
      </c>
      <c r="J244">
        <v>2019</v>
      </c>
      <c r="K244">
        <v>2021</v>
      </c>
      <c r="L244" s="1"/>
      <c r="M244" s="1"/>
    </row>
    <row r="245" spans="1:16" x14ac:dyDescent="0.2">
      <c r="A245" t="s">
        <v>251</v>
      </c>
      <c r="B245" t="s">
        <v>252</v>
      </c>
      <c r="D245" t="str">
        <f>""</f>
        <v/>
      </c>
      <c r="E245" t="str">
        <f>""</f>
        <v/>
      </c>
      <c r="F245" t="s">
        <v>253</v>
      </c>
      <c r="G245" t="s">
        <v>41</v>
      </c>
      <c r="H245">
        <v>338</v>
      </c>
      <c r="I245">
        <v>2017</v>
      </c>
      <c r="J245">
        <v>2017</v>
      </c>
      <c r="K245">
        <v>2021</v>
      </c>
      <c r="L245" s="1"/>
      <c r="M245" s="1"/>
    </row>
    <row r="246" spans="1:16" x14ac:dyDescent="0.2">
      <c r="A246" t="s">
        <v>149</v>
      </c>
      <c r="B246" t="s">
        <v>150</v>
      </c>
      <c r="D246" t="str">
        <f>""</f>
        <v/>
      </c>
      <c r="E246" t="str">
        <f>""</f>
        <v/>
      </c>
      <c r="F246" t="s">
        <v>151</v>
      </c>
      <c r="G246" t="s">
        <v>41</v>
      </c>
      <c r="H246">
        <v>352</v>
      </c>
      <c r="I246">
        <v>2019</v>
      </c>
      <c r="J246">
        <v>2019</v>
      </c>
      <c r="K246">
        <v>2021</v>
      </c>
      <c r="L246" s="1"/>
      <c r="M246" s="1"/>
    </row>
    <row r="247" spans="1:16" x14ac:dyDescent="0.2">
      <c r="A247" t="s">
        <v>181</v>
      </c>
      <c r="B247" t="s">
        <v>182</v>
      </c>
      <c r="D247" t="str">
        <f>""</f>
        <v/>
      </c>
      <c r="E247" t="str">
        <f>""</f>
        <v/>
      </c>
      <c r="F247" t="s">
        <v>51</v>
      </c>
      <c r="G247" t="s">
        <v>41</v>
      </c>
      <c r="H247">
        <v>402</v>
      </c>
      <c r="I247">
        <v>2017</v>
      </c>
      <c r="J247">
        <v>2017</v>
      </c>
      <c r="K247">
        <v>2021</v>
      </c>
      <c r="L247" s="1"/>
      <c r="M247" s="1"/>
    </row>
    <row r="248" spans="1:16" x14ac:dyDescent="0.2">
      <c r="A248" t="s">
        <v>156</v>
      </c>
      <c r="B248" t="s">
        <v>157</v>
      </c>
      <c r="D248" t="str">
        <f>"1643138391"</f>
        <v>1643138391</v>
      </c>
      <c r="E248" t="str">
        <f>"9781643138398"</f>
        <v>9781643138398</v>
      </c>
      <c r="F248" t="s">
        <v>158</v>
      </c>
      <c r="G248" t="s">
        <v>24</v>
      </c>
      <c r="H248">
        <v>336</v>
      </c>
      <c r="I248">
        <v>2021</v>
      </c>
      <c r="J248">
        <v>2021</v>
      </c>
      <c r="K248">
        <v>2021</v>
      </c>
      <c r="L248" s="1"/>
      <c r="M248" s="1"/>
    </row>
    <row r="249" spans="1:16" x14ac:dyDescent="0.2">
      <c r="A249" t="s">
        <v>146</v>
      </c>
      <c r="B249" t="s">
        <v>147</v>
      </c>
      <c r="D249" t="str">
        <f>"0812994167"</f>
        <v>0812994167</v>
      </c>
      <c r="E249" t="str">
        <f>"9780812994162"</f>
        <v>9780812994162</v>
      </c>
      <c r="F249" t="s">
        <v>148</v>
      </c>
      <c r="G249" t="s">
        <v>24</v>
      </c>
      <c r="H249">
        <v>303</v>
      </c>
      <c r="I249">
        <v>2019</v>
      </c>
      <c r="J249">
        <v>2019</v>
      </c>
      <c r="K249">
        <v>2021</v>
      </c>
      <c r="L249" s="1"/>
      <c r="M249" s="1"/>
    </row>
    <row r="250" spans="1:16" x14ac:dyDescent="0.2">
      <c r="A250" t="s">
        <v>183</v>
      </c>
      <c r="B250" t="s">
        <v>184</v>
      </c>
      <c r="D250" t="str">
        <f>"0316475408"</f>
        <v>0316475408</v>
      </c>
      <c r="E250" t="str">
        <f>"9780316475402"</f>
        <v>9780316475402</v>
      </c>
      <c r="F250" t="s">
        <v>185</v>
      </c>
      <c r="G250" t="s">
        <v>24</v>
      </c>
      <c r="H250">
        <v>341</v>
      </c>
      <c r="I250">
        <v>2018</v>
      </c>
      <c r="J250">
        <v>2018</v>
      </c>
      <c r="K250">
        <v>2021</v>
      </c>
      <c r="L250" s="1" t="s">
        <v>777</v>
      </c>
      <c r="M250" s="1"/>
    </row>
    <row r="251" spans="1:16" x14ac:dyDescent="0.2">
      <c r="A251" t="s">
        <v>748</v>
      </c>
      <c r="B251" t="s">
        <v>749</v>
      </c>
      <c r="C251" t="s">
        <v>750</v>
      </c>
      <c r="D251" t="str">
        <f>"0128042915"</f>
        <v>0128042915</v>
      </c>
      <c r="E251" t="str">
        <f>"9780128042915"</f>
        <v>9780128042915</v>
      </c>
      <c r="F251" t="s">
        <v>751</v>
      </c>
      <c r="G251" t="s">
        <v>13</v>
      </c>
      <c r="H251">
        <v>654</v>
      </c>
      <c r="I251">
        <v>2016</v>
      </c>
      <c r="J251">
        <v>1999</v>
      </c>
      <c r="K251">
        <v>2022</v>
      </c>
      <c r="L251" t="s">
        <v>752</v>
      </c>
      <c r="M251" s="1" t="s">
        <v>779</v>
      </c>
      <c r="N251" t="s">
        <v>780</v>
      </c>
      <c r="O251" s="1" t="s">
        <v>782</v>
      </c>
    </row>
    <row r="252" spans="1:16" x14ac:dyDescent="0.2">
      <c r="A252" t="s">
        <v>753</v>
      </c>
      <c r="B252" t="s">
        <v>754</v>
      </c>
      <c r="C252" t="s">
        <v>755</v>
      </c>
      <c r="D252" t="str">
        <f>"110845514X"</f>
        <v>110845514X</v>
      </c>
      <c r="E252" t="str">
        <f>"9781108455145"</f>
        <v>9781108455145</v>
      </c>
      <c r="F252" t="s">
        <v>756</v>
      </c>
      <c r="G252" t="s">
        <v>13</v>
      </c>
      <c r="H252">
        <v>398</v>
      </c>
      <c r="I252">
        <v>2020</v>
      </c>
      <c r="K252">
        <v>2022</v>
      </c>
      <c r="L252" t="s">
        <v>752</v>
      </c>
      <c r="M252" s="1" t="s">
        <v>779</v>
      </c>
      <c r="N252" t="s">
        <v>780</v>
      </c>
      <c r="O252" s="1" t="s">
        <v>782</v>
      </c>
    </row>
    <row r="253" spans="1:16" x14ac:dyDescent="0.2">
      <c r="A253" t="s">
        <v>21</v>
      </c>
      <c r="B253" t="s">
        <v>22</v>
      </c>
      <c r="D253" t="str">
        <f>"0764330667"</f>
        <v>0764330667</v>
      </c>
      <c r="E253" t="str">
        <f>"9780764330667"</f>
        <v>9780764330667</v>
      </c>
      <c r="F253" t="s">
        <v>23</v>
      </c>
      <c r="G253" t="s">
        <v>24</v>
      </c>
      <c r="H253">
        <v>176</v>
      </c>
      <c r="I253">
        <v>2008</v>
      </c>
      <c r="J253">
        <v>2008</v>
      </c>
      <c r="K253">
        <v>2023</v>
      </c>
      <c r="L253" s="1" t="s">
        <v>783</v>
      </c>
      <c r="M253" s="1" t="s">
        <v>779</v>
      </c>
    </row>
    <row r="254" spans="1:16" x14ac:dyDescent="0.2">
      <c r="A254" t="s">
        <v>743</v>
      </c>
      <c r="B254" t="s">
        <v>744</v>
      </c>
      <c r="D254" t="str">
        <f>""</f>
        <v/>
      </c>
      <c r="E254" t="str">
        <f>""</f>
        <v/>
      </c>
      <c r="G254" t="s">
        <v>13</v>
      </c>
      <c r="H254">
        <v>299</v>
      </c>
      <c r="J254">
        <v>2020</v>
      </c>
      <c r="K254">
        <v>2023</v>
      </c>
      <c r="L254" t="s">
        <v>792</v>
      </c>
      <c r="M254" s="1"/>
      <c r="P254" t="s">
        <v>799</v>
      </c>
    </row>
    <row r="255" spans="1:16" x14ac:dyDescent="0.2">
      <c r="A255" t="s">
        <v>745</v>
      </c>
      <c r="B255" t="s">
        <v>746</v>
      </c>
      <c r="D255" t="str">
        <f>"0008172145"</f>
        <v>0008172145</v>
      </c>
      <c r="E255" t="str">
        <f>"9780008172145"</f>
        <v>9780008172145</v>
      </c>
      <c r="F255" t="s">
        <v>747</v>
      </c>
      <c r="G255" t="s">
        <v>13</v>
      </c>
      <c r="H255">
        <v>390</v>
      </c>
      <c r="I255">
        <v>2018</v>
      </c>
      <c r="J255">
        <v>2017</v>
      </c>
      <c r="K255">
        <v>2023</v>
      </c>
      <c r="M255" s="1"/>
    </row>
    <row r="256" spans="1:16" x14ac:dyDescent="0.2">
      <c r="A256" t="s">
        <v>735</v>
      </c>
      <c r="B256" t="s">
        <v>736</v>
      </c>
      <c r="D256" t="str">
        <f>"0062659057"</f>
        <v>0062659057</v>
      </c>
      <c r="E256" t="str">
        <f>"9780062659057"</f>
        <v>9780062659057</v>
      </c>
      <c r="F256" t="s">
        <v>281</v>
      </c>
      <c r="G256" t="s">
        <v>24</v>
      </c>
      <c r="H256">
        <v>274</v>
      </c>
      <c r="I256">
        <v>2017</v>
      </c>
      <c r="J256">
        <v>2017</v>
      </c>
      <c r="K256">
        <v>2023</v>
      </c>
      <c r="M256" s="1"/>
    </row>
    <row r="257" spans="1:15" x14ac:dyDescent="0.2">
      <c r="A257" t="s">
        <v>732</v>
      </c>
      <c r="B257" t="s">
        <v>733</v>
      </c>
      <c r="D257" t="str">
        <f>"0544416708"</f>
        <v>0544416708</v>
      </c>
      <c r="E257" t="str">
        <f>"9780544416703"</f>
        <v>9780544416703</v>
      </c>
      <c r="F257" t="s">
        <v>734</v>
      </c>
      <c r="G257" t="s">
        <v>24</v>
      </c>
      <c r="H257">
        <v>340</v>
      </c>
      <c r="I257">
        <v>2018</v>
      </c>
      <c r="J257">
        <v>2018</v>
      </c>
      <c r="K257">
        <v>2023</v>
      </c>
      <c r="L257" t="s">
        <v>793</v>
      </c>
      <c r="M257" s="1"/>
    </row>
    <row r="258" spans="1:15" x14ac:dyDescent="0.2">
      <c r="A258" t="s">
        <v>757</v>
      </c>
      <c r="B258" t="s">
        <v>758</v>
      </c>
      <c r="C258" t="s">
        <v>759</v>
      </c>
      <c r="D258" t="str">
        <f>"0136042597"</f>
        <v>0136042597</v>
      </c>
      <c r="E258" t="str">
        <f>"9780136042594"</f>
        <v>9780136042594</v>
      </c>
      <c r="F258" t="s">
        <v>760</v>
      </c>
      <c r="G258" t="s">
        <v>24</v>
      </c>
      <c r="H258">
        <v>1152</v>
      </c>
      <c r="I258">
        <v>2009</v>
      </c>
      <c r="J258">
        <v>1994</v>
      </c>
      <c r="K258">
        <v>2023</v>
      </c>
      <c r="L258" t="s">
        <v>752</v>
      </c>
      <c r="M258" s="1" t="s">
        <v>779</v>
      </c>
      <c r="N258" t="s">
        <v>780</v>
      </c>
      <c r="O258" s="1" t="s">
        <v>782</v>
      </c>
    </row>
    <row r="259" spans="1:15" x14ac:dyDescent="0.2">
      <c r="A259" t="s">
        <v>737</v>
      </c>
      <c r="B259" t="s">
        <v>738</v>
      </c>
      <c r="C259" t="s">
        <v>739</v>
      </c>
      <c r="D259" t="str">
        <f>""</f>
        <v/>
      </c>
      <c r="E259" t="str">
        <f>"9786045357255"</f>
        <v>9786045357255</v>
      </c>
      <c r="F259" t="s">
        <v>740</v>
      </c>
      <c r="G259" t="s">
        <v>13</v>
      </c>
      <c r="H259">
        <v>280</v>
      </c>
      <c r="I259">
        <v>2016</v>
      </c>
      <c r="J259">
        <v>1998</v>
      </c>
      <c r="K259">
        <v>2023</v>
      </c>
      <c r="L259" t="s">
        <v>794</v>
      </c>
      <c r="M259" s="1"/>
    </row>
    <row r="260" spans="1:15" x14ac:dyDescent="0.2">
      <c r="A260" t="s">
        <v>741</v>
      </c>
      <c r="B260" t="s">
        <v>742</v>
      </c>
      <c r="D260" t="str">
        <f>"0062314009"</f>
        <v>0062314009</v>
      </c>
      <c r="E260" t="str">
        <f>"9780062314000"</f>
        <v>9780062314000</v>
      </c>
      <c r="F260" t="s">
        <v>533</v>
      </c>
      <c r="G260" t="s">
        <v>24</v>
      </c>
      <c r="H260">
        <v>256</v>
      </c>
      <c r="I260">
        <v>2015</v>
      </c>
      <c r="J260">
        <v>2015</v>
      </c>
      <c r="K260">
        <v>2023</v>
      </c>
      <c r="M260" s="1"/>
    </row>
    <row r="261" spans="1:15" x14ac:dyDescent="0.2">
      <c r="A261" t="s">
        <v>720</v>
      </c>
      <c r="B261" t="s">
        <v>721</v>
      </c>
      <c r="C261" t="s">
        <v>722</v>
      </c>
      <c r="D261" t="str">
        <f>""</f>
        <v/>
      </c>
      <c r="E261" t="str">
        <f>""</f>
        <v/>
      </c>
      <c r="G261" t="s">
        <v>41</v>
      </c>
      <c r="H261">
        <v>226</v>
      </c>
      <c r="I261">
        <v>2019</v>
      </c>
      <c r="J261">
        <v>2019</v>
      </c>
      <c r="K261">
        <v>2023</v>
      </c>
      <c r="M261" s="1"/>
    </row>
    <row r="262" spans="1:15" x14ac:dyDescent="0.2">
      <c r="A262" t="s">
        <v>761</v>
      </c>
      <c r="B262" t="s">
        <v>762</v>
      </c>
      <c r="D262" t="str">
        <f>"1449371434"</f>
        <v>1449371434</v>
      </c>
      <c r="E262" t="str">
        <f>"9781449371432"</f>
        <v>9781449371432</v>
      </c>
      <c r="F262" t="s">
        <v>763</v>
      </c>
      <c r="G262" t="s">
        <v>13</v>
      </c>
      <c r="H262">
        <v>384</v>
      </c>
      <c r="I262">
        <v>2013</v>
      </c>
      <c r="J262">
        <v>2011</v>
      </c>
      <c r="K262">
        <v>2023</v>
      </c>
      <c r="L262" t="s">
        <v>752</v>
      </c>
      <c r="M262" s="1" t="s">
        <v>779</v>
      </c>
      <c r="N262" t="s">
        <v>795</v>
      </c>
      <c r="O262" s="1" t="s">
        <v>782</v>
      </c>
    </row>
    <row r="263" spans="1:15" x14ac:dyDescent="0.2">
      <c r="A263" t="s">
        <v>764</v>
      </c>
      <c r="B263" t="s">
        <v>765</v>
      </c>
      <c r="D263" t="str">
        <f>"1107512824"</f>
        <v>1107512824</v>
      </c>
      <c r="E263" t="str">
        <f>"9781107512825"</f>
        <v>9781107512825</v>
      </c>
      <c r="F263" t="s">
        <v>766</v>
      </c>
      <c r="G263" t="s">
        <v>13</v>
      </c>
      <c r="I263">
        <v>2015</v>
      </c>
      <c r="J263">
        <v>2014</v>
      </c>
      <c r="K263">
        <v>2023</v>
      </c>
      <c r="L263" t="s">
        <v>752</v>
      </c>
      <c r="M263" s="1" t="s">
        <v>779</v>
      </c>
      <c r="N263" t="s">
        <v>780</v>
      </c>
      <c r="O263" s="1" t="s">
        <v>782</v>
      </c>
    </row>
    <row r="264" spans="1:15" x14ac:dyDescent="0.2">
      <c r="A264" t="s">
        <v>25</v>
      </c>
      <c r="B264" t="s">
        <v>26</v>
      </c>
      <c r="D264" t="str">
        <f>"1101904224"</f>
        <v>1101904224</v>
      </c>
      <c r="E264" t="str">
        <f>"9781101904220"</f>
        <v>9781101904220</v>
      </c>
      <c r="F264" t="s">
        <v>27</v>
      </c>
      <c r="G264" t="s">
        <v>24</v>
      </c>
      <c r="H264">
        <v>352</v>
      </c>
      <c r="I264">
        <v>2016</v>
      </c>
      <c r="J264">
        <v>2016</v>
      </c>
      <c r="K264">
        <v>2023</v>
      </c>
      <c r="L264" s="1" t="s">
        <v>792</v>
      </c>
      <c r="M264" s="1"/>
    </row>
    <row r="265" spans="1:15" x14ac:dyDescent="0.2">
      <c r="A265" t="s">
        <v>717</v>
      </c>
      <c r="B265" t="s">
        <v>718</v>
      </c>
      <c r="D265" t="str">
        <f>"1947870009"</f>
        <v>1947870009</v>
      </c>
      <c r="E265" t="str">
        <f>"9781947870000"</f>
        <v>9781947870000</v>
      </c>
      <c r="F265" t="s">
        <v>719</v>
      </c>
      <c r="G265" t="s">
        <v>13</v>
      </c>
      <c r="H265">
        <v>258</v>
      </c>
      <c r="I265">
        <v>2017</v>
      </c>
      <c r="J265">
        <v>2017</v>
      </c>
      <c r="K265">
        <v>2023</v>
      </c>
      <c r="L265" s="1" t="s">
        <v>777</v>
      </c>
      <c r="M265" s="1"/>
    </row>
    <row r="266" spans="1:15" x14ac:dyDescent="0.2">
      <c r="A266" t="s">
        <v>32</v>
      </c>
      <c r="B266" t="s">
        <v>33</v>
      </c>
      <c r="D266" t="str">
        <f>"1408725797"</f>
        <v>1408725797</v>
      </c>
      <c r="E266" t="str">
        <f>"9781408725795"</f>
        <v>9781408725795</v>
      </c>
      <c r="F266" t="s">
        <v>34</v>
      </c>
      <c r="G266" t="s">
        <v>13</v>
      </c>
      <c r="H266">
        <v>389</v>
      </c>
      <c r="I266">
        <v>2023</v>
      </c>
      <c r="J266">
        <v>2023</v>
      </c>
      <c r="L266" s="1"/>
      <c r="M266" s="1"/>
      <c r="N266" t="s">
        <v>31</v>
      </c>
    </row>
    <row r="267" spans="1:15" x14ac:dyDescent="0.2">
      <c r="A267" t="s">
        <v>28</v>
      </c>
      <c r="B267" t="s">
        <v>29</v>
      </c>
      <c r="D267" t="str">
        <f>"0063216051"</f>
        <v>0063216051</v>
      </c>
      <c r="E267" t="str">
        <f>"9780063216051"</f>
        <v>9780063216051</v>
      </c>
      <c r="F267" t="s">
        <v>30</v>
      </c>
      <c r="G267" t="s">
        <v>13</v>
      </c>
      <c r="H267">
        <v>368</v>
      </c>
      <c r="I267">
        <v>2023</v>
      </c>
      <c r="J267">
        <v>2023</v>
      </c>
      <c r="L267" s="1"/>
      <c r="M267" s="1"/>
      <c r="N267" t="s">
        <v>31</v>
      </c>
    </row>
  </sheetData>
  <autoFilter ref="A1:O1" xr:uid="{00000000-0001-0000-0000-000000000000}"/>
  <sortState xmlns:xlrd2="http://schemas.microsoft.com/office/spreadsheetml/2017/richdata2" ref="A2:P267">
    <sortCondition ref="K1:K267"/>
  </sortState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4AEF6-AB03-884B-A8B0-A4789FA95394}">
  <dimension ref="A1"/>
  <sheetViews>
    <sheetView workbookViewId="0">
      <selection activeCell="E12" sqref="E12"/>
    </sheetView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2D16A-4E74-AC46-8BF1-3DC9B87B009C}">
  <dimension ref="A1:D5"/>
  <sheetViews>
    <sheetView workbookViewId="0">
      <selection activeCell="A6" sqref="A6"/>
    </sheetView>
  </sheetViews>
  <sheetFormatPr baseColWidth="10" defaultRowHeight="16" x14ac:dyDescent="0.2"/>
  <sheetData>
    <row r="1" spans="1:4" x14ac:dyDescent="0.2">
      <c r="A1" t="s">
        <v>767</v>
      </c>
      <c r="C1" s="1">
        <v>43145</v>
      </c>
    </row>
    <row r="2" spans="1:4" x14ac:dyDescent="0.2">
      <c r="A2" t="s">
        <v>768</v>
      </c>
      <c r="B2" t="s">
        <v>769</v>
      </c>
      <c r="C2" s="1">
        <v>44360</v>
      </c>
    </row>
    <row r="3" spans="1:4" x14ac:dyDescent="0.2">
      <c r="A3" t="s">
        <v>770</v>
      </c>
      <c r="B3" t="s">
        <v>771</v>
      </c>
      <c r="C3" s="1">
        <v>44360</v>
      </c>
    </row>
    <row r="4" spans="1:4" x14ac:dyDescent="0.2">
      <c r="A4" t="s">
        <v>800</v>
      </c>
      <c r="B4" t="s">
        <v>801</v>
      </c>
      <c r="C4" s="1"/>
      <c r="D4">
        <v>2015</v>
      </c>
    </row>
    <row r="5" spans="1:4" x14ac:dyDescent="0.2">
      <c r="A5" t="s">
        <v>802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goodreads_library_export</vt:lpstr>
      <vt:lpstr>Sheet2</vt:lpstr>
      <vt:lpstr>Sheet1</vt:lpstr>
      <vt:lpstr>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Aayushi Verma</dc:creator>
  <cp:lastModifiedBy>Aayushi Verma</cp:lastModifiedBy>
  <dcterms:created xsi:type="dcterms:W3CDTF">2023-08-12T00:23:01Z</dcterms:created>
  <dcterms:modified xsi:type="dcterms:W3CDTF">2023-08-18T23:53:21Z</dcterms:modified>
</cp:coreProperties>
</file>