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9f3f75c5d5c676/Research/Mava workflow/Manuscript/Data figures/"/>
    </mc:Choice>
  </mc:AlternateContent>
  <xr:revisionPtr revIDLastSave="849" documentId="13_ncr:1_{E6B2DAE8-71D8-455F-9060-312FE26B07F5}" xr6:coauthVersionLast="47" xr6:coauthVersionMax="47" xr10:uidLastSave="{6E8A944A-668E-407F-8DEF-CF837B71034E}"/>
  <bookViews>
    <workbookView xWindow="-120" yWindow="-120" windowWidth="38640" windowHeight="21120" xr2:uid="{E1096747-4624-4230-AF29-99F4D6294AFC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C31" i="1"/>
  <c r="C30" i="1"/>
  <c r="C29" i="1"/>
  <c r="C28" i="1"/>
  <c r="C27" i="1"/>
  <c r="B31" i="1"/>
  <c r="B30" i="1"/>
  <c r="B29" i="1"/>
  <c r="B28" i="1"/>
  <c r="B27" i="1"/>
  <c r="S28" i="1"/>
  <c r="S27" i="1"/>
  <c r="S26" i="1"/>
  <c r="S25" i="1"/>
  <c r="S24" i="1"/>
  <c r="S23" i="1"/>
  <c r="R28" i="1"/>
  <c r="R27" i="1"/>
  <c r="R26" i="1"/>
  <c r="R25" i="1"/>
  <c r="R24" i="1"/>
  <c r="Q28" i="1"/>
  <c r="Q27" i="1"/>
  <c r="Q26" i="1"/>
  <c r="Q25" i="1"/>
  <c r="Q24" i="1"/>
  <c r="N28" i="1"/>
  <c r="N27" i="1"/>
  <c r="N26" i="1"/>
  <c r="N25" i="1"/>
  <c r="N24" i="1"/>
  <c r="M28" i="1"/>
  <c r="M27" i="1"/>
  <c r="M26" i="1"/>
  <c r="M25" i="1"/>
  <c r="M24" i="1"/>
  <c r="L28" i="1"/>
  <c r="L27" i="1"/>
  <c r="L26" i="1"/>
  <c r="L25" i="1"/>
  <c r="L24" i="1"/>
  <c r="D26" i="1"/>
  <c r="C26" i="1"/>
  <c r="B26" i="1"/>
  <c r="D25" i="1"/>
  <c r="C25" i="1"/>
  <c r="B25" i="1"/>
  <c r="R23" i="1"/>
  <c r="Q23" i="1"/>
  <c r="S22" i="1"/>
  <c r="R22" i="1"/>
  <c r="Q22" i="1"/>
  <c r="N23" i="1"/>
  <c r="M23" i="1"/>
  <c r="L23" i="1"/>
  <c r="N22" i="1"/>
  <c r="M22" i="1"/>
  <c r="L22" i="1"/>
  <c r="D24" i="1"/>
  <c r="C24" i="1"/>
  <c r="B24" i="1"/>
  <c r="D23" i="1"/>
  <c r="C23" i="1"/>
  <c r="B23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</calcChain>
</file>

<file path=xl/sharedStrings.xml><?xml version="1.0" encoding="utf-8"?>
<sst xmlns="http://schemas.openxmlformats.org/spreadsheetml/2006/main" count="56" uniqueCount="26">
  <si>
    <t>CHOOSE STAGE IN MANAGEMENT</t>
  </si>
  <si>
    <t>New Start Mavacamten</t>
  </si>
  <si>
    <t>Dose Decrease Prior to Week 12</t>
  </si>
  <si>
    <t>Dose Decrease On or After Week 12</t>
  </si>
  <si>
    <t>Dose Increase On or After Week 8</t>
  </si>
  <si>
    <t>Start date as shown on REMS website</t>
  </si>
  <si>
    <t>Start date of dose decrease as shown on REMS website</t>
  </si>
  <si>
    <t>Start date of dose increase as shown on REMS website</t>
  </si>
  <si>
    <t>Enter m/d/y</t>
  </si>
  <si>
    <t>Schedule date range</t>
  </si>
  <si>
    <t>PSF due</t>
  </si>
  <si>
    <t>Week 4 echo</t>
  </si>
  <si>
    <t>Week 8 echo</t>
  </si>
  <si>
    <t>Week 12 echo</t>
  </si>
  <si>
    <t>Week 24 echo</t>
  </si>
  <si>
    <t>Week 36 echo</t>
  </si>
  <si>
    <t>Week 48 echo</t>
  </si>
  <si>
    <t>Week 60 echo</t>
  </si>
  <si>
    <t>Week 72 echo</t>
  </si>
  <si>
    <t>Week 84 echo</t>
  </si>
  <si>
    <t>Week 96 echo</t>
  </si>
  <si>
    <t>Week 108 echo</t>
  </si>
  <si>
    <t>Week 120 echo</t>
  </si>
  <si>
    <t>Week 132 echo</t>
  </si>
  <si>
    <t>Week 144 echo</t>
  </si>
  <si>
    <t>Week 156 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</si>
</sst>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1" fillId="0" borderId="1" xfId="0" applyNumberFormat="1" applyFont="1" applyBorder="1"/>
    <xf numFmtId="0" fontId="1" fillId="0" borderId="2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4" fontId="1" fillId="0" borderId="3" xfId="0" applyNumberFormat="1" applyFont="1" applyBorder="1"/>
    <xf numFmtId="0" fontId="1" fillId="2" borderId="4" xfId="0" applyFont="1" applyFill="1" applyBorder="1"/>
    <xf numFmtId="14" fontId="1" fillId="0" borderId="4" xfId="0" applyNumberFormat="1" applyFont="1" applyBorder="1"/>
    <xf numFmtId="14" fontId="1" fillId="0" borderId="5" xfId="0" applyNumberFormat="1" applyFont="1" applyBorder="1"/>
    <xf numFmtId="0" fontId="1" fillId="3" borderId="3" xfId="0" applyFont="1" applyFill="1" applyBorder="1"/>
    <xf numFmtId="14" fontId="1" fillId="0" borderId="6" xfId="0" applyNumberFormat="1" applyFont="1" applyBorder="1"/>
    <xf numFmtId="0" fontId="1" fillId="3" borderId="7" xfId="0" applyFont="1" applyFill="1" applyBorder="1"/>
    <xf numFmtId="0" fontId="0" fillId="0" borderId="0" xfId="0" applyAlignment="1">
      <alignment horizontal="center"/>
    </xf>
    <xf numFmtId="0" fontId="4" fillId="0" borderId="1" xfId="0" applyFont="1" applyBorder="1" applyAlignment="1">
      <alignment wrapText="1"/>
    </xf>
    <xf numFmtId="14" fontId="1" fillId="0" borderId="8" xfId="0" applyNumberFormat="1" applyFont="1" applyBorder="1"/>
    <xf numFmtId="14" fontId="1" fillId="0" borderId="9" xfId="0" applyNumberFormat="1" applyFont="1" applyBorder="1"/>
    <xf numFmtId="14" fontId="1" fillId="0" borderId="7" xfId="0" applyNumberFormat="1" applyFont="1" applyBorder="1"/>
    <xf numFmtId="0" fontId="3" fillId="0" borderId="1" xfId="0" applyFont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</xdr:row>
      <xdr:rowOff>390525</xdr:rowOff>
    </xdr:from>
    <xdr:to>
      <xdr:col>15</xdr:col>
      <xdr:colOff>1019175</xdr:colOff>
      <xdr:row>11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7EA368F-29AE-E829-FFAF-EBF3F3DF7217}"/>
            </a:ext>
          </a:extLst>
        </xdr:cNvPr>
        <xdr:cNvCxnSpPr>
          <a:cxnSpLocks/>
        </xdr:cNvCxnSpPr>
      </xdr:nvCxnSpPr>
      <xdr:spPr>
        <a:xfrm>
          <a:off x="8505825" y="771525"/>
          <a:ext cx="5429250" cy="1647825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209550</xdr:colOff>
      <xdr:row>2</xdr:row>
      <xdr:rowOff>371475</xdr:rowOff>
    </xdr:from>
    <xdr:to>
      <xdr:col>11</xdr:col>
      <xdr:colOff>695325</xdr:colOff>
      <xdr:row>11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303AE1B-6D1E-4382-874C-4135AC5CE951}"/>
            </a:ext>
            <a:ext uri="{147F2762-F138-4A5C-976F-8EAC2B608ADB}">
              <a16:predDERef xmlns:a16="http://schemas.microsoft.com/office/drawing/2014/main" pred="{17EA368F-29AE-E829-FFAF-EBF3F3DF7217}"/>
            </a:ext>
          </a:extLst>
        </xdr:cNvPr>
        <xdr:cNvCxnSpPr>
          <a:cxnSpLocks/>
        </xdr:cNvCxnSpPr>
      </xdr:nvCxnSpPr>
      <xdr:spPr>
        <a:xfrm>
          <a:off x="8486775" y="752475"/>
          <a:ext cx="1962150" cy="1704975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371475</xdr:rowOff>
    </xdr:from>
    <xdr:to>
      <xdr:col>10</xdr:col>
      <xdr:colOff>228600</xdr:colOff>
      <xdr:row>11</xdr:row>
      <xdr:rowOff>180975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BC6AD42-24F6-4C04-BDA7-EFFFAF79E84C}"/>
            </a:ext>
            <a:ext uri="{147F2762-F138-4A5C-976F-8EAC2B608ADB}">
              <a16:predDERef xmlns:a16="http://schemas.microsoft.com/office/drawing/2014/main" pred="{D303AE1B-6D1E-4382-874C-4135AC5CE951}"/>
            </a:ext>
          </a:extLst>
        </xdr:cNvPr>
        <xdr:cNvCxnSpPr>
          <a:cxnSpLocks/>
        </xdr:cNvCxnSpPr>
      </xdr:nvCxnSpPr>
      <xdr:spPr>
        <a:xfrm flipH="1">
          <a:off x="6353175" y="752475"/>
          <a:ext cx="2152650" cy="1733550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2</xdr:row>
      <xdr:rowOff>381000</xdr:rowOff>
    </xdr:from>
    <xdr:to>
      <xdr:col>10</xdr:col>
      <xdr:colOff>209550</xdr:colOff>
      <xdr:row>11</xdr:row>
      <xdr:rowOff>161925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7955411-96DA-4FCA-879C-7D5760296C22}"/>
            </a:ext>
            <a:ext uri="{147F2762-F138-4A5C-976F-8EAC2B608ADB}">
              <a16:predDERef xmlns:a16="http://schemas.microsoft.com/office/drawing/2014/main" pred="{CBC6AD42-24F6-4C04-BDA7-EFFFAF79E84C}"/>
            </a:ext>
          </a:extLst>
        </xdr:cNvPr>
        <xdr:cNvCxnSpPr>
          <a:cxnSpLocks/>
        </xdr:cNvCxnSpPr>
      </xdr:nvCxnSpPr>
      <xdr:spPr>
        <a:xfrm flipH="1">
          <a:off x="2705100" y="762000"/>
          <a:ext cx="5781675" cy="1704975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76200</xdr:rowOff>
    </xdr:from>
    <xdr:to>
      <xdr:col>7</xdr:col>
      <xdr:colOff>0</xdr:colOff>
      <xdr:row>17</xdr:row>
      <xdr:rowOff>76200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6E48F46-8830-46D3-99C4-58CC416838E4}"/>
            </a:ext>
            <a:ext uri="{147F2762-F138-4A5C-976F-8EAC2B608ADB}">
              <a16:predDERef xmlns:a16="http://schemas.microsoft.com/office/drawing/2014/main" pred="{D7955411-96DA-4FCA-879C-7D5760296C22}"/>
            </a:ext>
          </a:extLst>
        </xdr:cNvPr>
        <xdr:cNvCxnSpPr>
          <a:cxnSpLocks/>
        </xdr:cNvCxnSpPr>
      </xdr:nvCxnSpPr>
      <xdr:spPr>
        <a:xfrm flipH="1">
          <a:off x="4638675" y="3924300"/>
          <a:ext cx="1695450" cy="0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838200</xdr:colOff>
      <xdr:row>13</xdr:row>
      <xdr:rowOff>66675</xdr:rowOff>
    </xdr:from>
    <xdr:to>
      <xdr:col>6</xdr:col>
      <xdr:colOff>838200</xdr:colOff>
      <xdr:row>17</xdr:row>
      <xdr:rowOff>85725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F2C47EE-D456-7CDC-F5FE-4ED872CBE807}"/>
            </a:ext>
            <a:ext uri="{147F2762-F138-4A5C-976F-8EAC2B608ADB}">
              <a16:predDERef xmlns:a16="http://schemas.microsoft.com/office/drawing/2014/main" pred="{06E48F46-8830-46D3-99C4-58CC416838E4}"/>
            </a:ext>
          </a:extLst>
        </xdr:cNvPr>
        <xdr:cNvCxnSpPr>
          <a:cxnSpLocks/>
        </xdr:cNvCxnSpPr>
      </xdr:nvCxnSpPr>
      <xdr:spPr>
        <a:xfrm flipH="1">
          <a:off x="6324600" y="2857500"/>
          <a:ext cx="0" cy="10763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13</xdr:row>
      <xdr:rowOff>381000</xdr:rowOff>
    </xdr:from>
    <xdr:to>
      <xdr:col>8</xdr:col>
      <xdr:colOff>390525</xdr:colOff>
      <xdr:row>15</xdr:row>
      <xdr:rowOff>228600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29B3BC7-FD1F-D793-C16D-55E3F000A544}"/>
            </a:ext>
            <a:ext uri="{147F2762-F138-4A5C-976F-8EAC2B608ADB}">
              <a16:predDERef xmlns:a16="http://schemas.microsoft.com/office/drawing/2014/main" pred="{AF2C47EE-D456-7CDC-F5FE-4ED872CBE807}"/>
            </a:ext>
          </a:extLst>
        </xdr:cNvPr>
        <xdr:cNvSpPr txBox="1"/>
      </xdr:nvSpPr>
      <xdr:spPr>
        <a:xfrm>
          <a:off x="6400800" y="3171825"/>
          <a:ext cx="117157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Continue with current echo schedule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3EF2-84FF-46E4-BFEF-8EFDD570041F}">
  <dimension ref="A3:S31"/>
  <sheetViews>
    <sheetView tabSelected="1" workbookViewId="0">
      <selection activeCell="T7" sqref="T7"/>
    </sheetView>
  </sheetViews>
  <sheetFormatPr defaultRowHeight="15" x14ac:dyDescent="0.25"/>
  <cols>
    <col min="1" max="1" width="22.140625" bestFit="1" customWidth="1"/>
    <col min="2" max="4" width="14.5703125" bestFit="1" customWidth="1"/>
    <col min="5" max="5" width="3.7109375" customWidth="1"/>
    <col min="6" max="9" width="12.7109375" customWidth="1"/>
    <col min="10" max="10" width="3.7109375" customWidth="1"/>
    <col min="11" max="11" width="22.140625" customWidth="1"/>
    <col min="12" max="14" width="14.5703125" customWidth="1"/>
    <col min="15" max="15" width="3.7109375" customWidth="1"/>
    <col min="16" max="16" width="22.140625" customWidth="1"/>
    <col min="17" max="19" width="14.5703125" customWidth="1"/>
  </cols>
  <sheetData>
    <row r="3" spans="1:19" ht="31.5" x14ac:dyDescent="0.5">
      <c r="H3" s="21" t="s">
        <v>0</v>
      </c>
      <c r="I3" s="22"/>
      <c r="J3" s="22"/>
      <c r="K3" s="22"/>
      <c r="L3" s="23"/>
      <c r="M3" s="24"/>
      <c r="N3" s="25"/>
      <c r="O3" s="25"/>
      <c r="P3" s="25"/>
    </row>
    <row r="13" spans="1:19" ht="23.25" x14ac:dyDescent="0.35">
      <c r="A13" s="17" t="s">
        <v>1</v>
      </c>
      <c r="B13" s="17"/>
      <c r="C13" s="17"/>
      <c r="D13" s="17"/>
      <c r="F13" s="17" t="s">
        <v>2</v>
      </c>
      <c r="G13" s="17"/>
      <c r="H13" s="17"/>
      <c r="I13" s="17"/>
      <c r="K13" s="17" t="s">
        <v>3</v>
      </c>
      <c r="L13" s="17"/>
      <c r="M13" s="17"/>
      <c r="N13" s="17"/>
      <c r="P13" s="17" t="s">
        <v>4</v>
      </c>
      <c r="Q13" s="17"/>
      <c r="R13" s="17"/>
      <c r="S13" s="17"/>
    </row>
    <row r="14" spans="1:19" ht="46.5" x14ac:dyDescent="0.35">
      <c r="A14" s="13" t="s">
        <v>5</v>
      </c>
      <c r="B14" s="18"/>
      <c r="C14" s="19"/>
      <c r="D14" s="19"/>
      <c r="K14" s="13" t="s">
        <v>6</v>
      </c>
      <c r="L14" s="18"/>
      <c r="M14" s="19"/>
      <c r="N14" s="19"/>
      <c r="P14" s="13" t="s">
        <v>7</v>
      </c>
      <c r="Q14" s="18"/>
      <c r="R14" s="19"/>
      <c r="S14" s="19"/>
    </row>
    <row r="15" spans="1:19" x14ac:dyDescent="0.25">
      <c r="C15" s="12" t="s">
        <v>8</v>
      </c>
      <c r="M15" s="12" t="s">
        <v>8</v>
      </c>
      <c r="R15" s="12" t="s">
        <v>8</v>
      </c>
    </row>
    <row r="16" spans="1:19" ht="18.75" x14ac:dyDescent="0.3">
      <c r="A16" s="2"/>
      <c r="B16" s="20" t="s">
        <v>9</v>
      </c>
      <c r="C16" s="20"/>
      <c r="D16" s="4" t="s">
        <v>10</v>
      </c>
      <c r="K16" s="2"/>
      <c r="L16" s="20" t="s">
        <v>9</v>
      </c>
      <c r="M16" s="20"/>
      <c r="N16" s="4" t="s">
        <v>10</v>
      </c>
      <c r="P16" s="2"/>
      <c r="Q16" s="20" t="s">
        <v>9</v>
      </c>
      <c r="R16" s="20"/>
      <c r="S16" s="4" t="s">
        <v>10</v>
      </c>
    </row>
    <row r="17" spans="1:19" ht="18.75" x14ac:dyDescent="0.3">
      <c r="A17" s="3" t="s">
        <v>11</v>
      </c>
      <c r="B17" s="1">
        <f>$B$14+21</f>
        <v>21</v>
      </c>
      <c r="C17" s="1">
        <f>$B$14+27</f>
        <v>27</v>
      </c>
      <c r="D17" s="1">
        <f>$B$14+29</f>
        <v>29</v>
      </c>
      <c r="K17" s="3" t="s">
        <v>11</v>
      </c>
      <c r="L17" s="1">
        <f>$L$14+21</f>
        <v>21</v>
      </c>
      <c r="M17" s="1">
        <f>$L$14+27</f>
        <v>27</v>
      </c>
      <c r="N17" s="1">
        <f>$L$14+29</f>
        <v>29</v>
      </c>
      <c r="P17" s="3" t="s">
        <v>11</v>
      </c>
      <c r="Q17" s="1">
        <f>$Q$14+21</f>
        <v>21</v>
      </c>
      <c r="R17" s="1">
        <f>$Q$14+27</f>
        <v>27</v>
      </c>
      <c r="S17" s="1">
        <f>$Q$14+29</f>
        <v>29</v>
      </c>
    </row>
    <row r="18" spans="1:19" ht="18.75" x14ac:dyDescent="0.3">
      <c r="A18" s="3" t="s">
        <v>12</v>
      </c>
      <c r="B18" s="1">
        <f>$B$14+49</f>
        <v>49</v>
      </c>
      <c r="C18" s="1">
        <f>$B$14+55</f>
        <v>55</v>
      </c>
      <c r="D18" s="1">
        <f>$B$14+57</f>
        <v>57</v>
      </c>
      <c r="K18" s="6" t="s">
        <v>13</v>
      </c>
      <c r="L18" s="7">
        <f>$L$14+77</f>
        <v>77</v>
      </c>
      <c r="M18" s="7">
        <f>$L$14+83</f>
        <v>83</v>
      </c>
      <c r="N18" s="7">
        <f>$L$14+85</f>
        <v>85</v>
      </c>
      <c r="P18" s="6" t="s">
        <v>13</v>
      </c>
      <c r="Q18" s="7">
        <f>$Q$14+77</f>
        <v>77</v>
      </c>
      <c r="R18" s="7">
        <f>$Q$14+83</f>
        <v>83</v>
      </c>
      <c r="S18" s="7">
        <f>$Q$14+85</f>
        <v>85</v>
      </c>
    </row>
    <row r="19" spans="1:19" ht="18.75" x14ac:dyDescent="0.3">
      <c r="A19" s="6" t="s">
        <v>13</v>
      </c>
      <c r="B19" s="7">
        <f>$B$14+77</f>
        <v>77</v>
      </c>
      <c r="C19" s="7">
        <f>$B$14+83</f>
        <v>83</v>
      </c>
      <c r="D19" s="7">
        <f>$B$14+85</f>
        <v>85</v>
      </c>
      <c r="K19" s="9" t="s">
        <v>14</v>
      </c>
      <c r="L19" s="10">
        <f>$L$14+161</f>
        <v>161</v>
      </c>
      <c r="M19" s="8">
        <f>$L$14+167</f>
        <v>167</v>
      </c>
      <c r="N19" s="5">
        <f>$L$14+169</f>
        <v>169</v>
      </c>
      <c r="P19" s="9" t="s">
        <v>14</v>
      </c>
      <c r="Q19" s="10">
        <f>$Q$14+161</f>
        <v>161</v>
      </c>
      <c r="R19" s="8">
        <f>$Q$14+167</f>
        <v>167</v>
      </c>
      <c r="S19" s="5">
        <f>$Q$14+169</f>
        <v>169</v>
      </c>
    </row>
    <row r="20" spans="1:19" ht="18.75" x14ac:dyDescent="0.3">
      <c r="A20" s="9" t="s">
        <v>14</v>
      </c>
      <c r="B20" s="10">
        <f>$B$14+161</f>
        <v>161</v>
      </c>
      <c r="C20" s="8">
        <f>$B$14+167</f>
        <v>167</v>
      </c>
      <c r="D20" s="5">
        <f>$B$14+169</f>
        <v>169</v>
      </c>
      <c r="K20" s="9" t="s">
        <v>15</v>
      </c>
      <c r="L20" s="10">
        <f>$L$14+245</f>
        <v>245</v>
      </c>
      <c r="M20" s="8">
        <f>$L$14+251</f>
        <v>251</v>
      </c>
      <c r="N20" s="5">
        <f>$L$14+253</f>
        <v>253</v>
      </c>
      <c r="P20" s="9" t="s">
        <v>15</v>
      </c>
      <c r="Q20" s="10">
        <f>$Q$14+245</f>
        <v>245</v>
      </c>
      <c r="R20" s="8">
        <f>$Q$14+251</f>
        <v>251</v>
      </c>
      <c r="S20" s="5">
        <f>$Q$14+253</f>
        <v>253</v>
      </c>
    </row>
    <row r="21" spans="1:19" ht="18.75" x14ac:dyDescent="0.3">
      <c r="A21" s="9" t="s">
        <v>15</v>
      </c>
      <c r="B21" s="10">
        <f>$B$14+245</f>
        <v>245</v>
      </c>
      <c r="C21" s="8">
        <f>$B$14+251</f>
        <v>251</v>
      </c>
      <c r="D21" s="5">
        <f>$B$14+253</f>
        <v>253</v>
      </c>
      <c r="K21" s="11" t="s">
        <v>16</v>
      </c>
      <c r="L21" s="14">
        <f>$L$14+329</f>
        <v>329</v>
      </c>
      <c r="M21" s="15">
        <f>$L$14+335</f>
        <v>335</v>
      </c>
      <c r="N21" s="16">
        <f>$L$14+337</f>
        <v>337</v>
      </c>
      <c r="P21" s="11" t="s">
        <v>16</v>
      </c>
      <c r="Q21" s="14">
        <f>$Q$14+329</f>
        <v>329</v>
      </c>
      <c r="R21" s="15">
        <f>$Q$14+335</f>
        <v>335</v>
      </c>
      <c r="S21" s="16">
        <f>$Q$14+337</f>
        <v>337</v>
      </c>
    </row>
    <row r="22" spans="1:19" ht="18.75" x14ac:dyDescent="0.3">
      <c r="A22" s="9" t="s">
        <v>16</v>
      </c>
      <c r="B22" s="10">
        <f>$B$14+329</f>
        <v>329</v>
      </c>
      <c r="C22" s="8">
        <f>$B$14+335</f>
        <v>335</v>
      </c>
      <c r="D22" s="5">
        <f>$B$14+337</f>
        <v>337</v>
      </c>
      <c r="K22" s="9" t="s">
        <v>17</v>
      </c>
      <c r="L22" s="10">
        <f>$L$14+413</f>
        <v>413</v>
      </c>
      <c r="M22" s="8">
        <f>$L$14+419</f>
        <v>419</v>
      </c>
      <c r="N22" s="5">
        <f>$L$14+421</f>
        <v>421</v>
      </c>
      <c r="P22" s="9" t="s">
        <v>17</v>
      </c>
      <c r="Q22" s="10">
        <f>$Q$14+413</f>
        <v>413</v>
      </c>
      <c r="R22" s="8">
        <f>$Q$14+419</f>
        <v>419</v>
      </c>
      <c r="S22" s="5">
        <f>$Q$14+421</f>
        <v>421</v>
      </c>
    </row>
    <row r="23" spans="1:19" ht="18.75" x14ac:dyDescent="0.3">
      <c r="A23" s="9" t="s">
        <v>17</v>
      </c>
      <c r="B23" s="10">
        <f>$B$14+413</f>
        <v>413</v>
      </c>
      <c r="C23" s="8">
        <f>$B$14+419</f>
        <v>419</v>
      </c>
      <c r="D23" s="5">
        <f>$B$14+421</f>
        <v>421</v>
      </c>
      <c r="K23" s="9" t="s">
        <v>18</v>
      </c>
      <c r="L23" s="10">
        <f>$L$14+497</f>
        <v>497</v>
      </c>
      <c r="M23" s="8">
        <f>$L$14+503</f>
        <v>503</v>
      </c>
      <c r="N23" s="5">
        <f>$L$14+505</f>
        <v>505</v>
      </c>
      <c r="P23" s="9" t="s">
        <v>18</v>
      </c>
      <c r="Q23" s="10">
        <f>$Q$14+497</f>
        <v>497</v>
      </c>
      <c r="R23" s="8">
        <f>$Q$14+503</f>
        <v>503</v>
      </c>
      <c r="S23" s="5">
        <f>$Q$14+505</f>
        <v>505</v>
      </c>
    </row>
    <row r="24" spans="1:19" ht="18.75" x14ac:dyDescent="0.3">
      <c r="A24" s="9" t="s">
        <v>18</v>
      </c>
      <c r="B24" s="10">
        <f>$B$14+497</f>
        <v>497</v>
      </c>
      <c r="C24" s="8">
        <f>$B$14+503</f>
        <v>503</v>
      </c>
      <c r="D24" s="5">
        <f>$B$14+505</f>
        <v>505</v>
      </c>
      <c r="K24" s="9" t="s">
        <v>19</v>
      </c>
      <c r="L24" s="10">
        <f>$L$14+581</f>
        <v>581</v>
      </c>
      <c r="M24" s="8">
        <f>$L$14+587</f>
        <v>587</v>
      </c>
      <c r="N24" s="5">
        <f>$L$14+589</f>
        <v>589</v>
      </c>
      <c r="P24" s="9" t="s">
        <v>19</v>
      </c>
      <c r="Q24" s="10">
        <f>$Q$14+581</f>
        <v>581</v>
      </c>
      <c r="R24" s="8">
        <f>$Q$14+587</f>
        <v>587</v>
      </c>
      <c r="S24" s="5">
        <f>$Q$14+589</f>
        <v>589</v>
      </c>
    </row>
    <row r="25" spans="1:19" ht="18.75" x14ac:dyDescent="0.3">
      <c r="A25" s="9" t="s">
        <v>19</v>
      </c>
      <c r="B25" s="10">
        <f>$B$14+581</f>
        <v>581</v>
      </c>
      <c r="C25" s="8">
        <f>$B$14+587</f>
        <v>587</v>
      </c>
      <c r="D25" s="5">
        <f>$B$14+589</f>
        <v>589</v>
      </c>
      <c r="K25" s="9" t="s">
        <v>20</v>
      </c>
      <c r="L25" s="10">
        <f>$L$14+665</f>
        <v>665</v>
      </c>
      <c r="M25" s="8">
        <f>$L$14+671</f>
        <v>671</v>
      </c>
      <c r="N25" s="5">
        <f>$L$14+673</f>
        <v>673</v>
      </c>
      <c r="P25" s="9" t="s">
        <v>20</v>
      </c>
      <c r="Q25" s="10">
        <f>$Q$14+665</f>
        <v>665</v>
      </c>
      <c r="R25" s="8">
        <f>$Q$14+671</f>
        <v>671</v>
      </c>
      <c r="S25" s="5">
        <f>$Q$14+673</f>
        <v>673</v>
      </c>
    </row>
    <row r="26" spans="1:19" ht="18.75" x14ac:dyDescent="0.3">
      <c r="A26" s="9" t="s">
        <v>20</v>
      </c>
      <c r="B26" s="14">
        <f>$B$14+665</f>
        <v>665</v>
      </c>
      <c r="C26" s="8">
        <f>$B$14+671</f>
        <v>671</v>
      </c>
      <c r="D26" s="5">
        <f>$B$14+673</f>
        <v>673</v>
      </c>
      <c r="K26" s="9" t="s">
        <v>21</v>
      </c>
      <c r="L26" s="10">
        <f>$L$14+749</f>
        <v>749</v>
      </c>
      <c r="M26" s="8">
        <f>$L$14+755</f>
        <v>755</v>
      </c>
      <c r="N26" s="5">
        <f>$L$14+757</f>
        <v>757</v>
      </c>
      <c r="P26" s="9" t="s">
        <v>21</v>
      </c>
      <c r="Q26" s="10">
        <f>$Q$14+749</f>
        <v>749</v>
      </c>
      <c r="R26" s="8">
        <f>$Q$14+755</f>
        <v>755</v>
      </c>
      <c r="S26" s="5">
        <f>$Q$14+757</f>
        <v>757</v>
      </c>
    </row>
    <row r="27" spans="1:19" ht="18.75" x14ac:dyDescent="0.3">
      <c r="A27" s="9" t="s">
        <v>21</v>
      </c>
      <c r="B27" s="14">
        <f>$B$14+739</f>
        <v>739</v>
      </c>
      <c r="C27" s="8">
        <f>$B$14+755</f>
        <v>755</v>
      </c>
      <c r="D27" s="5">
        <f>$B$14+757</f>
        <v>757</v>
      </c>
      <c r="K27" s="9" t="s">
        <v>22</v>
      </c>
      <c r="L27" s="10">
        <f>$L$14+833</f>
        <v>833</v>
      </c>
      <c r="M27" s="8">
        <f>$L$14+839</f>
        <v>839</v>
      </c>
      <c r="N27" s="5">
        <f>$L$14+841</f>
        <v>841</v>
      </c>
      <c r="P27" s="9" t="s">
        <v>22</v>
      </c>
      <c r="Q27" s="10">
        <f>$Q$14+833</f>
        <v>833</v>
      </c>
      <c r="R27" s="8">
        <f>$Q$14+839</f>
        <v>839</v>
      </c>
      <c r="S27" s="5">
        <f>$Q$14+841</f>
        <v>841</v>
      </c>
    </row>
    <row r="28" spans="1:19" ht="18.75" x14ac:dyDescent="0.3">
      <c r="A28" s="9" t="s">
        <v>22</v>
      </c>
      <c r="B28" s="14">
        <f>$B$14+823</f>
        <v>823</v>
      </c>
      <c r="C28" s="8">
        <f>$B$14+839</f>
        <v>839</v>
      </c>
      <c r="D28" s="5">
        <f>$B$14+841</f>
        <v>841</v>
      </c>
      <c r="K28" s="9" t="s">
        <v>23</v>
      </c>
      <c r="L28" s="10">
        <f>$L$14+917</f>
        <v>917</v>
      </c>
      <c r="M28" s="8">
        <f>$L$14+923</f>
        <v>923</v>
      </c>
      <c r="N28" s="5">
        <f>$L$14+925</f>
        <v>925</v>
      </c>
      <c r="P28" s="9" t="s">
        <v>23</v>
      </c>
      <c r="Q28" s="10">
        <f>$Q$14+917</f>
        <v>917</v>
      </c>
      <c r="R28" s="8">
        <f>$Q$14+923</f>
        <v>923</v>
      </c>
      <c r="S28" s="5">
        <f>$Q$14+925</f>
        <v>925</v>
      </c>
    </row>
    <row r="29" spans="1:19" ht="18.75" x14ac:dyDescent="0.3">
      <c r="A29" s="9" t="s">
        <v>23</v>
      </c>
      <c r="B29" s="14">
        <f>$B$14+907</f>
        <v>907</v>
      </c>
      <c r="C29" s="8">
        <f>$B$14+923</f>
        <v>923</v>
      </c>
      <c r="D29" s="5">
        <f>$B$14+925</f>
        <v>925</v>
      </c>
    </row>
    <row r="30" spans="1:19" ht="18.75" x14ac:dyDescent="0.3">
      <c r="A30" s="9" t="s">
        <v>24</v>
      </c>
      <c r="B30" s="14">
        <f>$B$14+991</f>
        <v>991</v>
      </c>
      <c r="C30" s="8">
        <f>$B$14+1007</f>
        <v>1007</v>
      </c>
      <c r="D30" s="5">
        <f>$B$14+1009</f>
        <v>1009</v>
      </c>
    </row>
    <row r="31" spans="1:19" ht="18.75" x14ac:dyDescent="0.3">
      <c r="A31" s="9" t="s">
        <v>25</v>
      </c>
      <c r="B31" s="10">
        <f>$B$14+1075</f>
        <v>1075</v>
      </c>
      <c r="C31" s="8">
        <f>$B$14+1091</f>
        <v>1091</v>
      </c>
      <c r="D31" s="5">
        <f>$B$14+1093</f>
        <v>1093</v>
      </c>
    </row>
  </sheetData>
  <mergeCells count="12">
    <mergeCell ref="P13:S13"/>
    <mergeCell ref="Q14:S14"/>
    <mergeCell ref="Q16:R16"/>
    <mergeCell ref="H3:L3"/>
    <mergeCell ref="A13:D13"/>
    <mergeCell ref="B14:D14"/>
    <mergeCell ref="B16:C16"/>
    <mergeCell ref="F13:I13"/>
    <mergeCell ref="K13:N13"/>
    <mergeCell ref="L14:N14"/>
    <mergeCell ref="L16:M16"/>
    <mergeCell ref="M3:P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9133-00BF-43E6-B134-EE548A51A704}">
  <dimension ref="A1"/>
  <sheetViews>
    <sheetView workbookViewId="0">
      <selection activeCell="B38" sqref="B3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CDA6777CF52C40A5610754E43A06CB" ma:contentTypeVersion="6" ma:contentTypeDescription="Create a new document." ma:contentTypeScope="" ma:versionID="a1439d6cd697ecc6a9541bf5c11d5184">
  <xsd:schema xmlns:xsd="http://www.w3.org/2001/XMLSchema" xmlns:xs="http://www.w3.org/2001/XMLSchema" xmlns:p="http://schemas.microsoft.com/office/2006/metadata/properties" xmlns:ns2="8a97b067-cfd8-479c-b717-e834e6f56a88" xmlns:ns3="64b87dae-6a01-4942-b341-f06f3cb0e07f" targetNamespace="http://schemas.microsoft.com/office/2006/metadata/properties" ma:root="true" ma:fieldsID="efb9e089067455d3479b0cb904fd09d8" ns2:_="" ns3:_="">
    <xsd:import namespace="8a97b067-cfd8-479c-b717-e834e6f56a88"/>
    <xsd:import namespace="64b87dae-6a01-4942-b341-f06f3cb0e0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7b067-cfd8-479c-b717-e834e6f56a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87dae-6a01-4942-b341-f06f3cb0e07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4b87dae-6a01-4942-b341-f06f3cb0e07f">
      <UserInfo>
        <DisplayName>Medina, Aysell</DisplayName>
        <AccountId>45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D0CFAC8-804E-4E80-8B9E-9D512AD57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7b067-cfd8-479c-b717-e834e6f56a88"/>
    <ds:schemaRef ds:uri="64b87dae-6a01-4942-b341-f06f3cb0e0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DC009E-6E1D-47EF-80F1-65D076D153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C3D46-B34D-4C0E-B6A9-41418B7F20C4}">
  <ds:schemaRefs>
    <ds:schemaRef ds:uri="http://schemas.microsoft.com/office/2006/metadata/properties"/>
    <ds:schemaRef ds:uri="http://schemas.microsoft.com/office/infopath/2007/PartnerControls"/>
    <ds:schemaRef ds:uri="64b87dae-6a01-4942-b341-f06f3cb0e07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Willeford</dc:creator>
  <cp:keywords/>
  <dc:description/>
  <cp:lastModifiedBy>Andrew Willeford</cp:lastModifiedBy>
  <cp:revision/>
  <dcterms:created xsi:type="dcterms:W3CDTF">2022-07-16T18:39:58Z</dcterms:created>
  <dcterms:modified xsi:type="dcterms:W3CDTF">2024-09-03T17:59:44Z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0x010100E4CDA6777CF52C40A5610754E43A06CB</vt:lpwstr>
  </property>
</Properties>
</file>