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s\Documents\Research\EMG Machine Learning\"/>
    </mc:Choice>
  </mc:AlternateContent>
  <bookViews>
    <workbookView xWindow="0" yWindow="0" windowWidth="22200" windowHeight="12015" xr2:uid="{C1355271-F146-43E7-82FE-FA49F815D41B}"/>
  </bookViews>
  <sheets>
    <sheet name="Aggregate" sheetId="6" r:id="rId1"/>
    <sheet name="Random Forest" sheetId="5" r:id="rId2"/>
    <sheet name="SVM" sheetId="4" r:id="rId3"/>
    <sheet name="LDA" sheetId="1" r:id="rId4"/>
    <sheet name="AN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J13" i="3"/>
  <c r="J12" i="3"/>
  <c r="J11" i="3"/>
  <c r="J10" i="3"/>
  <c r="J9" i="3"/>
  <c r="J8" i="3"/>
  <c r="J7" i="3"/>
  <c r="J6" i="3"/>
  <c r="J5" i="3"/>
  <c r="G18" i="3" l="1"/>
  <c r="I18" i="3"/>
  <c r="G17" i="3"/>
  <c r="H17" i="3"/>
  <c r="J17" i="3"/>
  <c r="J18" i="3"/>
  <c r="I14" i="3"/>
  <c r="I13" i="3"/>
  <c r="I12" i="3"/>
  <c r="I11" i="3"/>
  <c r="I10" i="3"/>
  <c r="I17" i="3" s="1"/>
  <c r="I9" i="3"/>
  <c r="I8" i="3"/>
  <c r="I7" i="3"/>
  <c r="I6" i="3"/>
  <c r="I5" i="3"/>
  <c r="H14" i="3"/>
  <c r="H13" i="3"/>
  <c r="H12" i="3"/>
  <c r="H11" i="3"/>
  <c r="H10" i="3"/>
  <c r="H9" i="3"/>
  <c r="H8" i="3"/>
  <c r="H7" i="3"/>
  <c r="H6" i="3"/>
  <c r="H5" i="3"/>
  <c r="H18" i="3" s="1"/>
  <c r="G14" i="3"/>
  <c r="G13" i="3"/>
  <c r="G12" i="3"/>
  <c r="G11" i="3"/>
  <c r="G10" i="3"/>
  <c r="G9" i="3"/>
  <c r="G8" i="3"/>
  <c r="G7" i="3"/>
  <c r="G6" i="3"/>
  <c r="G5" i="3"/>
  <c r="F14" i="3" l="1"/>
  <c r="F13" i="3"/>
  <c r="F12" i="3"/>
  <c r="F11" i="3"/>
  <c r="F10" i="3"/>
  <c r="F9" i="3"/>
  <c r="F8" i="3"/>
  <c r="F7" i="3"/>
  <c r="F6" i="3"/>
  <c r="F5" i="3"/>
  <c r="F18" i="3" l="1"/>
  <c r="F17" i="3"/>
</calcChain>
</file>

<file path=xl/sharedStrings.xml><?xml version="1.0" encoding="utf-8"?>
<sst xmlns="http://schemas.openxmlformats.org/spreadsheetml/2006/main" count="100" uniqueCount="53">
  <si>
    <t>Training Subject</t>
  </si>
  <si>
    <t>1&amp;2</t>
  </si>
  <si>
    <t>Testing Subject</t>
  </si>
  <si>
    <t>Classification Accuracy</t>
  </si>
  <si>
    <t>10 Cross Validations</t>
  </si>
  <si>
    <t>80% Training</t>
  </si>
  <si>
    <t>20% Testing</t>
  </si>
  <si>
    <t>Sing Vals</t>
  </si>
  <si>
    <t>Mean Acc</t>
  </si>
  <si>
    <t>Time to Classify</t>
  </si>
  <si>
    <t>Participant 1</t>
  </si>
  <si>
    <t>Activities</t>
  </si>
  <si>
    <t>fastWalk</t>
  </si>
  <si>
    <t>slowWalk</t>
  </si>
  <si>
    <t>sitting</t>
  </si>
  <si>
    <t>standing</t>
  </si>
  <si>
    <t>stairAscent</t>
  </si>
  <si>
    <t>stairDescent</t>
  </si>
  <si>
    <r>
      <t xml:space="preserve">88.6 </t>
    </r>
    <r>
      <rPr>
        <sz val="11"/>
        <color theme="1"/>
        <rFont val="Calibri"/>
        <family val="2"/>
      </rPr>
      <t>± 0.56</t>
    </r>
  </si>
  <si>
    <r>
      <t xml:space="preserve">95.5 </t>
    </r>
    <r>
      <rPr>
        <sz val="11"/>
        <color theme="1"/>
        <rFont val="Calibri"/>
        <family val="2"/>
      </rPr>
      <t>± 0.28</t>
    </r>
  </si>
  <si>
    <r>
      <t xml:space="preserve">84.9 </t>
    </r>
    <r>
      <rPr>
        <sz val="11"/>
        <color theme="1"/>
        <rFont val="Calibri"/>
        <family val="2"/>
      </rPr>
      <t>± 0.367</t>
    </r>
  </si>
  <si>
    <r>
      <t xml:space="preserve">86.7 </t>
    </r>
    <r>
      <rPr>
        <sz val="11"/>
        <color theme="1"/>
        <rFont val="Calibri"/>
        <family val="2"/>
      </rPr>
      <t>± 0.62</t>
    </r>
  </si>
  <si>
    <t>Trial</t>
  </si>
  <si>
    <t>Train: 1 Test: 1</t>
  </si>
  <si>
    <t>Train: 1 Test: 2</t>
  </si>
  <si>
    <t>Train: 2 Test: 2</t>
  </si>
  <si>
    <t>Train: 2 Test: 1</t>
  </si>
  <si>
    <t>Both</t>
  </si>
  <si>
    <t>Mean</t>
  </si>
  <si>
    <t>STDEV</t>
  </si>
  <si>
    <r>
      <t xml:space="preserve">85.8 </t>
    </r>
    <r>
      <rPr>
        <sz val="11"/>
        <color theme="1"/>
        <rFont val="Calibri"/>
        <family val="2"/>
      </rPr>
      <t>± 0.89</t>
    </r>
  </si>
  <si>
    <r>
      <t xml:space="preserve">94.12 </t>
    </r>
    <r>
      <rPr>
        <sz val="11"/>
        <color theme="1"/>
        <rFont val="Calibri"/>
        <family val="2"/>
      </rPr>
      <t>± 0.45</t>
    </r>
  </si>
  <si>
    <r>
      <t xml:space="preserve">80.33 </t>
    </r>
    <r>
      <rPr>
        <sz val="11"/>
        <color theme="1"/>
        <rFont val="Calibri"/>
        <family val="2"/>
      </rPr>
      <t>± 1.96</t>
    </r>
  </si>
  <si>
    <r>
      <t xml:space="preserve">82.83 </t>
    </r>
    <r>
      <rPr>
        <sz val="11"/>
        <color theme="1"/>
        <rFont val="Calibri"/>
        <family val="2"/>
      </rPr>
      <t>± 0.8184</t>
    </r>
  </si>
  <si>
    <t>Num Trees</t>
  </si>
  <si>
    <t>Acc</t>
  </si>
  <si>
    <t>Mean Accuracy</t>
  </si>
  <si>
    <r>
      <t xml:space="preserve">93.21 </t>
    </r>
    <r>
      <rPr>
        <sz val="11"/>
        <color theme="1"/>
        <rFont val="Calibri"/>
        <family val="2"/>
      </rPr>
      <t>± 0.47</t>
    </r>
  </si>
  <si>
    <r>
      <t>96.36</t>
    </r>
    <r>
      <rPr>
        <sz val="11"/>
        <color theme="1"/>
        <rFont val="Calibri"/>
        <family val="2"/>
      </rPr>
      <t>± 0.28</t>
    </r>
  </si>
  <si>
    <r>
      <t>93.25</t>
    </r>
    <r>
      <rPr>
        <sz val="11"/>
        <color theme="1"/>
        <rFont val="Calibri"/>
        <family val="2"/>
      </rPr>
      <t>± 0.32</t>
    </r>
  </si>
  <si>
    <r>
      <t>93.81</t>
    </r>
    <r>
      <rPr>
        <sz val="11"/>
        <color theme="1"/>
        <rFont val="Calibri"/>
        <family val="2"/>
      </rPr>
      <t>± 0.33</t>
    </r>
  </si>
  <si>
    <t>Participant 1 w SVD</t>
  </si>
  <si>
    <t>With SVD - 40 Singular Values</t>
  </si>
  <si>
    <t>Time</t>
  </si>
  <si>
    <t>SVD with 40 Singular Values</t>
  </si>
  <si>
    <t>Classifier</t>
  </si>
  <si>
    <t>RF</t>
  </si>
  <si>
    <t>SVM</t>
  </si>
  <si>
    <t>LDA</t>
  </si>
  <si>
    <t>ANN</t>
  </si>
  <si>
    <r>
      <t xml:space="preserve">85.6 </t>
    </r>
    <r>
      <rPr>
        <sz val="11"/>
        <color theme="1"/>
        <rFont val="Calibri"/>
        <family val="2"/>
      </rPr>
      <t>± 0.31</t>
    </r>
  </si>
  <si>
    <r>
      <t xml:space="preserve">80.63 </t>
    </r>
    <r>
      <rPr>
        <sz val="11"/>
        <color theme="1"/>
        <rFont val="Calibri"/>
        <family val="2"/>
      </rPr>
      <t>± 1.10</t>
    </r>
  </si>
  <si>
    <r>
      <t>94.17</t>
    </r>
    <r>
      <rPr>
        <sz val="11"/>
        <color theme="1"/>
        <rFont val="Calibri"/>
        <family val="2"/>
      </rPr>
      <t>± 0.32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</si>
</sst>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Aggregate!$F$6:$F$9</c:f>
                <c:numCache>
                  <c:formatCode>General</c:formatCode>
                  <c:ptCount val="4"/>
                  <c:pt idx="0">
                    <c:v>0.32</c:v>
                  </c:pt>
                  <c:pt idx="1">
                    <c:v>1.1000000000000001</c:v>
                  </c:pt>
                  <c:pt idx="2">
                    <c:v>0.31</c:v>
                  </c:pt>
                  <c:pt idx="3">
                    <c:v>0.62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Aggregate!$D$6:$D$9</c:f>
              <c:strCache>
                <c:ptCount val="4"/>
                <c:pt idx="0">
                  <c:v>RF</c:v>
                </c:pt>
                <c:pt idx="1">
                  <c:v>SVM</c:v>
                </c:pt>
                <c:pt idx="2">
                  <c:v>LDA</c:v>
                </c:pt>
                <c:pt idx="3">
                  <c:v>ANN</c:v>
                </c:pt>
              </c:strCache>
            </c:strRef>
          </c:cat>
          <c:val>
            <c:numRef>
              <c:f>Aggregate!$E$6:$E$9</c:f>
              <c:numCache>
                <c:formatCode>General</c:formatCode>
                <c:ptCount val="4"/>
                <c:pt idx="0">
                  <c:v>94.17</c:v>
                </c:pt>
                <c:pt idx="1">
                  <c:v>80.63</c:v>
                </c:pt>
                <c:pt idx="2">
                  <c:v>85.6</c:v>
                </c:pt>
                <c:pt idx="3">
                  <c:v>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5-4271-A210-BBEA187A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27720"/>
        <c:axId val="509032640"/>
      </c:barChart>
      <c:catAx>
        <c:axId val="50902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2640"/>
        <c:crosses val="autoZero"/>
        <c:auto val="1"/>
        <c:lblAlgn val="ctr"/>
        <c:lblOffset val="100"/>
        <c:noMultiLvlLbl val="0"/>
      </c:catAx>
      <c:valAx>
        <c:axId val="509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2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Forest'!$E$25:$E$34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'Random Forest'!$F$25:$F$34</c:f>
              <c:numCache>
                <c:formatCode>General</c:formatCode>
                <c:ptCount val="10"/>
                <c:pt idx="0">
                  <c:v>91.361099999999993</c:v>
                </c:pt>
                <c:pt idx="1">
                  <c:v>92.611000000000004</c:v>
                </c:pt>
                <c:pt idx="2">
                  <c:v>92.74</c:v>
                </c:pt>
                <c:pt idx="3">
                  <c:v>93.35</c:v>
                </c:pt>
                <c:pt idx="4">
                  <c:v>93.5</c:v>
                </c:pt>
                <c:pt idx="5">
                  <c:v>93.38</c:v>
                </c:pt>
                <c:pt idx="6">
                  <c:v>93.5</c:v>
                </c:pt>
                <c:pt idx="7">
                  <c:v>93.6</c:v>
                </c:pt>
                <c:pt idx="8">
                  <c:v>93.4</c:v>
                </c:pt>
                <c:pt idx="9">
                  <c:v>93.7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5-4093-A67D-6D6DA68E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8192"/>
        <c:axId val="511626880"/>
      </c:scatterChart>
      <c:valAx>
        <c:axId val="5116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6880"/>
        <c:crosses val="autoZero"/>
        <c:crossBetween val="midCat"/>
      </c:valAx>
      <c:valAx>
        <c:axId val="511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LDA!$E$28:$E$35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LDA!$F$28:$F$35</c:f>
              <c:numCache>
                <c:formatCode>General</c:formatCode>
                <c:ptCount val="8"/>
                <c:pt idx="0">
                  <c:v>82.6</c:v>
                </c:pt>
                <c:pt idx="1">
                  <c:v>83.7</c:v>
                </c:pt>
                <c:pt idx="2">
                  <c:v>85.5</c:v>
                </c:pt>
                <c:pt idx="3">
                  <c:v>88.7</c:v>
                </c:pt>
                <c:pt idx="4">
                  <c:v>89.3</c:v>
                </c:pt>
                <c:pt idx="5">
                  <c:v>89.4</c:v>
                </c:pt>
                <c:pt idx="6">
                  <c:v>90.1</c:v>
                </c:pt>
                <c:pt idx="7">
                  <c:v>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951-BE4C-9B2B31F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61656"/>
        <c:axId val="510961984"/>
      </c:scatterChart>
      <c:valAx>
        <c:axId val="5109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984"/>
        <c:crosses val="autoZero"/>
        <c:crossBetween val="midCat"/>
      </c:valAx>
      <c:valAx>
        <c:axId val="510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Prediction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LDA!$E$28:$E$35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LDA!$G$28:$G$35</c:f>
              <c:numCache>
                <c:formatCode>0.00E+00</c:formatCode>
                <c:ptCount val="8"/>
                <c:pt idx="0">
                  <c:v>2.2496999999999998E-6</c:v>
                </c:pt>
                <c:pt idx="1">
                  <c:v>2.4534999999999999E-6</c:v>
                </c:pt>
                <c:pt idx="2">
                  <c:v>2.6896999999999998E-6</c:v>
                </c:pt>
                <c:pt idx="3">
                  <c:v>2.8829E-6</c:v>
                </c:pt>
                <c:pt idx="4">
                  <c:v>5.9039999999999997E-6</c:v>
                </c:pt>
                <c:pt idx="5">
                  <c:v>6.6885999999999998E-6</c:v>
                </c:pt>
                <c:pt idx="6">
                  <c:v>7.2803000000000004E-6</c:v>
                </c:pt>
                <c:pt idx="7">
                  <c:v>7.9388999999999995E-6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8-4CB5-9B9B-77E931F8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2968"/>
        <c:axId val="512492640"/>
      </c:scatterChart>
      <c:valAx>
        <c:axId val="512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640"/>
        <c:crosses val="autoZero"/>
        <c:crossBetween val="midCat"/>
      </c:valAx>
      <c:valAx>
        <c:axId val="512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599343</xdr:colOff>
      <xdr:row>5</xdr:row>
      <xdr:rowOff>1465</xdr:rowOff>
    </xdr:from>
    <xdr:to>
      <xdr:col>14</xdr:col>
      <xdr:colOff>294543</xdr:colOff>
      <xdr:row>19</xdr:row>
      <xdr:rowOff>77665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94EC4-7797-4AFA-B17E-A1EDC0EB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22</xdr:row>
      <xdr:rowOff>142875</xdr:rowOff>
    </xdr:from>
    <xdr:to>
      <xdr:col>13</xdr:col>
      <xdr:colOff>476250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98FC3-DDED-4BBB-8FC9-11029E48A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37</xdr:row>
      <xdr:rowOff>38100</xdr:rowOff>
    </xdr:from>
    <xdr:to>
      <xdr:col>6</xdr:col>
      <xdr:colOff>800100</xdr:colOff>
      <xdr:row>51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A1E178-015C-4A25-93FD-2D967200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37</xdr:row>
      <xdr:rowOff>57150</xdr:rowOff>
    </xdr:from>
    <xdr:to>
      <xdr:col>12</xdr:col>
      <xdr:colOff>304800</xdr:colOff>
      <xdr:row>51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DB859-A68C-4286-92C5-BCACCD198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06C9-80C2-4672-B119-6E39F0D8A9E6}">
  <dimension ref="C5:M9"/>
  <sheetViews>
    <sheetView tabSelected="1" topLeftCell="C1" zoomScale="130" zoomScaleNormal="130" workbookViewId="0">
      <selection activeCell="H24" sqref="H24"/>
    </sheetView>
  </sheetViews>
  <sheetFormatPr defaultRowHeight="15" x14ac:dyDescent="0.25"/>
  <cols>
    <col min="3" max="13" width="9.140625" style="1"/>
  </cols>
  <sheetData>
    <row r="5" spans="3:13" s="3" customFormat="1" x14ac:dyDescent="0.25">
      <c r="C5" s="7"/>
      <c r="D5" s="7" t="s">
        <v>45</v>
      </c>
      <c r="E5" s="7" t="s">
        <v>35</v>
      </c>
      <c r="F5" s="7"/>
      <c r="G5" s="7"/>
      <c r="H5" s="7"/>
      <c r="I5" s="7"/>
      <c r="J5" s="7"/>
      <c r="K5" s="7"/>
      <c r="L5" s="7"/>
      <c r="M5" s="7"/>
    </row>
    <row r="6" spans="3:13" x14ac:dyDescent="0.25">
      <c r="D6" s="1" t="s">
        <v>46</v>
      </c>
      <c r="E6" s="1">
        <v>94.17</v>
      </c>
      <c r="F6" s="1">
        <v>0.32</v>
      </c>
    </row>
    <row r="7" spans="3:13" x14ac:dyDescent="0.25">
      <c r="D7" s="1" t="s">
        <v>47</v>
      </c>
      <c r="E7" s="1">
        <v>80.63</v>
      </c>
      <c r="F7" s="1">
        <v>1.1000000000000001</v>
      </c>
    </row>
    <row r="8" spans="3:13" x14ac:dyDescent="0.25">
      <c r="D8" s="1" t="s">
        <v>48</v>
      </c>
      <c r="E8" s="1">
        <v>85.6</v>
      </c>
      <c r="F8" s="1">
        <v>0.31</v>
      </c>
    </row>
    <row r="9" spans="3:13" x14ac:dyDescent="0.25">
      <c r="D9" s="1" t="s">
        <v>49</v>
      </c>
      <c r="E9" s="1">
        <v>92.8</v>
      </c>
      <c r="F9" s="1">
        <v>0.62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5D0D-450F-4CB0-98B6-7835CCF1C2F2}">
  <dimension ref="E2:P51"/>
  <sheetViews>
    <sheetView workbookViewId="0">
      <selection activeCell="G9" sqref="G9"/>
    </sheetView>
  </sheetViews>
  <sheetFormatPr defaultRowHeight="15" x14ac:dyDescent="0.25"/>
  <cols>
    <col min="5" max="5" width="15.28515625" style="11" bestFit="1" customWidth="1"/>
    <col min="6" max="6" width="15.7109375" style="1" bestFit="1" customWidth="1"/>
    <col min="7" max="7" width="21.140625" style="1" bestFit="1" customWidth="1"/>
    <col min="8" max="8" width="19.42578125" style="1" bestFit="1" customWidth="1"/>
    <col min="9" max="11" width="9" style="1" customWidth="1"/>
    <col min="12" max="12" width="9.140625" style="1"/>
    <col min="15" max="15" width="9.140625" style="1"/>
  </cols>
  <sheetData>
    <row r="2" spans="5:11" x14ac:dyDescent="0.25">
      <c r="E2" s="14" t="s">
        <v>42</v>
      </c>
      <c r="F2" s="14"/>
      <c r="G2" s="14"/>
      <c r="I2" s="10"/>
      <c r="J2" s="10"/>
      <c r="K2" s="10"/>
    </row>
    <row r="3" spans="5:11" s="1" customFormat="1" x14ac:dyDescent="0.25">
      <c r="E3" s="6" t="s">
        <v>0</v>
      </c>
      <c r="F3" s="7" t="s">
        <v>2</v>
      </c>
      <c r="G3" s="7" t="s">
        <v>3</v>
      </c>
      <c r="H3" s="7"/>
      <c r="I3" s="6"/>
      <c r="J3" s="7"/>
      <c r="K3" s="7"/>
    </row>
    <row r="4" spans="5:11" x14ac:dyDescent="0.25">
      <c r="E4" s="11">
        <v>1</v>
      </c>
      <c r="F4" s="1">
        <v>1</v>
      </c>
      <c r="G4" s="1" t="s">
        <v>37</v>
      </c>
      <c r="I4" s="11"/>
    </row>
    <row r="5" spans="5:11" x14ac:dyDescent="0.25">
      <c r="E5" s="11">
        <v>2</v>
      </c>
      <c r="F5" s="1">
        <v>2</v>
      </c>
      <c r="G5" s="1" t="s">
        <v>38</v>
      </c>
      <c r="I5" s="11"/>
    </row>
    <row r="6" spans="5:11" x14ac:dyDescent="0.25">
      <c r="E6" s="11">
        <v>1</v>
      </c>
      <c r="F6" s="1">
        <v>2</v>
      </c>
      <c r="G6" s="1" t="s">
        <v>39</v>
      </c>
      <c r="I6" s="11"/>
    </row>
    <row r="7" spans="5:11" x14ac:dyDescent="0.25">
      <c r="E7" s="11">
        <v>2</v>
      </c>
      <c r="F7" s="1">
        <v>1</v>
      </c>
      <c r="G7" s="1" t="s">
        <v>40</v>
      </c>
      <c r="I7" s="11"/>
    </row>
    <row r="8" spans="5:11" x14ac:dyDescent="0.25">
      <c r="E8" s="11" t="s">
        <v>1</v>
      </c>
      <c r="F8" s="1" t="s">
        <v>1</v>
      </c>
      <c r="G8" s="1" t="s">
        <v>52</v>
      </c>
      <c r="I8" s="11"/>
    </row>
    <row r="9" spans="5:11" x14ac:dyDescent="0.25">
      <c r="E9" s="11" t="s">
        <v>43</v>
      </c>
      <c r="F9" s="5">
        <v>4.71E-5</v>
      </c>
      <c r="J9" s="5"/>
    </row>
    <row r="11" spans="5:11" x14ac:dyDescent="0.25">
      <c r="E11" s="6" t="s">
        <v>11</v>
      </c>
      <c r="G11" s="1" t="s">
        <v>4</v>
      </c>
      <c r="I11" s="17"/>
      <c r="J11" s="15"/>
    </row>
    <row r="12" spans="5:11" x14ac:dyDescent="0.25">
      <c r="E12" s="11" t="s">
        <v>12</v>
      </c>
    </row>
    <row r="13" spans="5:11" x14ac:dyDescent="0.25">
      <c r="E13" s="11" t="s">
        <v>13</v>
      </c>
      <c r="G13" s="1" t="s">
        <v>5</v>
      </c>
    </row>
    <row r="14" spans="5:11" x14ac:dyDescent="0.25">
      <c r="E14" s="11" t="s">
        <v>14</v>
      </c>
      <c r="G14" s="1" t="s">
        <v>6</v>
      </c>
    </row>
    <row r="15" spans="5:11" x14ac:dyDescent="0.25">
      <c r="E15" s="11" t="s">
        <v>15</v>
      </c>
    </row>
    <row r="16" spans="5:11" x14ac:dyDescent="0.25">
      <c r="E16" s="11" t="s">
        <v>16</v>
      </c>
    </row>
    <row r="17" spans="5:15" x14ac:dyDescent="0.25">
      <c r="E17" s="11" t="s">
        <v>17</v>
      </c>
    </row>
    <row r="23" spans="5:15" x14ac:dyDescent="0.25">
      <c r="E23" s="14" t="s">
        <v>41</v>
      </c>
      <c r="F23" s="14"/>
      <c r="G23" s="12"/>
    </row>
    <row r="24" spans="5:15" x14ac:dyDescent="0.25">
      <c r="E24" s="6" t="s">
        <v>34</v>
      </c>
      <c r="F24" s="7" t="s">
        <v>36</v>
      </c>
    </row>
    <row r="25" spans="5:15" x14ac:dyDescent="0.25">
      <c r="E25" s="13">
        <v>10</v>
      </c>
      <c r="F25" s="8">
        <v>91.361099999999993</v>
      </c>
    </row>
    <row r="26" spans="5:15" x14ac:dyDescent="0.25">
      <c r="E26" s="13">
        <v>20</v>
      </c>
      <c r="F26" s="8">
        <v>92.611000000000004</v>
      </c>
      <c r="G26" s="10"/>
    </row>
    <row r="27" spans="5:15" s="3" customFormat="1" x14ac:dyDescent="0.25">
      <c r="E27" s="13">
        <v>30</v>
      </c>
      <c r="F27" s="8">
        <v>92.74</v>
      </c>
      <c r="G27" s="7"/>
      <c r="H27" s="7"/>
      <c r="I27" s="7"/>
      <c r="J27" s="7"/>
      <c r="K27" s="7"/>
      <c r="L27" s="7"/>
      <c r="O27" s="7"/>
    </row>
    <row r="28" spans="5:15" x14ac:dyDescent="0.25">
      <c r="E28" s="13">
        <v>40</v>
      </c>
      <c r="F28" s="8">
        <v>93.35</v>
      </c>
      <c r="G28" s="5"/>
    </row>
    <row r="29" spans="5:15" x14ac:dyDescent="0.25">
      <c r="E29" s="13">
        <v>50</v>
      </c>
      <c r="F29" s="8">
        <v>93.5</v>
      </c>
      <c r="G29" s="5"/>
    </row>
    <row r="30" spans="5:15" x14ac:dyDescent="0.25">
      <c r="E30" s="13">
        <v>60</v>
      </c>
      <c r="F30" s="8">
        <v>93.38</v>
      </c>
      <c r="G30" s="5"/>
    </row>
    <row r="31" spans="5:15" x14ac:dyDescent="0.25">
      <c r="E31" s="13">
        <v>70</v>
      </c>
      <c r="F31" s="8">
        <v>93.5</v>
      </c>
      <c r="G31" s="5"/>
    </row>
    <row r="32" spans="5:15" x14ac:dyDescent="0.25">
      <c r="E32" s="13">
        <v>80</v>
      </c>
      <c r="F32" s="8">
        <v>93.6</v>
      </c>
      <c r="G32" s="5"/>
    </row>
    <row r="33" spans="5:16" x14ac:dyDescent="0.25">
      <c r="E33" s="13">
        <v>90</v>
      </c>
      <c r="F33" s="8">
        <v>93.4</v>
      </c>
      <c r="G33" s="5"/>
    </row>
    <row r="34" spans="5:16" x14ac:dyDescent="0.25">
      <c r="E34" s="13">
        <v>100</v>
      </c>
      <c r="F34" s="8">
        <v>93.7</v>
      </c>
      <c r="G34" s="5"/>
    </row>
    <row r="35" spans="5:16" x14ac:dyDescent="0.25">
      <c r="G35" s="5"/>
    </row>
    <row r="36" spans="5:16" x14ac:dyDescent="0.25">
      <c r="H36" s="18"/>
      <c r="I36" s="18"/>
      <c r="J36" s="18"/>
      <c r="K36" s="18"/>
      <c r="L36" s="18"/>
      <c r="M36" s="18"/>
      <c r="N36" s="18"/>
      <c r="O36" s="18"/>
      <c r="P36" s="18"/>
    </row>
    <row r="37" spans="5:16" x14ac:dyDescent="0.25">
      <c r="H37" s="18"/>
      <c r="I37" s="18"/>
      <c r="J37" s="18"/>
      <c r="K37" s="18"/>
      <c r="L37" s="18"/>
      <c r="M37" s="18"/>
      <c r="N37" s="18"/>
      <c r="O37" s="18"/>
      <c r="P37" s="18"/>
    </row>
    <row r="38" spans="5:16" x14ac:dyDescent="0.25">
      <c r="H38" s="18"/>
      <c r="I38" s="18"/>
      <c r="J38" s="18"/>
      <c r="K38" s="18"/>
      <c r="L38" s="18"/>
      <c r="M38" s="18"/>
      <c r="N38" s="18"/>
      <c r="O38" s="18"/>
      <c r="P38" s="18"/>
    </row>
    <row r="39" spans="5:16" x14ac:dyDescent="0.25">
      <c r="H39" s="18"/>
      <c r="I39" s="18"/>
      <c r="J39" s="18"/>
      <c r="K39" s="18"/>
      <c r="L39" s="18"/>
      <c r="M39" s="18"/>
      <c r="N39" s="18"/>
      <c r="O39" s="18"/>
      <c r="P39" s="18"/>
    </row>
    <row r="40" spans="5:16" x14ac:dyDescent="0.25">
      <c r="H40" s="18"/>
      <c r="I40" s="18"/>
      <c r="J40" s="18"/>
      <c r="K40" s="18"/>
      <c r="L40" s="18"/>
      <c r="M40" s="18"/>
      <c r="N40" s="18"/>
      <c r="O40" s="18"/>
      <c r="P40" s="18"/>
    </row>
    <row r="41" spans="5:16" x14ac:dyDescent="0.25">
      <c r="H41" s="18"/>
      <c r="I41" s="18"/>
      <c r="J41" s="18"/>
      <c r="K41" s="18"/>
      <c r="L41" s="18"/>
      <c r="M41" s="18"/>
      <c r="N41" s="18"/>
      <c r="O41" s="18"/>
      <c r="P41" s="18"/>
    </row>
    <row r="42" spans="5:16" x14ac:dyDescent="0.25">
      <c r="H42" s="18"/>
      <c r="I42" s="18"/>
      <c r="J42" s="18"/>
      <c r="K42" s="18"/>
      <c r="L42" s="18"/>
      <c r="M42" s="18"/>
      <c r="N42" s="18"/>
      <c r="O42" s="18"/>
      <c r="P42" s="18"/>
    </row>
    <row r="43" spans="5:16" x14ac:dyDescent="0.25">
      <c r="H43" s="18"/>
      <c r="I43" s="18"/>
      <c r="J43" s="18"/>
      <c r="K43" s="18"/>
      <c r="L43" s="18"/>
      <c r="M43" s="18"/>
      <c r="N43" s="18"/>
      <c r="O43" s="18"/>
      <c r="P43" s="18"/>
    </row>
    <row r="44" spans="5:16" x14ac:dyDescent="0.25">
      <c r="H44" s="18"/>
      <c r="I44" s="18"/>
      <c r="J44" s="18"/>
      <c r="K44" s="18"/>
      <c r="L44" s="18"/>
      <c r="M44" s="18"/>
      <c r="N44" s="18"/>
      <c r="O44" s="18"/>
      <c r="P44" s="18"/>
    </row>
    <row r="45" spans="5:16" x14ac:dyDescent="0.25">
      <c r="H45" s="18"/>
      <c r="I45" s="18"/>
      <c r="J45" s="18"/>
      <c r="K45" s="18"/>
      <c r="L45" s="18"/>
      <c r="M45" s="18"/>
      <c r="N45" s="18"/>
      <c r="O45" s="18"/>
      <c r="P45" s="18"/>
    </row>
    <row r="46" spans="5:16" x14ac:dyDescent="0.25">
      <c r="H46" s="18"/>
      <c r="I46" s="18"/>
      <c r="J46" s="18"/>
      <c r="K46" s="18"/>
      <c r="L46" s="18"/>
      <c r="M46" s="18"/>
      <c r="N46" s="18"/>
      <c r="O46" s="18"/>
      <c r="P46" s="18"/>
    </row>
    <row r="47" spans="5:16" x14ac:dyDescent="0.25">
      <c r="H47" s="18"/>
      <c r="I47" s="18"/>
      <c r="J47" s="18"/>
      <c r="K47" s="18"/>
      <c r="L47" s="18"/>
      <c r="M47" s="18"/>
      <c r="N47" s="18"/>
      <c r="O47" s="18"/>
      <c r="P47" s="18"/>
    </row>
    <row r="48" spans="5:16" x14ac:dyDescent="0.25">
      <c r="H48" s="18"/>
      <c r="I48" s="18"/>
      <c r="J48" s="18"/>
      <c r="K48" s="18"/>
      <c r="L48" s="18"/>
      <c r="M48" s="18"/>
      <c r="N48" s="18"/>
      <c r="O48" s="18"/>
      <c r="P48" s="18"/>
    </row>
    <row r="49" spans="8:16" x14ac:dyDescent="0.25">
      <c r="H49" s="18"/>
      <c r="I49" s="18"/>
      <c r="J49" s="18"/>
      <c r="K49" s="18"/>
      <c r="L49" s="18"/>
      <c r="M49" s="18"/>
      <c r="N49" s="18"/>
      <c r="O49" s="18"/>
      <c r="P49" s="18"/>
    </row>
    <row r="50" spans="8:16" x14ac:dyDescent="0.25">
      <c r="H50" s="18"/>
      <c r="I50" s="18"/>
      <c r="J50" s="18"/>
      <c r="K50" s="18"/>
      <c r="L50" s="18"/>
      <c r="M50" s="18"/>
      <c r="N50" s="18"/>
      <c r="O50" s="18"/>
      <c r="P50" s="18"/>
    </row>
    <row r="51" spans="8:16" x14ac:dyDescent="0.25">
      <c r="H51" s="18"/>
      <c r="I51" s="18"/>
      <c r="J51" s="18"/>
      <c r="K51" s="18"/>
      <c r="L51" s="18"/>
      <c r="M51" s="18"/>
      <c r="N51" s="18"/>
      <c r="O51" s="18"/>
      <c r="P51" s="18"/>
    </row>
  </sheetData>
  <mergeCells count="2">
    <mergeCell ref="E2:G2"/>
    <mergeCell ref="E23:F23"/>
  </mergeCell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3B5-DCCC-4096-B09B-C493C4DA26F8}">
  <dimension ref="E2:K35"/>
  <sheetViews>
    <sheetView workbookViewId="0">
      <selection activeCell="G9" sqref="G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9" max="9" width="15.28515625" style="1" bestFit="1" customWidth="1"/>
    <col min="10" max="10" width="14.5703125" style="1" bestFit="1" customWidth="1"/>
    <col min="11" max="11" width="21.140625" bestFit="1" customWidth="1"/>
  </cols>
  <sheetData>
    <row r="2" spans="5:11" x14ac:dyDescent="0.25">
      <c r="E2" s="16" t="s">
        <v>44</v>
      </c>
      <c r="F2" s="16"/>
      <c r="G2" s="16"/>
      <c r="I2" s="16"/>
      <c r="J2" s="16"/>
      <c r="K2" s="16"/>
    </row>
    <row r="3" spans="5:11" s="1" customFormat="1" x14ac:dyDescent="0.25">
      <c r="E3" s="7" t="s">
        <v>0</v>
      </c>
      <c r="F3" s="7" t="s">
        <v>2</v>
      </c>
      <c r="G3" s="7" t="s">
        <v>3</v>
      </c>
      <c r="H3" s="7"/>
      <c r="I3" s="7"/>
      <c r="J3" s="7"/>
      <c r="K3" s="7"/>
    </row>
    <row r="4" spans="5:11" x14ac:dyDescent="0.25">
      <c r="E4" s="1">
        <v>1</v>
      </c>
      <c r="F4" s="1">
        <v>1</v>
      </c>
      <c r="G4" s="1" t="s">
        <v>30</v>
      </c>
      <c r="K4" s="1"/>
    </row>
    <row r="5" spans="5:11" x14ac:dyDescent="0.25">
      <c r="E5" s="1">
        <v>2</v>
      </c>
      <c r="F5" s="1">
        <v>2</v>
      </c>
      <c r="G5" s="1" t="s">
        <v>31</v>
      </c>
      <c r="K5" s="1"/>
    </row>
    <row r="6" spans="5:11" x14ac:dyDescent="0.25">
      <c r="E6" s="1">
        <v>1</v>
      </c>
      <c r="F6" s="1">
        <v>2</v>
      </c>
      <c r="G6" s="1" t="s">
        <v>32</v>
      </c>
      <c r="K6" s="1"/>
    </row>
    <row r="7" spans="5:11" x14ac:dyDescent="0.25">
      <c r="E7" s="1">
        <v>2</v>
      </c>
      <c r="F7" s="1">
        <v>1</v>
      </c>
      <c r="G7" s="1" t="s">
        <v>33</v>
      </c>
      <c r="K7" s="1"/>
    </row>
    <row r="8" spans="5:11" x14ac:dyDescent="0.25">
      <c r="E8" s="1" t="s">
        <v>1</v>
      </c>
      <c r="F8" s="1" t="s">
        <v>1</v>
      </c>
      <c r="G8" s="1" t="s">
        <v>51</v>
      </c>
      <c r="K8" s="1"/>
    </row>
    <row r="11" spans="5:11" x14ac:dyDescent="0.25">
      <c r="E11" s="7" t="s">
        <v>11</v>
      </c>
      <c r="G11" s="1" t="s">
        <v>4</v>
      </c>
    </row>
    <row r="12" spans="5:11" x14ac:dyDescent="0.25">
      <c r="E12" s="1" t="s">
        <v>12</v>
      </c>
    </row>
    <row r="13" spans="5:11" x14ac:dyDescent="0.25">
      <c r="E13" s="1" t="s">
        <v>13</v>
      </c>
      <c r="G13" s="1" t="s">
        <v>5</v>
      </c>
    </row>
    <row r="14" spans="5:11" x14ac:dyDescent="0.25">
      <c r="E14" s="1" t="s">
        <v>14</v>
      </c>
      <c r="G14" s="1" t="s">
        <v>6</v>
      </c>
    </row>
    <row r="15" spans="5:11" x14ac:dyDescent="0.25">
      <c r="E15" s="1" t="s">
        <v>15</v>
      </c>
    </row>
    <row r="16" spans="5:11" x14ac:dyDescent="0.25">
      <c r="E16" s="1" t="s">
        <v>16</v>
      </c>
    </row>
    <row r="17" spans="5:10" x14ac:dyDescent="0.25">
      <c r="E17" s="1" t="s">
        <v>17</v>
      </c>
    </row>
    <row r="26" spans="5:10" x14ac:dyDescent="0.25">
      <c r="E26" s="10"/>
      <c r="F26" s="10"/>
      <c r="G26" s="10"/>
    </row>
    <row r="27" spans="5:10" s="3" customFormat="1" x14ac:dyDescent="0.25">
      <c r="E27" s="7"/>
      <c r="F27" s="7"/>
      <c r="G27" s="7"/>
      <c r="I27" s="7"/>
      <c r="J27" s="7"/>
    </row>
    <row r="28" spans="5:10" x14ac:dyDescent="0.25">
      <c r="G28" s="5"/>
    </row>
    <row r="29" spans="5:10" x14ac:dyDescent="0.25">
      <c r="G29" s="5"/>
    </row>
    <row r="30" spans="5:10" x14ac:dyDescent="0.25">
      <c r="G30" s="5"/>
    </row>
    <row r="31" spans="5:10" x14ac:dyDescent="0.25">
      <c r="G31" s="5"/>
    </row>
    <row r="32" spans="5:10" x14ac:dyDescent="0.25">
      <c r="G32" s="5"/>
    </row>
    <row r="33" spans="7:7" x14ac:dyDescent="0.25">
      <c r="G33" s="5"/>
    </row>
    <row r="34" spans="7:7" x14ac:dyDescent="0.25">
      <c r="G34" s="5"/>
    </row>
    <row r="35" spans="7:7" x14ac:dyDescent="0.25">
      <c r="G35" s="5"/>
    </row>
  </sheetData>
  <mergeCells count="2">
    <mergeCell ref="E2:G2"/>
    <mergeCell ref="I2:K2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ACF1-6682-4AB2-A0FD-FFC4F2C29D9C}">
  <dimension ref="E3:J35"/>
  <sheetViews>
    <sheetView workbookViewId="0">
      <selection activeCell="G9" sqref="G9"/>
    </sheetView>
  </sheetViews>
  <sheetFormatPr defaultRowHeight="15" x14ac:dyDescent="0.25"/>
  <cols>
    <col min="5" max="5" width="15.28515625" style="1" bestFit="1" customWidth="1"/>
    <col min="6" max="6" width="15.7109375" style="1" bestFit="1" customWidth="1"/>
    <col min="7" max="7" width="21.140625" style="1" bestFit="1" customWidth="1"/>
    <col min="8" max="8" width="19.42578125" bestFit="1" customWidth="1"/>
    <col min="10" max="10" width="18.85546875" style="1" bestFit="1" customWidth="1"/>
  </cols>
  <sheetData>
    <row r="3" spans="5:8" s="1" customFormat="1" x14ac:dyDescent="0.25">
      <c r="E3" s="2" t="s">
        <v>0</v>
      </c>
      <c r="F3" s="2" t="s">
        <v>2</v>
      </c>
      <c r="G3" s="2" t="s">
        <v>3</v>
      </c>
      <c r="H3" s="2"/>
    </row>
    <row r="4" spans="5:8" x14ac:dyDescent="0.25">
      <c r="E4" s="1">
        <v>1</v>
      </c>
      <c r="F4" s="1">
        <v>1</v>
      </c>
      <c r="G4" s="1" t="s">
        <v>18</v>
      </c>
    </row>
    <row r="5" spans="5:8" x14ac:dyDescent="0.25">
      <c r="E5" s="1">
        <v>2</v>
      </c>
      <c r="F5" s="1">
        <v>2</v>
      </c>
      <c r="G5" s="1" t="s">
        <v>19</v>
      </c>
    </row>
    <row r="6" spans="5:8" x14ac:dyDescent="0.25">
      <c r="E6" s="1">
        <v>1</v>
      </c>
      <c r="F6" s="1">
        <v>2</v>
      </c>
      <c r="G6" s="1" t="s">
        <v>20</v>
      </c>
    </row>
    <row r="7" spans="5:8" x14ac:dyDescent="0.25">
      <c r="E7" s="1">
        <v>2</v>
      </c>
      <c r="F7" s="1">
        <v>1</v>
      </c>
      <c r="G7" s="1" t="s">
        <v>21</v>
      </c>
    </row>
    <row r="8" spans="5:8" x14ac:dyDescent="0.25">
      <c r="E8" s="1" t="s">
        <v>1</v>
      </c>
      <c r="F8" s="1" t="s">
        <v>1</v>
      </c>
      <c r="G8" s="1" t="s">
        <v>50</v>
      </c>
    </row>
    <row r="11" spans="5:8" x14ac:dyDescent="0.25">
      <c r="E11" s="2" t="s">
        <v>11</v>
      </c>
      <c r="G11" s="1" t="s">
        <v>4</v>
      </c>
    </row>
    <row r="12" spans="5:8" x14ac:dyDescent="0.25">
      <c r="E12" s="1" t="s">
        <v>12</v>
      </c>
    </row>
    <row r="13" spans="5:8" x14ac:dyDescent="0.25">
      <c r="E13" s="1" t="s">
        <v>13</v>
      </c>
      <c r="G13" s="1" t="s">
        <v>5</v>
      </c>
    </row>
    <row r="14" spans="5:8" x14ac:dyDescent="0.25">
      <c r="E14" s="1" t="s">
        <v>14</v>
      </c>
      <c r="G14" s="1" t="s">
        <v>6</v>
      </c>
    </row>
    <row r="15" spans="5:8" x14ac:dyDescent="0.25">
      <c r="E15" s="1" t="s">
        <v>15</v>
      </c>
    </row>
    <row r="16" spans="5:8" x14ac:dyDescent="0.25">
      <c r="E16" s="1" t="s">
        <v>16</v>
      </c>
    </row>
    <row r="17" spans="5:10" x14ac:dyDescent="0.25">
      <c r="E17" s="1" t="s">
        <v>17</v>
      </c>
    </row>
    <row r="26" spans="5:10" x14ac:dyDescent="0.25">
      <c r="E26" s="9" t="s">
        <v>10</v>
      </c>
      <c r="F26" s="9"/>
      <c r="G26" s="9"/>
    </row>
    <row r="27" spans="5:10" s="3" customFormat="1" x14ac:dyDescent="0.25">
      <c r="E27" s="2" t="s">
        <v>7</v>
      </c>
      <c r="F27" s="2" t="s">
        <v>8</v>
      </c>
      <c r="G27" s="2" t="s">
        <v>9</v>
      </c>
      <c r="J27" s="2"/>
    </row>
    <row r="28" spans="5:10" x14ac:dyDescent="0.25">
      <c r="E28" s="1">
        <v>10</v>
      </c>
      <c r="F28" s="1">
        <v>82.6</v>
      </c>
      <c r="G28" s="5">
        <v>2.2496999999999998E-6</v>
      </c>
    </row>
    <row r="29" spans="5:10" x14ac:dyDescent="0.25">
      <c r="E29" s="1">
        <v>20</v>
      </c>
      <c r="F29" s="1">
        <v>83.7</v>
      </c>
      <c r="G29" s="5">
        <v>2.4534999999999999E-6</v>
      </c>
    </row>
    <row r="30" spans="5:10" x14ac:dyDescent="0.25">
      <c r="E30" s="1">
        <v>30</v>
      </c>
      <c r="F30" s="1">
        <v>85.5</v>
      </c>
      <c r="G30" s="5">
        <v>2.6896999999999998E-6</v>
      </c>
    </row>
    <row r="31" spans="5:10" x14ac:dyDescent="0.25">
      <c r="E31" s="1">
        <v>40</v>
      </c>
      <c r="F31" s="1">
        <v>88.7</v>
      </c>
      <c r="G31" s="5">
        <v>2.8829E-6</v>
      </c>
    </row>
    <row r="32" spans="5:10" x14ac:dyDescent="0.25">
      <c r="E32" s="1">
        <v>50</v>
      </c>
      <c r="F32" s="1">
        <v>89.3</v>
      </c>
      <c r="G32" s="5">
        <v>5.9039999999999997E-6</v>
      </c>
    </row>
    <row r="33" spans="5:7" x14ac:dyDescent="0.25">
      <c r="E33" s="1">
        <v>60</v>
      </c>
      <c r="F33" s="1">
        <v>89.4</v>
      </c>
      <c r="G33" s="5">
        <v>6.6885999999999998E-6</v>
      </c>
    </row>
    <row r="34" spans="5:7" x14ac:dyDescent="0.25">
      <c r="E34" s="1">
        <v>70</v>
      </c>
      <c r="F34" s="1">
        <v>90.1</v>
      </c>
      <c r="G34" s="5">
        <v>7.2803000000000004E-6</v>
      </c>
    </row>
    <row r="35" spans="5:7" x14ac:dyDescent="0.25">
      <c r="E35" s="1">
        <v>80</v>
      </c>
      <c r="F35" s="1">
        <v>90.4</v>
      </c>
      <c r="G35" s="5">
        <v>7.9388999999999995E-6</v>
      </c>
    </row>
  </sheetData>
  <mergeCells count="1">
    <mergeCell ref="E26:G26"/>
  </mergeCells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B2D-1AAF-4F21-A838-686EEC42B733}">
  <dimension ref="E3:J46"/>
  <sheetViews>
    <sheetView workbookViewId="0">
      <selection activeCell="J15" sqref="J15"/>
    </sheetView>
  </sheetViews>
  <sheetFormatPr defaultRowHeight="15" x14ac:dyDescent="0.25"/>
  <cols>
    <col min="5" max="5" width="15.28515625" style="1" bestFit="1" customWidth="1"/>
    <col min="6" max="7" width="21.140625" style="1" bestFit="1" customWidth="1"/>
    <col min="8" max="8" width="19.42578125" style="1" bestFit="1" customWidth="1"/>
    <col min="9" max="9" width="13.7109375" style="1" bestFit="1" customWidth="1"/>
    <col min="10" max="10" width="18.85546875" style="1" bestFit="1" customWidth="1"/>
  </cols>
  <sheetData>
    <row r="3" spans="5:10" x14ac:dyDescent="0.25">
      <c r="F3" s="9" t="s">
        <v>3</v>
      </c>
      <c r="G3" s="9"/>
      <c r="H3" s="9"/>
      <c r="I3" s="9"/>
      <c r="J3" s="9"/>
    </row>
    <row r="4" spans="5:10" s="3" customFormat="1" x14ac:dyDescent="0.25">
      <c r="E4" s="2" t="s">
        <v>22</v>
      </c>
      <c r="F4" s="6" t="s">
        <v>23</v>
      </c>
      <c r="G4" s="6" t="s">
        <v>25</v>
      </c>
      <c r="H4" s="4" t="s">
        <v>24</v>
      </c>
      <c r="I4" s="4" t="s">
        <v>26</v>
      </c>
      <c r="J4" s="4" t="s">
        <v>27</v>
      </c>
    </row>
    <row r="5" spans="5:10" x14ac:dyDescent="0.25">
      <c r="E5" s="1">
        <v>1</v>
      </c>
      <c r="F5" s="1">
        <f>100-7.083333</f>
        <v>92.916667000000004</v>
      </c>
      <c r="G5" s="1">
        <f>100-2.39583</f>
        <v>97.604169999999996</v>
      </c>
      <c r="H5" s="8">
        <f>100-8.50694</f>
        <v>91.49306</v>
      </c>
      <c r="I5" s="1">
        <f>100-3.74657</f>
        <v>96.253429999999994</v>
      </c>
      <c r="J5" s="1">
        <f>100-6.33</f>
        <v>93.67</v>
      </c>
    </row>
    <row r="6" spans="5:10" x14ac:dyDescent="0.25">
      <c r="E6" s="1">
        <v>2</v>
      </c>
      <c r="F6" s="1">
        <f>100-6.63194</f>
        <v>93.36806</v>
      </c>
      <c r="G6" s="1">
        <f>100-3.29861</f>
        <v>96.701390000000004</v>
      </c>
      <c r="H6" s="8">
        <f>100-7.29166</f>
        <v>92.708339999999993</v>
      </c>
      <c r="I6" s="1">
        <f>100-9.61805</f>
        <v>90.381950000000003</v>
      </c>
      <c r="J6" s="1">
        <f>100-6.35416</f>
        <v>93.645839999999993</v>
      </c>
    </row>
    <row r="7" spans="5:10" x14ac:dyDescent="0.25">
      <c r="E7" s="1">
        <v>3</v>
      </c>
      <c r="F7" s="1">
        <f>100-6.77083</f>
        <v>93.229169999999996</v>
      </c>
      <c r="G7" s="1">
        <f>100-3.15972</f>
        <v>96.840280000000007</v>
      </c>
      <c r="H7" s="8">
        <f>100-8.78472</f>
        <v>91.215280000000007</v>
      </c>
      <c r="I7" s="1">
        <f>100-7.08333</f>
        <v>92.916669999999996</v>
      </c>
      <c r="J7" s="1">
        <f>100-6.97916</f>
        <v>93.020839999999993</v>
      </c>
    </row>
    <row r="8" spans="5:10" x14ac:dyDescent="0.25">
      <c r="E8" s="1">
        <v>4</v>
      </c>
      <c r="F8" s="1">
        <f>100-6.21527</f>
        <v>93.784729999999996</v>
      </c>
      <c r="G8" s="1">
        <f>100-4.61805</f>
        <v>95.381950000000003</v>
      </c>
      <c r="H8" s="8">
        <f>100-10.34722</f>
        <v>89.652780000000007</v>
      </c>
      <c r="I8" s="1">
        <f>100-6.25</f>
        <v>93.75</v>
      </c>
      <c r="J8" s="1">
        <f>100-7.39583</f>
        <v>92.604169999999996</v>
      </c>
    </row>
    <row r="9" spans="5:10" s="1" customFormat="1" x14ac:dyDescent="0.25">
      <c r="E9" s="1">
        <v>5</v>
      </c>
      <c r="F9" s="1">
        <f>100-7.95138</f>
        <v>92.04862</v>
      </c>
      <c r="G9" s="1">
        <f>100-2.70833</f>
        <v>97.291669999999996</v>
      </c>
      <c r="H9" s="8">
        <f>100-10.86805</f>
        <v>89.131950000000003</v>
      </c>
      <c r="I9" s="1">
        <f>100-6.77083</f>
        <v>93.229169999999996</v>
      </c>
      <c r="J9" s="1">
        <f>100-7.82986</f>
        <v>92.170140000000004</v>
      </c>
    </row>
    <row r="10" spans="5:10" x14ac:dyDescent="0.25">
      <c r="E10" s="1">
        <v>6</v>
      </c>
      <c r="F10" s="1">
        <f>100-5.90277</f>
        <v>94.097229999999996</v>
      </c>
      <c r="G10" s="1">
        <f>100-3.09027</f>
        <v>96.909729999999996</v>
      </c>
      <c r="H10" s="8">
        <f>100-8.54166</f>
        <v>91.458339999999993</v>
      </c>
      <c r="I10" s="1">
        <f>100-8.95833</f>
        <v>91.041669999999996</v>
      </c>
      <c r="J10" s="1">
        <f>100-8.19444</f>
        <v>91.80556</v>
      </c>
    </row>
    <row r="11" spans="5:10" x14ac:dyDescent="0.25">
      <c r="E11" s="1">
        <v>7</v>
      </c>
      <c r="F11" s="1">
        <f>100-6.45833</f>
        <v>93.541669999999996</v>
      </c>
      <c r="G11" s="1">
        <f>100-3.26388</f>
        <v>96.73612</v>
      </c>
      <c r="H11" s="8">
        <f>100-8.50694</f>
        <v>91.49306</v>
      </c>
      <c r="I11" s="1">
        <f>100-8.99305</f>
        <v>91.006950000000003</v>
      </c>
      <c r="J11" s="1">
        <f>100-7.44791</f>
        <v>92.552089999999993</v>
      </c>
    </row>
    <row r="12" spans="5:10" x14ac:dyDescent="0.25">
      <c r="E12" s="1">
        <v>8</v>
      </c>
      <c r="F12" s="1">
        <f>100-7.2222</f>
        <v>92.777799999999999</v>
      </c>
      <c r="G12" s="1">
        <f>100-3.3333</f>
        <v>96.666700000000006</v>
      </c>
      <c r="H12" s="8">
        <f>100-8.09027</f>
        <v>91.909729999999996</v>
      </c>
      <c r="I12" s="1">
        <f>100-6.14583</f>
        <v>93.854169999999996</v>
      </c>
      <c r="J12" s="1">
        <f>100-6.51041</f>
        <v>93.489589999999993</v>
      </c>
    </row>
    <row r="13" spans="5:10" x14ac:dyDescent="0.25">
      <c r="E13" s="1">
        <v>9</v>
      </c>
      <c r="F13" s="1">
        <f>100-6.18055</f>
        <v>93.819450000000003</v>
      </c>
      <c r="G13" s="1">
        <f>100-2.98611</f>
        <v>97.013890000000004</v>
      </c>
      <c r="H13" s="8">
        <f>100-8.26388</f>
        <v>91.73612</v>
      </c>
      <c r="I13" s="1">
        <f>100-8.8888</f>
        <v>91.111199999999997</v>
      </c>
      <c r="J13" s="1">
        <f>100-6.77083</f>
        <v>93.229169999999996</v>
      </c>
    </row>
    <row r="14" spans="5:10" x14ac:dyDescent="0.25">
      <c r="E14" s="1">
        <v>10</v>
      </c>
      <c r="F14" s="1">
        <f>100-6.00694</f>
        <v>93.99306</v>
      </c>
      <c r="G14" s="1">
        <f>100-3.81944</f>
        <v>96.18056</v>
      </c>
      <c r="H14" s="8">
        <f>100-10.72916</f>
        <v>89.270839999999993</v>
      </c>
      <c r="I14" s="1">
        <f>100-8.36805</f>
        <v>91.631950000000003</v>
      </c>
      <c r="J14" s="1">
        <f>100-7.69097</f>
        <v>92.309030000000007</v>
      </c>
    </row>
    <row r="17" spans="5:10" x14ac:dyDescent="0.25">
      <c r="E17" s="4" t="s">
        <v>28</v>
      </c>
      <c r="F17" s="1">
        <f>SUM(F5:F14)/10</f>
        <v>93.357645699999992</v>
      </c>
      <c r="G17" s="1">
        <f t="shared" ref="G17:J17" si="0">SUM(G5:G14)/10</f>
        <v>96.732646000000003</v>
      </c>
      <c r="H17" s="1">
        <f t="shared" si="0"/>
        <v>91.006950000000003</v>
      </c>
      <c r="I17" s="1">
        <f t="shared" si="0"/>
        <v>92.517715999999993</v>
      </c>
      <c r="J17" s="1">
        <f t="shared" si="0"/>
        <v>92.849643</v>
      </c>
    </row>
    <row r="18" spans="5:10" x14ac:dyDescent="0.25">
      <c r="E18" s="4" t="s">
        <v>29</v>
      </c>
      <c r="F18" s="1">
        <f>_xlfn.STDEV.P(F5:F14)</f>
        <v>0.60341622610799017</v>
      </c>
      <c r="G18" s="1">
        <f t="shared" ref="G18:J18" si="1">_xlfn.STDEV.P(G5:G14)</f>
        <v>0.57694197634077393</v>
      </c>
      <c r="H18" s="1">
        <f t="shared" si="1"/>
        <v>1.1543252598639586</v>
      </c>
      <c r="I18" s="1">
        <f t="shared" si="1"/>
        <v>1.7236883158343894</v>
      </c>
      <c r="J18" s="1">
        <f t="shared" si="1"/>
        <v>0.62311214278089389</v>
      </c>
    </row>
    <row r="32" spans="5:10" x14ac:dyDescent="0.25">
      <c r="E32" s="2" t="s">
        <v>0</v>
      </c>
      <c r="F32" s="2" t="s">
        <v>2</v>
      </c>
      <c r="G32" s="2" t="s">
        <v>3</v>
      </c>
    </row>
    <row r="33" spans="5:10" s="3" customFormat="1" x14ac:dyDescent="0.25">
      <c r="E33" s="1">
        <v>1</v>
      </c>
      <c r="F33" s="1">
        <v>1</v>
      </c>
      <c r="G33" s="1"/>
      <c r="H33" s="4"/>
      <c r="I33" s="4"/>
      <c r="J33" s="4"/>
    </row>
    <row r="34" spans="5:10" x14ac:dyDescent="0.25">
      <c r="E34" s="1">
        <v>2</v>
      </c>
      <c r="F34" s="1">
        <v>2</v>
      </c>
    </row>
    <row r="35" spans="5:10" x14ac:dyDescent="0.25">
      <c r="E35" s="1">
        <v>1</v>
      </c>
      <c r="F35" s="1">
        <v>2</v>
      </c>
    </row>
    <row r="36" spans="5:10" x14ac:dyDescent="0.25">
      <c r="E36" s="1">
        <v>2</v>
      </c>
      <c r="F36" s="1">
        <v>1</v>
      </c>
    </row>
    <row r="37" spans="5:10" x14ac:dyDescent="0.25">
      <c r="E37" s="1" t="s">
        <v>1</v>
      </c>
      <c r="F37" s="1" t="s">
        <v>1</v>
      </c>
    </row>
    <row r="40" spans="5:10" x14ac:dyDescent="0.25">
      <c r="E40" s="2" t="s">
        <v>11</v>
      </c>
      <c r="G40" s="1" t="s">
        <v>4</v>
      </c>
    </row>
    <row r="41" spans="5:10" x14ac:dyDescent="0.25">
      <c r="E41" s="1" t="s">
        <v>12</v>
      </c>
    </row>
    <row r="42" spans="5:10" x14ac:dyDescent="0.25">
      <c r="E42" s="1" t="s">
        <v>13</v>
      </c>
      <c r="G42" s="1" t="s">
        <v>5</v>
      </c>
    </row>
    <row r="43" spans="5:10" x14ac:dyDescent="0.25">
      <c r="E43" s="1" t="s">
        <v>14</v>
      </c>
      <c r="G43" s="1" t="s">
        <v>6</v>
      </c>
    </row>
    <row r="44" spans="5:10" x14ac:dyDescent="0.25">
      <c r="E44" s="1" t="s">
        <v>15</v>
      </c>
    </row>
    <row r="45" spans="5:10" x14ac:dyDescent="0.25">
      <c r="E45" s="1" t="s">
        <v>16</v>
      </c>
    </row>
    <row r="46" spans="5:10" x14ac:dyDescent="0.25">
      <c r="E46" s="1" t="s">
        <v>17</v>
      </c>
    </row>
  </sheetData>
  <mergeCells count="1">
    <mergeCell ref="F3:J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</vt:lpstr>
      <vt:lpstr>Random Forest</vt:lpstr>
      <vt:lpstr>SVM</vt:lpstr>
      <vt:lpstr>LDA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Claudius</dc:creator>
  <cp:lastModifiedBy>Claudius</cp:lastModifiedBy>
  <dcterms:created xsi:type="dcterms:W3CDTF">2018-02-21T00:40:56Z</dcterms:created>
  <dcterms:modified xsi:type="dcterms:W3CDTF">2018-02-24T01:57:35Z</dcterms:modified>
</cp:coreProperties>
</file>