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\Desktop\DA\DA Portfolio\Recruitment Tracker\"/>
    </mc:Choice>
  </mc:AlternateContent>
  <xr:revisionPtr revIDLastSave="0" documentId="13_ncr:1_{CA0E8439-3E1F-47D9-9EB0-C0994A7BF50B}" xr6:coauthVersionLast="47" xr6:coauthVersionMax="47" xr10:uidLastSave="{00000000-0000-0000-0000-000000000000}"/>
  <bookViews>
    <workbookView xWindow="-120" yWindow="-120" windowWidth="29040" windowHeight="15840" tabRatio="807" xr2:uid="{00000000-000D-0000-FFFF-FFFF00000000}"/>
  </bookViews>
  <sheets>
    <sheet name="Tracker" sheetId="11" r:id="rId1"/>
    <sheet name="Calculations" sheetId="13" r:id="rId2"/>
    <sheet name="HELP" sheetId="2" state="hidden" r:id="rId3"/>
  </sheets>
  <definedNames>
    <definedName name="FINAL_DT">Tracker[FINAL DT]</definedName>
    <definedName name="L_APPS">Tracker[APPLICANT ID]</definedName>
    <definedName name="L1_DT">Tracker[L1 DT]</definedName>
    <definedName name="next.onboarding">Calculations!$J$3</definedName>
    <definedName name="Num_Apps">"COUNTA(Table2[APPLICANT NAME])"</definedName>
    <definedName name="Onboarding_DT">Tracker[Onboarding DT]</definedName>
    <definedName name="P_FINAL">Tracker[FINAL]</definedName>
    <definedName name="P_L1">Tracker[L1]</definedName>
    <definedName name="P_L2">Tracker[L2]</definedName>
    <definedName name="P_L3">Tracker[L3]</definedName>
    <definedName name="P_L4">Tracker[L4 (optional)]</definedName>
    <definedName name="P_OFFER">Tracker[OFFER]</definedName>
    <definedName name="P_Status">Tracker[STATUS]</definedName>
    <definedName name="ProcessingTime">Calculations!$X:$X</definedName>
    <definedName name="todays.date">Calculations!$J$2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3" l="1"/>
  <c r="U1" i="13" a="1"/>
  <c r="U1" i="13" s="1"/>
  <c r="V1" i="13" a="1"/>
  <c r="W6" i="13" s="1"/>
  <c r="X6" i="13" s="1"/>
  <c r="W29" i="13" l="1"/>
  <c r="X29" i="13" s="1"/>
  <c r="W34" i="13"/>
  <c r="X34" i="13" s="1"/>
  <c r="W39" i="13"/>
  <c r="X39" i="13" s="1"/>
  <c r="W35" i="13"/>
  <c r="X35" i="13" s="1"/>
  <c r="W10" i="13"/>
  <c r="X10" i="13" s="1"/>
  <c r="W33" i="13"/>
  <c r="X33" i="13" s="1"/>
  <c r="W17" i="13"/>
  <c r="X17" i="13" s="1"/>
  <c r="W46" i="13"/>
  <c r="X46" i="13" s="1"/>
  <c r="W16" i="13"/>
  <c r="X16" i="13" s="1"/>
  <c r="W45" i="13"/>
  <c r="X45" i="13" s="1"/>
  <c r="W15" i="13"/>
  <c r="X15" i="13" s="1"/>
  <c r="W38" i="13"/>
  <c r="X38" i="13" s="1"/>
  <c r="W26" i="13"/>
  <c r="X26" i="13" s="1"/>
  <c r="W20" i="13"/>
  <c r="X20" i="13" s="1"/>
  <c r="W14" i="13"/>
  <c r="X14" i="13" s="1"/>
  <c r="W8" i="13"/>
  <c r="X8" i="13" s="1"/>
  <c r="W2" i="13"/>
  <c r="X2" i="13" s="1"/>
  <c r="W5" i="13"/>
  <c r="X5" i="13" s="1"/>
  <c r="W21" i="13"/>
  <c r="X21" i="13" s="1"/>
  <c r="W50" i="13"/>
  <c r="X50" i="13" s="1"/>
  <c r="W47" i="13"/>
  <c r="X47" i="13" s="1"/>
  <c r="W11" i="13"/>
  <c r="X11" i="13" s="1"/>
  <c r="W40" i="13"/>
  <c r="X40" i="13" s="1"/>
  <c r="W4" i="13"/>
  <c r="X4" i="13" s="1"/>
  <c r="W27" i="13"/>
  <c r="X27" i="13" s="1"/>
  <c r="W3" i="13"/>
  <c r="X3" i="13" s="1"/>
  <c r="W32" i="13"/>
  <c r="X32" i="13" s="1"/>
  <c r="W49" i="13"/>
  <c r="X49" i="13" s="1"/>
  <c r="W31" i="13"/>
  <c r="X31" i="13" s="1"/>
  <c r="W23" i="13"/>
  <c r="X23" i="13" s="1"/>
  <c r="W28" i="13"/>
  <c r="X28" i="13" s="1"/>
  <c r="W9" i="13"/>
  <c r="X9" i="13" s="1"/>
  <c r="W44" i="13"/>
  <c r="X44" i="13" s="1"/>
  <c r="W43" i="13"/>
  <c r="X43" i="13" s="1"/>
  <c r="W37" i="13"/>
  <c r="X37" i="13" s="1"/>
  <c r="W25" i="13"/>
  <c r="X25" i="13" s="1"/>
  <c r="W19" i="13"/>
  <c r="X19" i="13" s="1"/>
  <c r="W13" i="13"/>
  <c r="X13" i="13" s="1"/>
  <c r="W7" i="13"/>
  <c r="X7" i="13" s="1"/>
  <c r="V1" i="13"/>
  <c r="W1" i="13" s="1"/>
  <c r="X1" i="13" s="1"/>
  <c r="W41" i="13"/>
  <c r="X41" i="13" s="1"/>
  <c r="W22" i="13"/>
  <c r="X22" i="13" s="1"/>
  <c r="W48" i="13"/>
  <c r="X48" i="13" s="1"/>
  <c r="W42" i="13"/>
  <c r="X42" i="13" s="1"/>
  <c r="W36" i="13"/>
  <c r="X36" i="13" s="1"/>
  <c r="W30" i="13"/>
  <c r="X30" i="13" s="1"/>
  <c r="W24" i="13"/>
  <c r="X24" i="13" s="1"/>
  <c r="W18" i="13"/>
  <c r="X18" i="13" s="1"/>
  <c r="W12" i="13"/>
  <c r="X12" i="13" s="1"/>
  <c r="O9" i="11" a="1"/>
  <c r="O9" i="11" s="1"/>
  <c r="O10" i="11" a="1"/>
  <c r="O10" i="11" s="1"/>
  <c r="O11" i="11" a="1"/>
  <c r="O11" i="11" s="1"/>
  <c r="O12" i="11" a="1"/>
  <c r="O12" i="11" s="1"/>
  <c r="O13" i="11" a="1"/>
  <c r="O13" i="11" s="1"/>
  <c r="O14" i="11" a="1"/>
  <c r="O14" i="11" s="1"/>
  <c r="O15" i="11" a="1"/>
  <c r="O15" i="11" s="1"/>
  <c r="O16" i="11" a="1"/>
  <c r="O16" i="11" s="1"/>
  <c r="O17" i="11" a="1"/>
  <c r="O17" i="11" s="1"/>
  <c r="O18" i="11" a="1"/>
  <c r="O18" i="11" s="1"/>
  <c r="O19" i="11" a="1"/>
  <c r="O19" i="11" s="1"/>
  <c r="O20" i="11" a="1"/>
  <c r="O20" i="11" s="1"/>
  <c r="O21" i="11" a="1"/>
  <c r="O21" i="11" s="1"/>
  <c r="O22" i="11" a="1"/>
  <c r="O22" i="11" s="1"/>
  <c r="O23" i="11" a="1"/>
  <c r="O23" i="11" s="1"/>
  <c r="O24" i="11" a="1"/>
  <c r="O24" i="11" s="1"/>
  <c r="O25" i="11" a="1"/>
  <c r="O25" i="11" s="1"/>
  <c r="O26" i="11" a="1"/>
  <c r="O26" i="11" s="1"/>
  <c r="O27" i="11" a="1"/>
  <c r="O27" i="11" s="1"/>
  <c r="O28" i="11" a="1"/>
  <c r="O28" i="11" s="1"/>
  <c r="O29" i="11" a="1"/>
  <c r="O29" i="11" s="1"/>
  <c r="O30" i="11" a="1"/>
  <c r="O30" i="11" s="1"/>
  <c r="O31" i="11" a="1"/>
  <c r="O31" i="11" s="1"/>
  <c r="O32" i="11" a="1"/>
  <c r="O32" i="11" s="1"/>
  <c r="O33" i="11" a="1"/>
  <c r="O33" i="11" s="1"/>
  <c r="O34" i="11" a="1"/>
  <c r="O34" i="11" s="1"/>
  <c r="O35" i="11" a="1"/>
  <c r="O35" i="11" s="1"/>
  <c r="O36" i="11" a="1"/>
  <c r="O36" i="11" s="1"/>
  <c r="O37" i="11" a="1"/>
  <c r="O37" i="11" s="1"/>
  <c r="O38" i="11" a="1"/>
  <c r="O38" i="11" s="1"/>
  <c r="O39" i="11" a="1"/>
  <c r="O39" i="11" s="1"/>
  <c r="O40" i="11" a="1"/>
  <c r="O40" i="11" s="1"/>
  <c r="O41" i="11" a="1"/>
  <c r="O41" i="11" s="1"/>
  <c r="O42" i="11" a="1"/>
  <c r="O42" i="11" s="1"/>
  <c r="O43" i="11" a="1"/>
  <c r="O43" i="11" s="1"/>
  <c r="O44" i="11" a="1"/>
  <c r="O44" i="11" s="1"/>
  <c r="O45" i="11" a="1"/>
  <c r="O45" i="11" s="1"/>
  <c r="O46" i="11" a="1"/>
  <c r="O46" i="11" s="1"/>
  <c r="O47" i="11" a="1"/>
  <c r="O47" i="11" s="1"/>
  <c r="O48" i="11" a="1"/>
  <c r="O48" i="11" s="1"/>
  <c r="O49" i="11" a="1"/>
  <c r="O49" i="11" s="1"/>
  <c r="O50" i="11" a="1"/>
  <c r="O50" i="11" s="1"/>
  <c r="O51" i="11" a="1"/>
  <c r="O51" i="11" s="1"/>
  <c r="O52" i="11" a="1"/>
  <c r="O52" i="11" s="1"/>
  <c r="O53" i="11" a="1"/>
  <c r="O53" i="11" s="1"/>
  <c r="O54" i="11" a="1"/>
  <c r="O54" i="11" s="1"/>
  <c r="O55" i="11" a="1"/>
  <c r="O55" i="11" s="1"/>
  <c r="O56" i="11" a="1"/>
  <c r="O56" i="11" s="1"/>
  <c r="O57" i="11" a="1"/>
  <c r="O57" i="11" s="1"/>
  <c r="O8" i="11" a="1"/>
  <c r="O8" i="11" s="1"/>
  <c r="I6" i="13" a="1"/>
  <c r="I6" i="13" s="1"/>
  <c r="J1" i="11" s="1"/>
  <c r="Q14" i="13"/>
  <c r="R20" i="13" l="1" a="1"/>
  <c r="R20" i="13" s="1"/>
  <c r="R19" i="13" a="1"/>
  <c r="R19" i="13" s="1"/>
  <c r="R17" i="13" a="1"/>
  <c r="R17" i="13" s="1"/>
  <c r="R16" i="13" a="1"/>
  <c r="R16" i="13" s="1"/>
  <c r="R15" i="13" a="1"/>
  <c r="R15" i="13" s="1"/>
  <c r="Q9" i="13" a="1"/>
  <c r="Q9" i="13" s="1"/>
  <c r="Q8" i="13" a="1"/>
  <c r="Q8" i="13" s="1"/>
  <c r="Q11" i="13" a="1"/>
  <c r="Q11" i="13" s="1"/>
  <c r="Q12" i="13" a="1"/>
  <c r="Q12" i="13" s="1"/>
  <c r="Q7" i="13" a="1"/>
  <c r="Q7" i="13" s="1"/>
  <c r="S17" i="13" s="1"/>
  <c r="Q6" i="13" a="1"/>
  <c r="Q6" i="13" s="1"/>
  <c r="Q5" i="13" a="1"/>
  <c r="Q5" i="13" s="1"/>
  <c r="Q3" i="13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6" i="11" a="1"/>
  <c r="C26" i="11" s="1"/>
  <c r="C27" i="11" a="1"/>
  <c r="C27" i="11" s="1"/>
  <c r="C28" i="11" a="1"/>
  <c r="C28" i="11" s="1"/>
  <c r="C29" i="11" a="1"/>
  <c r="C29" i="11" s="1"/>
  <c r="C31" i="11" a="1"/>
  <c r="C31" i="11" s="1"/>
  <c r="C32" i="11" a="1"/>
  <c r="C32" i="11" s="1"/>
  <c r="C33" i="11" a="1"/>
  <c r="C33" i="11" s="1"/>
  <c r="C34" i="11" a="1"/>
  <c r="C34" i="11" s="1"/>
  <c r="C35" i="11" a="1"/>
  <c r="C35" i="11" s="1"/>
  <c r="C36" i="11" a="1"/>
  <c r="C36" i="11" s="1"/>
  <c r="C37" i="11" a="1"/>
  <c r="C37" i="11" s="1"/>
  <c r="C38" i="11" a="1"/>
  <c r="C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4" i="11" a="1"/>
  <c r="C54" i="11" s="1"/>
  <c r="C55" i="11" a="1"/>
  <c r="C55" i="11" s="1"/>
  <c r="C56" i="11" a="1"/>
  <c r="C56" i="11" s="1"/>
  <c r="C57" i="11" a="1"/>
  <c r="C57" i="11" s="1"/>
  <c r="P53" i="11"/>
  <c r="C53" i="11" s="1" a="1"/>
  <c r="C53" i="11" s="1"/>
  <c r="P30" i="11"/>
  <c r="C30" i="11" s="1" a="1"/>
  <c r="C30" i="11" s="1"/>
  <c r="P25" i="11"/>
  <c r="C25" i="11" s="1" a="1"/>
  <c r="C25" i="11" s="1"/>
  <c r="P17" i="11"/>
  <c r="C8" i="11" a="1"/>
  <c r="C8" i="11" s="1"/>
  <c r="F6" i="13"/>
  <c r="G6" i="13" s="1"/>
  <c r="F3" i="13"/>
  <c r="G3" i="13" s="1"/>
  <c r="F8" i="13"/>
  <c r="G8" i="13" s="1"/>
  <c r="F5" i="13"/>
  <c r="G5" i="13" s="1"/>
  <c r="F7" i="13"/>
  <c r="G7" i="13" s="1"/>
  <c r="F4" i="13"/>
  <c r="G4" i="13" s="1"/>
  <c r="Q10" i="13" l="1"/>
  <c r="J7" i="13" a="1"/>
  <c r="J7" i="13" s="1"/>
  <c r="Q17" i="13"/>
  <c r="S6" i="13"/>
  <c r="S16" i="13"/>
  <c r="S12" i="13"/>
  <c r="S20" i="13"/>
  <c r="Q20" i="13" s="1"/>
  <c r="S18" i="13"/>
  <c r="R10" i="13"/>
  <c r="R18" i="13"/>
  <c r="Q16" i="13"/>
  <c r="S11" i="13"/>
  <c r="S19" i="13"/>
  <c r="Q19" i="13" s="1"/>
  <c r="R11" i="13"/>
  <c r="S5" i="13"/>
  <c r="S15" i="13"/>
  <c r="Q15" i="13" s="1"/>
  <c r="R12" i="13"/>
  <c r="S10" i="13"/>
  <c r="R7" i="13"/>
  <c r="S7" i="13"/>
  <c r="C17" i="11" a="1"/>
  <c r="C17" i="11" s="1"/>
  <c r="J3" i="13" a="1"/>
  <c r="J3" i="13" s="1"/>
  <c r="R5" i="13"/>
  <c r="R6" i="13"/>
  <c r="I4" i="2" a="1"/>
  <c r="I4" i="2" s="1"/>
  <c r="J4" i="2" s="1"/>
  <c r="B5" i="2"/>
  <c r="I5" i="2" a="1"/>
  <c r="I5" i="2" s="1"/>
  <c r="J5" i="2" s="1"/>
  <c r="B6" i="2"/>
  <c r="C6" i="2" s="1"/>
  <c r="I6" i="2" a="1"/>
  <c r="I6" i="2" s="1"/>
  <c r="J6" i="2" s="1"/>
  <c r="B7" i="2"/>
  <c r="I7" i="2" a="1"/>
  <c r="I7" i="2" s="1"/>
  <c r="J7" i="2" s="1"/>
  <c r="B8" i="2"/>
  <c r="C8" i="2" s="1"/>
  <c r="I8" i="2" a="1"/>
  <c r="I8" i="2" s="1"/>
  <c r="J8" i="2" s="1"/>
  <c r="I9" i="2" a="1"/>
  <c r="I9" i="2" s="1"/>
  <c r="J9" i="2" s="1"/>
  <c r="I10" i="2" a="1"/>
  <c r="I10" i="2" s="1"/>
  <c r="J10" i="2" s="1"/>
  <c r="I11" i="2" a="1"/>
  <c r="I11" i="2" s="1"/>
  <c r="J11" i="2" s="1"/>
  <c r="I12" i="2" a="1"/>
  <c r="I12" i="2" s="1"/>
  <c r="J12" i="2" s="1"/>
  <c r="I13" i="2" a="1"/>
  <c r="I13" i="2" s="1"/>
  <c r="J13" i="2" s="1"/>
  <c r="Q18" i="13" l="1"/>
  <c r="C7" i="2"/>
  <c r="C5" i="2"/>
  <c r="K10" i="2"/>
  <c r="K9" i="2"/>
  <c r="K13" i="2"/>
  <c r="K12" i="2"/>
  <c r="K11" i="2"/>
  <c r="K5" i="2"/>
  <c r="K6" i="2"/>
  <c r="K7" i="2"/>
  <c r="K8" i="2"/>
  <c r="K4" i="2"/>
  <c r="L4" i="2" l="1" a="1"/>
  <c r="L4" i="2" s="1"/>
  <c r="M4" i="2" s="1"/>
  <c r="L7" i="2" a="1"/>
  <c r="L7" i="2" s="1"/>
  <c r="M7" i="2" s="1"/>
  <c r="L6" i="2" a="1"/>
  <c r="L6" i="2" s="1"/>
  <c r="M6" i="2" s="1"/>
  <c r="L5" i="2" a="1"/>
  <c r="L5" i="2" s="1"/>
  <c r="M5" i="2" s="1"/>
  <c r="L8" i="2" a="1"/>
  <c r="L8" i="2" s="1"/>
  <c r="M8" i="2" s="1"/>
  <c r="L9" i="2" a="1"/>
  <c r="L9" i="2" s="1"/>
  <c r="M9" i="2" s="1"/>
  <c r="L10" i="2" a="1"/>
  <c r="L10" i="2" s="1"/>
  <c r="M10" i="2" s="1"/>
  <c r="L11" i="2" a="1"/>
  <c r="L11" i="2" s="1"/>
  <c r="M11" i="2" s="1"/>
  <c r="L12" i="2" a="1"/>
  <c r="L12" i="2" s="1"/>
  <c r="M12" i="2" s="1"/>
  <c r="L13" i="2" a="1"/>
  <c r="L13" i="2" s="1"/>
  <c r="M13" i="2" s="1"/>
  <c r="G6" i="2"/>
  <c r="G7" i="2"/>
  <c r="G8" i="2"/>
  <c r="D8" i="2"/>
  <c r="G5" i="2"/>
  <c r="D6" i="2" l="1"/>
  <c r="D5" i="2"/>
  <c r="D7" i="2"/>
  <c r="E6" i="2" l="1"/>
  <c r="E7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<sst xmlns="http://schemas.openxmlformats.org/spreadsheetml/2006/main" count="438" uniqueCount="148">
  <si>
    <t xml:space="preserve">JOB TITLE </t>
  </si>
  <si>
    <t>STAGE</t>
  </si>
  <si>
    <t>STATUS</t>
  </si>
  <si>
    <t>HRD</t>
  </si>
  <si>
    <t>RECRUITMENT TRACKER</t>
  </si>
  <si>
    <t>STAGES</t>
  </si>
  <si>
    <t>L1</t>
  </si>
  <si>
    <t>JOB OFFER</t>
  </si>
  <si>
    <t>L2</t>
  </si>
  <si>
    <t>L3</t>
  </si>
  <si>
    <t>Final</t>
  </si>
  <si>
    <t>SCHEDULED</t>
  </si>
  <si>
    <t>Only records with STATUS Closed will be counted</t>
  </si>
  <si>
    <t>FUNNEL</t>
  </si>
  <si>
    <t>Only records without CLOSED status</t>
  </si>
  <si>
    <t>DECLINE REASON</t>
  </si>
  <si>
    <t>Count</t>
  </si>
  <si>
    <t>Sorted %</t>
  </si>
  <si>
    <t>Row #</t>
  </si>
  <si>
    <t>Decline Reason</t>
  </si>
  <si>
    <t>Current Stage Count</t>
  </si>
  <si>
    <t>Stage Count</t>
  </si>
  <si>
    <t>Offsetter</t>
  </si>
  <si>
    <t>Active Pipeline Stage Count</t>
  </si>
  <si>
    <t>Job Title</t>
  </si>
  <si>
    <t>Department</t>
  </si>
  <si>
    <t>Hiring Manager</t>
  </si>
  <si>
    <t>L4</t>
  </si>
  <si>
    <t>ONBOARDING</t>
  </si>
  <si>
    <t>Applied</t>
  </si>
  <si>
    <t>APPLIED DATE</t>
  </si>
  <si>
    <t>PMD</t>
  </si>
  <si>
    <t>ADMIN</t>
  </si>
  <si>
    <t>ACCNTG</t>
  </si>
  <si>
    <t>Marketing</t>
  </si>
  <si>
    <t>Sales</t>
  </si>
  <si>
    <t>HR Analyst</t>
  </si>
  <si>
    <t>Jr. Project Manager</t>
  </si>
  <si>
    <t>Client Representative</t>
  </si>
  <si>
    <t>Bookkeeping Clerk</t>
  </si>
  <si>
    <t>Marketing Coordinator</t>
  </si>
  <si>
    <t>DT Opened</t>
  </si>
  <si>
    <t>DT Closed</t>
  </si>
  <si>
    <t>Today's Date:</t>
  </si>
  <si>
    <t>Jane K.</t>
  </si>
  <si>
    <t>Peter S.</t>
  </si>
  <si>
    <t>Kevin T.</t>
  </si>
  <si>
    <t>Lily P.</t>
  </si>
  <si>
    <t>Steven Q.</t>
  </si>
  <si>
    <t>Ronald E.</t>
  </si>
  <si>
    <t>Onboarding DT</t>
  </si>
  <si>
    <t>FINAL DT</t>
  </si>
  <si>
    <t>Reject Reason</t>
  </si>
  <si>
    <t>Reject Reasons</t>
  </si>
  <si>
    <t>Experience</t>
  </si>
  <si>
    <t>Technical</t>
  </si>
  <si>
    <t>Culture Fit</t>
  </si>
  <si>
    <t>Communication</t>
  </si>
  <si>
    <t>L1 DT</t>
  </si>
  <si>
    <t>Source</t>
  </si>
  <si>
    <t>Sources</t>
  </si>
  <si>
    <t>LinkedIn</t>
  </si>
  <si>
    <t>JobStreet</t>
  </si>
  <si>
    <t>Kalibrr</t>
  </si>
  <si>
    <t>Referrals</t>
  </si>
  <si>
    <t>Website</t>
  </si>
  <si>
    <t>Documentation Assnt</t>
  </si>
  <si>
    <t>Dashboard Calculations</t>
  </si>
  <si>
    <t>TOTAL APPL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</si>
  <si>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</si>
  <si>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</si>
  <si>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</si>
  <si>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</si>
  <si>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</si>
  <si>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</si>
  <si>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</si>
  <si>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</si>
  <si>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</si>
  <si>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</si>
  <si>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</si>
  <si>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</si>
  <si>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</si>
  <si>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</si>
  <si>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</si>
  <si>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</si>
  <si>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</si>
  <si>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</si>
  <si>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</si>
  <si>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</si>
  <si>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</si>
  <si>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</si>
  <si>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</si>
  <si>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</si>
  <si>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</si>
  <si>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</si>
  <si>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</si>
  <si>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</si>
  <si>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</si>
  <si>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</si>
  <si>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</si>
  <si>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</si>
  <si>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</si>
  <si>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</si>
  <si>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</si>
  <si>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</si>
  <si>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</si>
  <si>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</si>
  <si>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</si>
  <si>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</si>
  <si>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</si>
  <si>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</si>
  <si>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</si>
  <si>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</si>
  <si>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</si>
  <si>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</si>
  <si>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</si>
  <si>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</si>
  <si>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</si>
  <si>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</si>
  <si>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L4 (optional)</t>
  </si>
  <si>
    <t>PASS</t>
  </si>
  <si>
    <t>SCHEDULED-No Show</t>
  </si>
  <si>
    <t>SCHEDULED-Withdrawn</t>
  </si>
  <si>
    <t>FAIL</t>
  </si>
  <si>
    <t>N/A</t>
  </si>
  <si>
    <t>FINAL</t>
  </si>
  <si>
    <t>ACCEPTED</t>
  </si>
  <si>
    <t>DECLINED</t>
  </si>
  <si>
    <t>OPEN</t>
  </si>
  <si>
    <t>Withdrawn</t>
  </si>
  <si>
    <t>OFFER</t>
  </si>
  <si>
    <t>APPLICANT ID</t>
  </si>
  <si>
    <t>PASSED</t>
  </si>
  <si>
    <t>L4-PASS</t>
  </si>
  <si>
    <t>L4-N/A</t>
  </si>
  <si>
    <t>Passing Rate</t>
  </si>
  <si>
    <t>Out of all applications</t>
  </si>
  <si>
    <t>Upcoming Onboarding DT</t>
  </si>
  <si>
    <t>Stage</t>
  </si>
  <si>
    <t>Percentage</t>
  </si>
  <si>
    <t>Total</t>
  </si>
  <si>
    <t>Choices</t>
  </si>
  <si>
    <t>Open Status</t>
  </si>
  <si>
    <t>Lvl 1</t>
  </si>
  <si>
    <t>Lvl 2</t>
  </si>
  <si>
    <t>Lvl 3</t>
  </si>
  <si>
    <t>Lvl 4</t>
  </si>
  <si>
    <t>Ave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</si>
</sst>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Leelawadee UI Semilight"/>
      <family val="2"/>
    </font>
    <font>
      <i/>
      <sz val="11"/>
      <color theme="1"/>
      <name val="Leelawadee UI Semilight"/>
      <family val="2"/>
    </font>
    <font>
      <sz val="11"/>
      <color theme="1"/>
      <name val="Calibri"/>
      <family val="2"/>
      <scheme val="minor"/>
    </font>
    <font>
      <sz val="26"/>
      <color rgb="FFFFFF00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FF5B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3" borderId="1" xfId="0" applyFont="1" applyFill="1" applyBorder="1"/>
    <xf numFmtId="9" fontId="1" fillId="0" borderId="0" xfId="1" applyFont="1"/>
    <xf numFmtId="0" fontId="1" fillId="0" borderId="2" xfId="0" applyFont="1" applyBorder="1"/>
    <xf numFmtId="9" fontId="1" fillId="4" borderId="0" xfId="1" applyFont="1" applyFill="1"/>
    <xf numFmtId="0" fontId="1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center"/>
    </xf>
    <xf numFmtId="15" fontId="8" fillId="5" borderId="0" xfId="0" applyNumberFormat="1" applyFont="1" applyFill="1" applyAlignment="1">
      <alignment horizontal="left"/>
    </xf>
    <xf numFmtId="0" fontId="0" fillId="9" borderId="0" xfId="0" applyFill="1"/>
    <xf numFmtId="164" fontId="0" fillId="0" borderId="0" xfId="0" applyNumberFormat="1"/>
    <xf numFmtId="14" fontId="0" fillId="9" borderId="0" xfId="0" applyNumberFormat="1" applyFill="1"/>
    <xf numFmtId="0" fontId="0" fillId="0" borderId="0" xfId="0" applyAlignment="1">
      <alignment horizontal="center"/>
    </xf>
    <xf numFmtId="0" fontId="0" fillId="10" borderId="0" xfId="0" applyFill="1"/>
    <xf numFmtId="0" fontId="9" fillId="2" borderId="3" xfId="0" applyFont="1" applyFill="1" applyBorder="1"/>
    <xf numFmtId="0" fontId="9" fillId="0" borderId="1" xfId="0" applyFont="1" applyBorder="1"/>
    <xf numFmtId="0" fontId="9" fillId="0" borderId="0" xfId="0" applyFont="1"/>
    <xf numFmtId="0" fontId="0" fillId="11" borderId="0" xfId="0" applyFill="1"/>
    <xf numFmtId="49" fontId="0" fillId="0" borderId="0" xfId="0" applyNumberFormat="1"/>
    <xf numFmtId="49" fontId="0" fillId="12" borderId="0" xfId="0" applyNumberFormat="1" applyFill="1"/>
    <xf numFmtId="0" fontId="0" fillId="12" borderId="0" xfId="0" applyFill="1"/>
    <xf numFmtId="0" fontId="8" fillId="5" borderId="0" xfId="0" applyFont="1" applyFill="1" applyAlignment="1">
      <alignment horizontal="left"/>
    </xf>
    <xf numFmtId="0" fontId="10" fillId="0" borderId="0" xfId="0" applyFont="1" applyBorder="1"/>
    <xf numFmtId="49" fontId="10" fillId="0" borderId="0" xfId="0" applyNumberFormat="1" applyFont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NumberFormat="1" applyFont="1" applyBorder="1"/>
    <xf numFmtId="164" fontId="10" fillId="0" borderId="0" xfId="0" applyNumberFormat="1" applyFont="1" applyBorder="1"/>
    <xf numFmtId="0" fontId="10" fillId="0" borderId="0" xfId="0" applyFont="1" applyFill="1" applyBorder="1"/>
    <xf numFmtId="15" fontId="10" fillId="0" borderId="0" xfId="0" applyNumberFormat="1" applyFont="1" applyBorder="1" applyAlignment="1">
      <alignment horizontal="left"/>
    </xf>
    <xf numFmtId="164" fontId="10" fillId="0" borderId="0" xfId="0" applyNumberFormat="1" applyFont="1" applyBorder="1" applyAlignment="1">
      <alignment wrapText="1"/>
    </xf>
    <xf numFmtId="15" fontId="10" fillId="0" borderId="0" xfId="0" applyNumberFormat="1" applyFont="1" applyFill="1" applyBorder="1" applyAlignment="1">
      <alignment horizontal="center" vertical="center"/>
    </xf>
    <xf numFmtId="0" fontId="10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0" fontId="10" fillId="6" borderId="1" xfId="0" applyNumberFormat="1" applyFont="1" applyFill="1" applyBorder="1"/>
    <xf numFmtId="0" fontId="10" fillId="6" borderId="1" xfId="0" applyFont="1" applyFill="1" applyBorder="1"/>
    <xf numFmtId="0" fontId="10" fillId="7" borderId="1" xfId="0" applyNumberFormat="1" applyFont="1" applyFill="1" applyBorder="1" applyAlignment="1">
      <alignment horizontal="center" vertical="center"/>
    </xf>
    <xf numFmtId="0" fontId="11" fillId="8" borderId="0" xfId="0" applyFont="1" applyFill="1"/>
    <xf numFmtId="0" fontId="11" fillId="8" borderId="1" xfId="0" applyFont="1" applyFill="1" applyBorder="1"/>
    <xf numFmtId="15" fontId="11" fillId="8" borderId="0" xfId="0" applyNumberFormat="1" applyFont="1" applyFill="1"/>
    <xf numFmtId="49" fontId="0" fillId="13" borderId="0" xfId="0" applyNumberFormat="1" applyFill="1"/>
    <xf numFmtId="0" fontId="0" fillId="7" borderId="0" xfId="0" applyFill="1"/>
    <xf numFmtId="0" fontId="0" fillId="13" borderId="0" xfId="0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13" fillId="5" borderId="0" xfId="0" applyFont="1" applyFill="1"/>
    <xf numFmtId="49" fontId="0" fillId="13" borderId="4" xfId="0" applyNumberFormat="1" applyFill="1" applyBorder="1" applyAlignment="1">
      <alignment horizontal="center"/>
    </xf>
    <xf numFmtId="0" fontId="0" fillId="13" borderId="4" xfId="0" applyFill="1" applyBorder="1"/>
    <xf numFmtId="0" fontId="0" fillId="7" borderId="4" xfId="0" applyFill="1" applyBorder="1" applyAlignment="1">
      <alignment horizontal="center"/>
    </xf>
    <xf numFmtId="49" fontId="0" fillId="13" borderId="4" xfId="0" applyNumberFormat="1" applyFill="1" applyBorder="1"/>
    <xf numFmtId="9" fontId="0" fillId="7" borderId="4" xfId="0" applyNumberFormat="1" applyFill="1" applyBorder="1" applyAlignment="1">
      <alignment horizontal="center"/>
    </xf>
    <xf numFmtId="0" fontId="0" fillId="13" borderId="4" xfId="0" applyNumberFormat="1" applyFill="1" applyBorder="1"/>
    <xf numFmtId="0" fontId="0" fillId="0" borderId="0" xfId="0" applyFill="1"/>
    <xf numFmtId="0" fontId="14" fillId="0" borderId="0" xfId="0" applyFont="1" applyFill="1" applyAlignment="1">
      <alignment horizontal="center" vertical="center"/>
    </xf>
    <xf numFmtId="15" fontId="0" fillId="0" borderId="0" xfId="0" applyNumberFormat="1"/>
    <xf numFmtId="1" fontId="0" fillId="0" borderId="0" xfId="0" applyNumberFormat="1"/>
    <xf numFmtId="165" fontId="0" fillId="0" borderId="0" xfId="0" applyNumberFormat="1"/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49" fontId="0" fillId="13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47">
    <dxf>
      <fill>
        <patternFill patternType="solid">
          <fgColor indexed="64"/>
          <bgColor rgb="FF9FF5B8"/>
        </patternFill>
      </fill>
    </dxf>
    <dxf>
      <fill>
        <patternFill patternType="solid">
          <fgColor indexed="64"/>
          <bgColor rgb="FF9FF5B8"/>
        </patternFill>
      </fill>
    </dxf>
    <dxf>
      <fill>
        <patternFill patternType="solid">
          <fgColor indexed="64"/>
          <bgColor rgb="FF9FF5B8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FF7C80"/>
        </patternFill>
      </fill>
    </dxf>
    <dxf>
      <alignment horizontal="center" vertical="bottom" textRotation="0" wrapText="0" indent="0" justifyLastLine="0" shrinkToFit="0" readingOrder="0"/>
    </dxf>
    <dxf>
      <numFmt numFmtId="164" formatCode="d\-mmm\-yy"/>
    </dxf>
    <dxf>
      <numFmt numFmtId="164" formatCode="d\-mmm\-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d\-mmm\-yy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d\-mmm\-yy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20" formatCode="dd\-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4B08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FF5B8"/>
      <color rgb="FFFF7C80"/>
      <color rgb="FF00FF00"/>
      <color rgb="FF9FF5CC"/>
      <color rgb="FFFF9999"/>
      <color rgb="FF99FF99"/>
      <color rgb="FFFF8989"/>
      <color rgb="FFFF7575"/>
      <color rgb="FF57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198558345370483E-3"/>
          <c:y val="1.3032894046341669E-3"/>
          <c:w val="0.99054641657758613"/>
          <c:h val="0.9272409303249146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Calculations!$P$15</c:f>
              <c:strCache>
                <c:ptCount val="1"/>
                <c:pt idx="0">
                  <c:v>L1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D-4BB9-8ABC-80F15870AE01}"/>
            </c:ext>
          </c:extLst>
        </c:ser>
        <c:ser>
          <c:idx val="1"/>
          <c:order val="1"/>
          <c:tx>
            <c:strRef>
              <c:f>Calculations!$P$16</c:f>
              <c:strCache>
                <c:ptCount val="1"/>
                <c:pt idx="0">
                  <c:v>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Calculations!$Q$16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D-4BB9-8ABC-80F15870AE01}"/>
            </c:ext>
          </c:extLst>
        </c:ser>
        <c:ser>
          <c:idx val="2"/>
          <c:order val="2"/>
          <c:tx>
            <c:strRef>
              <c:f>Calculations!$P$17</c:f>
              <c:strCache>
                <c:ptCount val="1"/>
                <c:pt idx="0">
                  <c:v>L3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D-4BB9-8ABC-80F15870AE01}"/>
            </c:ext>
          </c:extLst>
        </c:ser>
        <c:ser>
          <c:idx val="3"/>
          <c:order val="3"/>
          <c:tx>
            <c:strRef>
              <c:f>Calculations!$P$18</c:f>
              <c:strCache>
                <c:ptCount val="1"/>
                <c:pt idx="0">
                  <c:v>L4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Calculations!$Q$18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5D-4BB9-8ABC-80F15870AE01}"/>
            </c:ext>
          </c:extLst>
        </c:ser>
        <c:ser>
          <c:idx val="4"/>
          <c:order val="4"/>
          <c:tx>
            <c:strRef>
              <c:f>Calculations!$P$19</c:f>
              <c:strCache>
                <c:ptCount val="1"/>
                <c:pt idx="0">
                  <c:v>FINAL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Calculations!$Q$19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5D-4BB9-8ABC-80F15870AE01}"/>
            </c:ext>
          </c:extLst>
        </c:ser>
        <c:ser>
          <c:idx val="5"/>
          <c:order val="5"/>
          <c:tx>
            <c:strRef>
              <c:f>Calculations!$P$20</c:f>
              <c:strCache>
                <c:ptCount val="1"/>
                <c:pt idx="0">
                  <c:v>OFFER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5D-4BB9-8ABC-80F15870AE0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53449103"/>
        <c:axId val="1853444943"/>
      </c:barChart>
      <c:catAx>
        <c:axId val="1853449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3444943"/>
        <c:crosses val="autoZero"/>
        <c:auto val="1"/>
        <c:lblAlgn val="ctr"/>
        <c:lblOffset val="100"/>
        <c:noMultiLvlLbl val="0"/>
      </c:catAx>
      <c:valAx>
        <c:axId val="18534449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344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14949884053796"/>
          <c:y val="0.69148164338781881"/>
          <c:w val="0.42276631984660756"/>
          <c:h val="0.14821206162081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129377832715288E-2"/>
          <c:y val="5.0925925925925923E-2"/>
          <c:w val="0.97033374536464778"/>
          <c:h val="0.7922448235637211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Calculations!$P$15</c:f>
              <c:strCache>
                <c:ptCount val="1"/>
                <c:pt idx="0">
                  <c:v>L1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C-44E4-A80D-AF0099DDBE14}"/>
            </c:ext>
          </c:extLst>
        </c:ser>
        <c:ser>
          <c:idx val="1"/>
          <c:order val="1"/>
          <c:tx>
            <c:strRef>
              <c:f>Calculations!$P$16</c:f>
              <c:strCache>
                <c:ptCount val="1"/>
                <c:pt idx="0">
                  <c:v>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Calculations!$Q$16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C-44E4-A80D-AF0099DDBE14}"/>
            </c:ext>
          </c:extLst>
        </c:ser>
        <c:ser>
          <c:idx val="2"/>
          <c:order val="2"/>
          <c:tx>
            <c:strRef>
              <c:f>Calculations!$P$17</c:f>
              <c:strCache>
                <c:ptCount val="1"/>
                <c:pt idx="0">
                  <c:v>L3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BC-44E4-A80D-AF0099DDBE14}"/>
            </c:ext>
          </c:extLst>
        </c:ser>
        <c:ser>
          <c:idx val="3"/>
          <c:order val="3"/>
          <c:tx>
            <c:strRef>
              <c:f>Calculations!$P$18</c:f>
              <c:strCache>
                <c:ptCount val="1"/>
                <c:pt idx="0">
                  <c:v>L4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Calculations!$Q$18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C-44E4-A80D-AF0099DDBE14}"/>
            </c:ext>
          </c:extLst>
        </c:ser>
        <c:ser>
          <c:idx val="4"/>
          <c:order val="4"/>
          <c:tx>
            <c:strRef>
              <c:f>Calculations!$P$19</c:f>
              <c:strCache>
                <c:ptCount val="1"/>
                <c:pt idx="0">
                  <c:v>FINAL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Calculations!$Q$19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BC-44E4-A80D-AF0099DDBE14}"/>
            </c:ext>
          </c:extLst>
        </c:ser>
        <c:ser>
          <c:idx val="5"/>
          <c:order val="5"/>
          <c:tx>
            <c:strRef>
              <c:f>Calculations!$P$20</c:f>
              <c:strCache>
                <c:ptCount val="1"/>
                <c:pt idx="0">
                  <c:v>OFFER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Calculations!$Q$20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BC-44E4-A80D-AF0099DDBE1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53449103"/>
        <c:axId val="1853444943"/>
      </c:barChart>
      <c:catAx>
        <c:axId val="1853449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3444943"/>
        <c:crosses val="autoZero"/>
        <c:auto val="1"/>
        <c:lblAlgn val="ctr"/>
        <c:lblOffset val="100"/>
        <c:noMultiLvlLbl val="0"/>
      </c:catAx>
      <c:valAx>
        <c:axId val="18534449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344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Calculations!$J$6" fmlaRange="Calculations!$J$4:$J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381001</xdr:colOff>
      <xdr:row>0</xdr:row>
      <xdr:rowOff>156482</xdr:rowOff>
    </xdr:from>
    <xdr:to>
      <xdr:col>14</xdr:col>
      <xdr:colOff>1201964</xdr:colOff>
      <xdr:row>5</xdr:row>
      <xdr:rowOff>214208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272145</xdr:colOff>
      <xdr:row>0</xdr:row>
      <xdr:rowOff>367393</xdr:rowOff>
    </xdr:from>
    <xdr:to>
      <xdr:col>4</xdr:col>
      <xdr:colOff>653144</xdr:colOff>
      <xdr:row>3</xdr:row>
      <xdr:rowOff>204108</xdr:rowOff>
    </xdr:to>
    <xdr:sp macro="" textlink="Calculations!Q3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932716" y="367393"/>
          <a:ext cx="1768928" cy="979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4D4C016-EC87-48CB-8430-A8778A622FEA}" type="TxLink">
            <a:rPr lang="en-US" sz="4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50</a:t>
          </a:fld>
          <a:endParaRPr lang="en-PH" sz="6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176895</xdr:colOff>
      <xdr:row>3</xdr:row>
      <xdr:rowOff>204109</xdr:rowOff>
    </xdr:from>
    <xdr:to>
      <xdr:col>4</xdr:col>
      <xdr:colOff>789216</xdr:colOff>
      <xdr:row>4</xdr:row>
      <xdr:rowOff>217716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37466" y="1347109"/>
          <a:ext cx="2000250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chemeClr val="bg1"/>
              </a:solidFill>
            </a:rPr>
            <a:t>TOTAL</a:t>
          </a:r>
          <a:r>
            <a:rPr lang="en-PH" sz="1200" b="1" baseline="0">
              <a:solidFill>
                <a:schemeClr val="bg1"/>
              </a:solidFill>
            </a:rPr>
            <a:t> APPLICATIONS</a:t>
          </a:r>
        </a:p>
      </xdr:txBody>
    </xdr:sp>
    <xdr:clientData/>
  </xdr:twoCellAnchor>
  <xdr:twoCellAnchor>
    <xdr:from>
      <xdr:col>14</xdr:col>
      <xdr:colOff>1006929</xdr:colOff>
      <xdr:row>1</xdr:row>
      <xdr:rowOff>136071</xdr:rowOff>
    </xdr:from>
    <xdr:to>
      <xdr:col>15</xdr:col>
      <xdr:colOff>1583532</xdr:colOff>
      <xdr:row>3</xdr:row>
      <xdr:rowOff>312964</xdr:rowOff>
    </xdr:to>
    <xdr:sp macro="" textlink="next.onboarding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730358" y="517071"/>
          <a:ext cx="2876210" cy="938893"/>
        </a:xfrm>
        <a:prstGeom prst="roundRect">
          <a:avLst>
            <a:gd name="adj" fmla="val 49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07E0624-839A-4A4B-AED8-8FC0D8C0CB8A}" type="TxLink">
            <a:rPr lang="en-US" sz="3200" b="0" i="0" u="none" strike="noStrike" baseline="0">
              <a:solidFill>
                <a:schemeClr val="bg1"/>
              </a:solidFill>
              <a:latin typeface="Calibri"/>
              <a:cs typeface="Calibri"/>
            </a:rPr>
            <a:pPr algn="ctr"/>
            <a:t>13-Apr-23</a:t>
          </a:fld>
          <a:endParaRPr lang="en-PH" sz="199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1254579</xdr:colOff>
      <xdr:row>3</xdr:row>
      <xdr:rowOff>276564</xdr:rowOff>
    </xdr:from>
    <xdr:to>
      <xdr:col>15</xdr:col>
      <xdr:colOff>1335201</xdr:colOff>
      <xdr:row>4</xdr:row>
      <xdr:rowOff>290171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9978008" y="1419564"/>
          <a:ext cx="2380229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 b="1">
              <a:solidFill>
                <a:schemeClr val="bg1"/>
              </a:solidFill>
            </a:rPr>
            <a:t>Upcoming Onboarding Date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819150</xdr:colOff>
          <xdr:row>0</xdr:row>
          <xdr:rowOff>133350</xdr:rowOff>
        </xdr:from>
        <xdr:to>
          <xdr:col>14</xdr:col>
          <xdr:colOff>800100</xdr:colOff>
          <xdr:row>1</xdr:row>
          <xdr:rowOff>104775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598411</xdr:colOff>
      <xdr:row>3</xdr:row>
      <xdr:rowOff>209854</xdr:rowOff>
    </xdr:from>
    <xdr:to>
      <xdr:col>6</xdr:col>
      <xdr:colOff>615042</xdr:colOff>
      <xdr:row>4</xdr:row>
      <xdr:rowOff>223461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646911" y="1352854"/>
          <a:ext cx="2003274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chemeClr val="bg1"/>
              </a:solidFill>
            </a:rPr>
            <a:t>ACTIVE</a:t>
          </a:r>
          <a:r>
            <a:rPr lang="en-PH" sz="1200" b="1" baseline="0">
              <a:solidFill>
                <a:schemeClr val="bg1"/>
              </a:solidFill>
            </a:rPr>
            <a:t> APPLICATIONS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696688</xdr:colOff>
      <xdr:row>0</xdr:row>
      <xdr:rowOff>356507</xdr:rowOff>
    </xdr:from>
    <xdr:to>
      <xdr:col>6</xdr:col>
      <xdr:colOff>478973</xdr:colOff>
      <xdr:row>3</xdr:row>
      <xdr:rowOff>193222</xdr:rowOff>
    </xdr:to>
    <xdr:sp macro="" textlink="Calculations!J7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745188" y="356507"/>
          <a:ext cx="1768928" cy="979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973EC2F-EBC3-48F8-9CFC-E7567B1D8DE6}" type="TxLink">
            <a:rPr lang="en-US" sz="4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</a:t>
          </a:fld>
          <a:endParaRPr lang="en-PH" sz="48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522516</xdr:colOff>
      <xdr:row>1</xdr:row>
      <xdr:rowOff>5443</xdr:rowOff>
    </xdr:from>
    <xdr:to>
      <xdr:col>7</xdr:col>
      <xdr:colOff>903516</xdr:colOff>
      <xdr:row>3</xdr:row>
      <xdr:rowOff>223158</xdr:rowOff>
    </xdr:to>
    <xdr:sp macro="" textlink="Calculations!J8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557659" y="386443"/>
          <a:ext cx="1768928" cy="979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7D5E0C0-B347-48FC-AF30-49CE9B57C122}" type="TxLink">
            <a:rPr lang="en-US" sz="4800" b="0" i="0" u="none" strike="noStrike" baseline="0">
              <a:solidFill>
                <a:schemeClr val="bg1"/>
              </a:solidFill>
              <a:latin typeface="Calibri"/>
              <a:cs typeface="Calibri"/>
            </a:rPr>
            <a:pPr algn="ctr"/>
            <a:t>15.5</a:t>
          </a:fld>
          <a:endParaRPr lang="en-PH" sz="48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410631</xdr:colOff>
      <xdr:row>3</xdr:row>
      <xdr:rowOff>212574</xdr:rowOff>
    </xdr:from>
    <xdr:to>
      <xdr:col>8</xdr:col>
      <xdr:colOff>40821</xdr:colOff>
      <xdr:row>4</xdr:row>
      <xdr:rowOff>226181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445774" y="1355574"/>
          <a:ext cx="2147511" cy="394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chemeClr val="bg1"/>
              </a:solidFill>
            </a:rPr>
            <a:t>AVE</a:t>
          </a:r>
          <a:r>
            <a:rPr lang="en-PH" sz="1200" b="1" baseline="0">
              <a:solidFill>
                <a:schemeClr val="bg1"/>
              </a:solidFill>
            </a:rPr>
            <a:t> PROCESSING TIME (Days)</a:t>
          </a:r>
          <a:endParaRPr lang="en-PH" sz="12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619124</xdr:colOff>
      <xdr:row>15</xdr:row>
      <xdr:rowOff>42862</xdr:rowOff>
    </xdr:from>
    <xdr:to>
      <xdr:col>12</xdr:col>
      <xdr:colOff>581024</xdr:colOff>
      <xdr:row>29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67B227-C41E-4D6B-AB50-7206041A9CA9}" name="Tracker" displayName="Tracker" ref="A7:P57" totalsRowShown="0" headerRowDxfId="28" dataDxfId="27">
  <autoFilter ref="A7:P57" xr:uid="{7067B227-C41E-4D6B-AB50-7206041A9CA9}"/>
  <sortState xmlns:xlrd2="http://schemas.microsoft.com/office/spreadsheetml/2017/richdata2" ref="A8:P57">
    <sortCondition ref="B7:B57"/>
  </sortState>
  <tableColumns count="16">
    <tableColumn id="12" xr3:uid="{9D48F9E1-2AD5-4875-B850-1BB6E934241F}" name="JOB TITLE " dataDxfId="26"/>
    <tableColumn id="1" xr3:uid="{C5117B5C-3FEA-49A8-AB7B-A476420247CF}" name="APPLICANT ID" dataDxfId="25"/>
    <tableColumn id="14" xr3:uid="{349BCA78-71E2-4BD8-B522-12BFF76C31E3}" name="STAGE" dataDxfId="24">
      <calculatedColumnFormula array="1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calculatedColumnFormula>
    </tableColumn>
    <tableColumn id="13" xr3:uid="{6BC35489-57D9-4657-99A8-F02BED620563}" name="APPLIED DATE" dataDxfId="23"/>
    <tableColumn id="18" xr3:uid="{47B6F380-9EDB-458B-88C1-47E28BCAC876}" name="Source" dataDxfId="22"/>
    <tableColumn id="3" xr3:uid="{5D3738E2-6395-417C-8D9F-C02107AA98A1}" name="L1" dataDxfId="21"/>
    <tableColumn id="2" xr3:uid="{9E696C25-EC90-456B-925C-4600F82395CE}" name="L1 DT" dataDxfId="20"/>
    <tableColumn id="5" xr3:uid="{30F1F594-5FFB-4D2E-8732-F7EF374FDFAE}" name="L2" dataDxfId="19"/>
    <tableColumn id="6" xr3:uid="{1D39EB78-0FD5-4650-B660-0E9C18B18688}" name="L3" dataDxfId="18"/>
    <tableColumn id="15" xr3:uid="{1BBB9855-65EB-4582-AB6D-0FC53F661ACE}" name="L4 (optional)" dataDxfId="17"/>
    <tableColumn id="9" xr3:uid="{5B0BF28C-B7C7-43B3-B17B-D195513BCBD9}" name="FINAL" dataDxfId="16"/>
    <tableColumn id="21" xr3:uid="{181ED91D-7F63-4D11-93F8-1B45B5CEB9C5}" name="FINAL DT" dataDxfId="15"/>
    <tableColumn id="7" xr3:uid="{1B58E951-746A-44CD-B65B-0805CBA72E48}" name="OFFER" dataDxfId="14"/>
    <tableColumn id="17" xr3:uid="{BEE684FB-C60A-4966-9282-2EF416CADD54}" name="Reject Reason" dataDxfId="13"/>
    <tableColumn id="8" xr3:uid="{D07CE174-9CCD-4384-B1A9-FD0408CC7EC0}" name="STATUS" dataDxfId="12">
      <calculatedColumnFormula array="1">_xlfn.IFS(Tracker[[#This Row],[Reject Reason]]&gt;0,"CLOSED",Tracker[[#This Row],[OFFER]]="ACCEPTED","CLOSED",Tracker[[#This Row],[OFFER]]="DECLINED","CLOSED",Tracker[[#This Row],[OFFER]]="SCHEDULED","OPEN",Tracker[[#This Row],[OFFER]]="","OPEN")</calculatedColumnFormula>
    </tableColumn>
    <tableColumn id="16" xr3:uid="{BD53F98C-5578-4349-BC37-EF1FA7592134}" name="Onboarding DT" dataDxfId="1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02E0C-B818-4456-8443-108CDBA43851}" name="JobTitles" displayName="JobTitles" ref="A2:G8" totalsRowShown="0">
  <autoFilter ref="A2:G8" xr:uid="{9DE02E0C-B818-4456-8443-108CDBA43851}"/>
  <sortState xmlns:xlrd2="http://schemas.microsoft.com/office/spreadsheetml/2017/richdata2" ref="A3:G8">
    <sortCondition ref="F2:F8"/>
  </sortState>
  <tableColumns count="7">
    <tableColumn id="1" xr3:uid="{CF33E1F6-193E-4883-8C25-D98392FB1061}" name="Job Title"/>
    <tableColumn id="2" xr3:uid="{A75DDA91-BC81-4243-95D8-CF2F6BEAF6B3}" name="Department"/>
    <tableColumn id="7" xr3:uid="{8D3895E9-5069-4F95-B941-70A70CA2E319}" name="OPEN"/>
    <tableColumn id="3" xr3:uid="{B22EAE35-0D66-4AF1-BB2F-297CE1DE9C53}" name="Hiring Manager"/>
    <tableColumn id="4" xr3:uid="{F6A7818F-91EF-4D67-9F09-EBA133BB7C57}" name="DT Opened" dataDxfId="8"/>
    <tableColumn id="5" xr3:uid="{850E3CC2-9B02-400D-A930-8B8E992E382E}" name="DT Closed" dataDxfId="7">
      <calculatedColumnFormula>JobTitles[[#This Row],[DT Opened]]+30</calculatedColumnFormula>
    </tableColumn>
    <tableColumn id="6" xr3:uid="{FFC1D319-D0B2-44DF-BF23-A0E9DCDEB783}" name="STATUS" dataDxfId="6">
      <calculatedColumnFormula>IF(AND(todays.date&gt;=JobTitles[[#This Row],[DT Opened]],todays.date&lt;=JobTitles[[#This Row],[DT Closed]]),"OPEN","CLOSED")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45E1C-AD5F-472E-BA3C-1D59C0783073}" name="RejectReasons" displayName="RejectReasons" ref="L2:L7" totalsRowShown="0" headerRowDxfId="5" dataDxfId="4">
  <autoFilter ref="L2:L7" xr:uid="{8FB45E1C-AD5F-472E-BA3C-1D59C0783073}"/>
  <tableColumns count="1">
    <tableColumn id="1" xr3:uid="{9AA417E5-2E34-4E17-B8DF-0FDF4461C914}" name="Reject Reasons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9F5804-B4FB-4B71-8CC4-B776442E6105}" name="Table3" displayName="Table3" ref="N2:N7" totalsRowShown="0" headerRowDxfId="2" dataDxfId="1">
  <autoFilter ref="N2:N7" xr:uid="{379F5804-B4FB-4B71-8CC4-B776442E6105}"/>
  <tableColumns count="1">
    <tableColumn id="1" xr3:uid="{F5C5854E-CF70-4929-BE82-DB73D84FB146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B863-85AA-4B44-BB3B-20ADA00AE9EE}">
  <sheetPr>
    <tabColor theme="8"/>
  </sheetPr>
  <dimension ref="A1:Q57"/>
  <sheetViews>
    <sheetView showGridLines="0" tabSelected="1" zoomScale="70" zoomScaleNormal="70" workbookViewId="0">
      <pane xSplit="1" topLeftCell="B1" activePane="topRight" state="frozen"/>
      <selection pane="topRight" activeCell="Q1" sqref="Q1"/>
    </sheetView>
  </sheetViews>
  <sheetFormatPr defaultRowHeight="30" customHeight="1" x14ac:dyDescent="0.25"/>
  <cols>
    <col min="1" max="1" width="32.140625" customWidth="1"/>
    <col min="2" max="2" width="22.85546875" customWidth="1"/>
    <col min="3" max="3" width="29.85546875" customWidth="1"/>
    <col min="4" max="4" width="20.85546875" customWidth="1"/>
    <col min="5" max="5" width="14.140625" customWidth="1"/>
    <col min="6" max="6" width="15.7109375" customWidth="1"/>
    <col min="7" max="7" width="20.85546875" bestFit="1" customWidth="1"/>
    <col min="8" max="8" width="16.85546875" customWidth="1"/>
    <col min="9" max="9" width="15.28515625" customWidth="1"/>
    <col min="10" max="10" width="17.5703125" customWidth="1"/>
    <col min="11" max="11" width="16.28515625" customWidth="1"/>
    <col min="12" max="12" width="17.7109375" customWidth="1"/>
    <col min="13" max="13" width="19" customWidth="1"/>
    <col min="14" max="14" width="21.7109375" style="11" customWidth="1"/>
    <col min="15" max="15" width="34.42578125" customWidth="1"/>
    <col min="16" max="16" width="27" customWidth="1"/>
    <col min="17" max="17" width="50.5703125" style="59" customWidth="1"/>
  </cols>
  <sheetData>
    <row r="1" spans="1:16" ht="30" customHeight="1" x14ac:dyDescent="0.5">
      <c r="A1" s="65" t="s">
        <v>4</v>
      </c>
      <c r="B1" s="65"/>
      <c r="C1" s="65"/>
      <c r="D1" s="10"/>
      <c r="E1" s="10"/>
      <c r="F1" s="10"/>
      <c r="G1" s="9"/>
      <c r="H1" s="9"/>
      <c r="I1" s="9"/>
      <c r="J1" s="60" t="str">
        <f>Calculations!I6</f>
        <v>TOTAL</v>
      </c>
      <c r="K1" s="9"/>
      <c r="L1" s="9"/>
      <c r="M1" s="9"/>
      <c r="N1" s="9"/>
      <c r="O1" s="52"/>
      <c r="P1" s="9"/>
    </row>
    <row r="2" spans="1:16" ht="30" customHeight="1" x14ac:dyDescent="0.45">
      <c r="A2" s="26" t="s">
        <v>5</v>
      </c>
      <c r="B2" s="19" t="s">
        <v>29</v>
      </c>
      <c r="C2" s="20" t="s">
        <v>146</v>
      </c>
      <c r="D2" s="9"/>
      <c r="E2" s="9"/>
      <c r="F2" s="9"/>
      <c r="G2" s="9"/>
      <c r="H2" s="9"/>
      <c r="I2" s="64"/>
      <c r="J2" s="9"/>
      <c r="K2" s="9"/>
      <c r="L2" s="9"/>
      <c r="M2" s="9"/>
      <c r="N2" s="9"/>
      <c r="O2" s="9"/>
      <c r="P2" s="9"/>
    </row>
    <row r="3" spans="1:16" ht="30" customHeight="1" x14ac:dyDescent="0.45">
      <c r="A3" s="9"/>
      <c r="B3" s="21" t="s">
        <v>143</v>
      </c>
      <c r="C3" s="20" t="s">
        <v>10</v>
      </c>
      <c r="D3" s="12"/>
      <c r="E3" s="9"/>
      <c r="F3" s="9"/>
      <c r="G3" s="9"/>
      <c r="H3" s="9"/>
      <c r="I3" s="64"/>
      <c r="J3" s="9"/>
      <c r="K3" s="9"/>
      <c r="L3" s="9"/>
      <c r="M3" s="9"/>
      <c r="N3" s="9"/>
      <c r="O3" s="9"/>
      <c r="P3" s="9"/>
    </row>
    <row r="4" spans="1:16" ht="30" customHeight="1" x14ac:dyDescent="0.45">
      <c r="A4" s="9"/>
      <c r="B4" s="19" t="s">
        <v>144</v>
      </c>
      <c r="C4" s="20" t="s">
        <v>7</v>
      </c>
      <c r="D4" s="9"/>
      <c r="E4" s="13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30" customHeight="1" x14ac:dyDescent="0.45">
      <c r="A5" s="9"/>
      <c r="B5" s="19" t="s">
        <v>145</v>
      </c>
      <c r="C5" s="20" t="s">
        <v>28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7" spans="1:16" ht="30" customHeight="1" x14ac:dyDescent="0.35">
      <c r="A7" s="42" t="s">
        <v>0</v>
      </c>
      <c r="B7" s="42" t="s">
        <v>131</v>
      </c>
      <c r="C7" s="43" t="s">
        <v>1</v>
      </c>
      <c r="D7" s="44" t="s">
        <v>30</v>
      </c>
      <c r="E7" s="42" t="s">
        <v>59</v>
      </c>
      <c r="F7" s="42" t="s">
        <v>6</v>
      </c>
      <c r="G7" s="42" t="s">
        <v>58</v>
      </c>
      <c r="H7" s="42" t="s">
        <v>8</v>
      </c>
      <c r="I7" s="42" t="s">
        <v>9</v>
      </c>
      <c r="J7" s="42" t="s">
        <v>119</v>
      </c>
      <c r="K7" s="42" t="s">
        <v>125</v>
      </c>
      <c r="L7" s="42" t="s">
        <v>51</v>
      </c>
      <c r="M7" s="42" t="s">
        <v>130</v>
      </c>
      <c r="N7" s="42" t="s">
        <v>52</v>
      </c>
      <c r="O7" s="42" t="s">
        <v>2</v>
      </c>
      <c r="P7" s="42" t="s">
        <v>50</v>
      </c>
    </row>
    <row r="8" spans="1:16" ht="30" customHeight="1" x14ac:dyDescent="0.35">
      <c r="A8" s="27" t="s">
        <v>37</v>
      </c>
      <c r="B8" s="28" t="s">
        <v>69</v>
      </c>
      <c r="C8" s="41" t="str" cm="1">
        <f t="array" ref="C8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8" s="35">
        <v>44987</v>
      </c>
      <c r="E8" s="29" t="s">
        <v>62</v>
      </c>
      <c r="F8" s="30" t="s">
        <v>120</v>
      </c>
      <c r="G8" s="31">
        <v>44988</v>
      </c>
      <c r="H8" s="30" t="s">
        <v>122</v>
      </c>
      <c r="I8" s="30"/>
      <c r="J8" s="30"/>
      <c r="K8" s="30"/>
      <c r="L8" s="30"/>
      <c r="M8" s="39"/>
      <c r="N8" s="32" t="s">
        <v>129</v>
      </c>
      <c r="O8" s="27" t="str" cm="1">
        <f t="array" ref="O8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8" s="34"/>
    </row>
    <row r="9" spans="1:16" ht="30" customHeight="1" x14ac:dyDescent="0.35">
      <c r="A9" s="27" t="s">
        <v>39</v>
      </c>
      <c r="B9" s="28" t="s">
        <v>70</v>
      </c>
      <c r="C9" s="41" t="str" cm="1">
        <f t="array" ref="C9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9" s="35">
        <v>44994</v>
      </c>
      <c r="E9" s="29" t="s">
        <v>61</v>
      </c>
      <c r="F9" s="30" t="s">
        <v>123</v>
      </c>
      <c r="G9" s="31">
        <v>44996</v>
      </c>
      <c r="H9" s="30"/>
      <c r="I9" s="30"/>
      <c r="J9" s="30"/>
      <c r="K9" s="30"/>
      <c r="L9" s="30"/>
      <c r="M9" s="39"/>
      <c r="N9" s="32" t="s">
        <v>54</v>
      </c>
      <c r="O9" s="27" t="str" cm="1">
        <f t="array" ref="O9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9" s="31"/>
    </row>
    <row r="10" spans="1:16" ht="30" customHeight="1" x14ac:dyDescent="0.35">
      <c r="A10" s="27" t="s">
        <v>66</v>
      </c>
      <c r="B10" s="28" t="s">
        <v>71</v>
      </c>
      <c r="C10" s="41" t="str" cm="1">
        <f t="array" ref="C10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10" s="35">
        <v>44967</v>
      </c>
      <c r="E10" s="29" t="s">
        <v>62</v>
      </c>
      <c r="F10" s="30" t="s">
        <v>120</v>
      </c>
      <c r="G10" s="31">
        <v>44968</v>
      </c>
      <c r="H10" s="30" t="s">
        <v>123</v>
      </c>
      <c r="I10" s="30"/>
      <c r="J10" s="30"/>
      <c r="K10" s="30"/>
      <c r="L10" s="30"/>
      <c r="M10" s="39"/>
      <c r="N10" s="32" t="s">
        <v>55</v>
      </c>
      <c r="O10" s="27" t="str" cm="1">
        <f t="array" ref="O10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0" s="31"/>
    </row>
    <row r="11" spans="1:16" ht="30" customHeight="1" x14ac:dyDescent="0.35">
      <c r="A11" s="27" t="s">
        <v>66</v>
      </c>
      <c r="B11" s="28" t="s">
        <v>72</v>
      </c>
      <c r="C11" s="41" t="str" cm="1">
        <f t="array" ref="C11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JOB OFFER</v>
      </c>
      <c r="D11" s="35">
        <v>44967</v>
      </c>
      <c r="E11" s="29" t="s">
        <v>62</v>
      </c>
      <c r="F11" s="30" t="s">
        <v>120</v>
      </c>
      <c r="G11" s="31">
        <v>44968</v>
      </c>
      <c r="H11" s="30" t="s">
        <v>120</v>
      </c>
      <c r="I11" s="30" t="s">
        <v>120</v>
      </c>
      <c r="J11" s="30" t="s">
        <v>124</v>
      </c>
      <c r="K11" s="30" t="s">
        <v>120</v>
      </c>
      <c r="L11" s="33">
        <v>44987</v>
      </c>
      <c r="M11" s="39" t="s">
        <v>11</v>
      </c>
      <c r="N11" s="32"/>
      <c r="O11" s="27" t="str" cm="1">
        <f t="array" ref="O11">_xlfn.IFS(Tracker[[#This Row],[Reject Reason]]&gt;0,"CLOSED",Tracker[[#This Row],[OFFER]]="ACCEPTED","CLOSED",Tracker[[#This Row],[OFFER]]="DECLINED","CLOSED",Tracker[[#This Row],[OFFER]]="SCHEDULED","OPEN",Tracker[[#This Row],[OFFER]]="","OPEN")</f>
        <v>OPEN</v>
      </c>
      <c r="P11" s="31"/>
    </row>
    <row r="12" spans="1:16" ht="30" customHeight="1" x14ac:dyDescent="0.35">
      <c r="A12" s="27" t="s">
        <v>66</v>
      </c>
      <c r="B12" s="28" t="s">
        <v>73</v>
      </c>
      <c r="C12" s="41" t="str" cm="1">
        <f t="array" ref="C12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12" s="35">
        <v>44967</v>
      </c>
      <c r="E12" s="29" t="s">
        <v>61</v>
      </c>
      <c r="F12" s="30" t="s">
        <v>120</v>
      </c>
      <c r="G12" s="31">
        <v>44969</v>
      </c>
      <c r="H12" s="30" t="s">
        <v>123</v>
      </c>
      <c r="I12" s="30"/>
      <c r="J12" s="30"/>
      <c r="K12" s="30"/>
      <c r="L12" s="30"/>
      <c r="M12" s="39"/>
      <c r="N12" s="32" t="s">
        <v>55</v>
      </c>
      <c r="O12" s="27" t="str" cm="1">
        <f t="array" ref="O12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2" s="31"/>
    </row>
    <row r="13" spans="1:16" ht="30" customHeight="1" x14ac:dyDescent="0.35">
      <c r="A13" s="27" t="s">
        <v>36</v>
      </c>
      <c r="B13" s="28" t="s">
        <v>74</v>
      </c>
      <c r="C13" s="41" t="str" cm="1">
        <f t="array" ref="C13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13" s="35">
        <v>44972</v>
      </c>
      <c r="E13" s="29" t="s">
        <v>61</v>
      </c>
      <c r="F13" s="30" t="s">
        <v>120</v>
      </c>
      <c r="G13" s="31">
        <v>44974</v>
      </c>
      <c r="H13" s="30" t="s">
        <v>120</v>
      </c>
      <c r="I13" s="30" t="s">
        <v>122</v>
      </c>
      <c r="J13" s="30"/>
      <c r="K13" s="30"/>
      <c r="L13" s="30"/>
      <c r="M13" s="39"/>
      <c r="N13" s="32" t="s">
        <v>129</v>
      </c>
      <c r="O13" s="27" t="str" cm="1">
        <f t="array" ref="O13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3" s="31"/>
    </row>
    <row r="14" spans="1:16" ht="30" customHeight="1" x14ac:dyDescent="0.35">
      <c r="A14" s="27" t="s">
        <v>37</v>
      </c>
      <c r="B14" s="28" t="s">
        <v>75</v>
      </c>
      <c r="C14" s="41" t="str" cm="1">
        <f t="array" ref="C14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14" s="35">
        <v>44987</v>
      </c>
      <c r="E14" s="29" t="s">
        <v>63</v>
      </c>
      <c r="F14" s="30" t="s">
        <v>120</v>
      </c>
      <c r="G14" s="31">
        <v>44988</v>
      </c>
      <c r="H14" s="30" t="s">
        <v>121</v>
      </c>
      <c r="I14" s="30"/>
      <c r="J14" s="30"/>
      <c r="K14" s="30"/>
      <c r="L14" s="30"/>
      <c r="M14" s="39"/>
      <c r="N14" s="32" t="s">
        <v>129</v>
      </c>
      <c r="O14" s="27" t="str" cm="1">
        <f t="array" ref="O14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4" s="34"/>
    </row>
    <row r="15" spans="1:16" ht="30" customHeight="1" x14ac:dyDescent="0.35">
      <c r="A15" s="27" t="s">
        <v>39</v>
      </c>
      <c r="B15" s="28" t="s">
        <v>76</v>
      </c>
      <c r="C15" s="41" t="str" cm="1">
        <f t="array" ref="C15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15" s="35">
        <v>44995</v>
      </c>
      <c r="E15" s="29" t="s">
        <v>64</v>
      </c>
      <c r="F15" s="30" t="s">
        <v>120</v>
      </c>
      <c r="G15" s="31">
        <v>44995</v>
      </c>
      <c r="H15" s="30" t="s">
        <v>123</v>
      </c>
      <c r="I15" s="30"/>
      <c r="J15" s="30"/>
      <c r="K15" s="30"/>
      <c r="L15" s="30"/>
      <c r="M15" s="39"/>
      <c r="N15" s="32" t="s">
        <v>55</v>
      </c>
      <c r="O15" s="27" t="str" cm="1">
        <f t="array" ref="O15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5" s="31"/>
    </row>
    <row r="16" spans="1:16" ht="30" customHeight="1" x14ac:dyDescent="0.35">
      <c r="A16" s="27" t="s">
        <v>39</v>
      </c>
      <c r="B16" s="28" t="s">
        <v>77</v>
      </c>
      <c r="C16" s="41" t="str" cm="1">
        <f t="array" ref="C16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16" s="35">
        <v>44995</v>
      </c>
      <c r="E16" s="29" t="s">
        <v>64</v>
      </c>
      <c r="F16" s="30" t="s">
        <v>121</v>
      </c>
      <c r="G16" s="31">
        <v>44995</v>
      </c>
      <c r="H16" s="30"/>
      <c r="I16" s="30"/>
      <c r="J16" s="30"/>
      <c r="K16" s="30"/>
      <c r="L16" s="30"/>
      <c r="M16" s="39"/>
      <c r="N16" s="32" t="s">
        <v>129</v>
      </c>
      <c r="O16" s="27" t="str" cm="1">
        <f t="array" ref="O16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6" s="31"/>
    </row>
    <row r="17" spans="1:16" ht="30" customHeight="1" x14ac:dyDescent="0.35">
      <c r="A17" s="27" t="s">
        <v>36</v>
      </c>
      <c r="B17" s="28" t="s">
        <v>78</v>
      </c>
      <c r="C17" s="41" t="str" cm="1">
        <f t="array" ref="C17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ONBOARDING</v>
      </c>
      <c r="D17" s="35">
        <v>44972</v>
      </c>
      <c r="E17" s="29" t="s">
        <v>61</v>
      </c>
      <c r="F17" s="30" t="s">
        <v>120</v>
      </c>
      <c r="G17" s="31">
        <v>44974</v>
      </c>
      <c r="H17" s="30" t="s">
        <v>120</v>
      </c>
      <c r="I17" s="30" t="s">
        <v>120</v>
      </c>
      <c r="J17" s="30" t="s">
        <v>120</v>
      </c>
      <c r="K17" s="30" t="s">
        <v>120</v>
      </c>
      <c r="L17" s="33">
        <v>44994</v>
      </c>
      <c r="M17" s="39" t="s">
        <v>126</v>
      </c>
      <c r="N17" s="32"/>
      <c r="O17" s="27" t="str" cm="1">
        <f t="array" ref="O17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7" s="34">
        <f>WORKDAY(Tracker[[#This Row],[FINAL DT]],14)</f>
        <v>45014</v>
      </c>
    </row>
    <row r="18" spans="1:16" ht="30" customHeight="1" x14ac:dyDescent="0.35">
      <c r="A18" s="27" t="s">
        <v>40</v>
      </c>
      <c r="B18" s="28" t="s">
        <v>79</v>
      </c>
      <c r="C18" s="41" t="str" cm="1">
        <f t="array" ref="C18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Final</v>
      </c>
      <c r="D18" s="35">
        <v>44982</v>
      </c>
      <c r="E18" s="29" t="s">
        <v>61</v>
      </c>
      <c r="F18" s="30" t="s">
        <v>120</v>
      </c>
      <c r="G18" s="31">
        <v>44984</v>
      </c>
      <c r="H18" s="30" t="s">
        <v>120</v>
      </c>
      <c r="I18" s="30" t="s">
        <v>120</v>
      </c>
      <c r="J18" s="30" t="s">
        <v>120</v>
      </c>
      <c r="K18" s="30" t="s">
        <v>123</v>
      </c>
      <c r="L18" s="33">
        <v>44998</v>
      </c>
      <c r="M18" s="39"/>
      <c r="N18" s="32" t="s">
        <v>56</v>
      </c>
      <c r="O18" s="27" t="str" cm="1">
        <f t="array" ref="O18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8" s="31"/>
    </row>
    <row r="19" spans="1:16" ht="30" customHeight="1" x14ac:dyDescent="0.35">
      <c r="A19" s="27" t="s">
        <v>37</v>
      </c>
      <c r="B19" s="28" t="s">
        <v>80</v>
      </c>
      <c r="C19" s="41" t="str" cm="1">
        <f t="array" ref="C19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19" s="35">
        <v>44987</v>
      </c>
      <c r="E19" s="29" t="s">
        <v>62</v>
      </c>
      <c r="F19" s="30" t="s">
        <v>120</v>
      </c>
      <c r="G19" s="31">
        <v>44988</v>
      </c>
      <c r="H19" s="30" t="s">
        <v>123</v>
      </c>
      <c r="I19" s="30"/>
      <c r="J19" s="30"/>
      <c r="K19" s="30"/>
      <c r="L19" s="30"/>
      <c r="M19" s="39"/>
      <c r="N19" s="32" t="s">
        <v>55</v>
      </c>
      <c r="O19" s="27" t="str" cm="1">
        <f t="array" ref="O19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19" s="34"/>
    </row>
    <row r="20" spans="1:16" ht="30" customHeight="1" x14ac:dyDescent="0.35">
      <c r="A20" s="27" t="s">
        <v>37</v>
      </c>
      <c r="B20" s="28" t="s">
        <v>81</v>
      </c>
      <c r="C20" s="41" t="str" cm="1">
        <f t="array" ref="C20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20" s="35">
        <v>44987</v>
      </c>
      <c r="E20" s="29" t="s">
        <v>61</v>
      </c>
      <c r="F20" s="30" t="s">
        <v>120</v>
      </c>
      <c r="G20" s="31">
        <v>44989</v>
      </c>
      <c r="H20" s="30" t="s">
        <v>121</v>
      </c>
      <c r="I20" s="30"/>
      <c r="J20" s="30"/>
      <c r="K20" s="30"/>
      <c r="L20" s="30"/>
      <c r="M20" s="39"/>
      <c r="N20" s="32" t="s">
        <v>129</v>
      </c>
      <c r="O20" s="27" t="str" cm="1">
        <f t="array" ref="O20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0" s="34"/>
    </row>
    <row r="21" spans="1:16" ht="30" customHeight="1" x14ac:dyDescent="0.35">
      <c r="A21" s="27" t="s">
        <v>66</v>
      </c>
      <c r="B21" s="28" t="s">
        <v>82</v>
      </c>
      <c r="C21" s="41" t="str" cm="1">
        <f t="array" ref="C21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21" s="35">
        <v>44968</v>
      </c>
      <c r="E21" s="29" t="s">
        <v>63</v>
      </c>
      <c r="F21" s="30" t="s">
        <v>121</v>
      </c>
      <c r="G21" s="31">
        <v>44969</v>
      </c>
      <c r="H21" s="30"/>
      <c r="I21" s="30"/>
      <c r="J21" s="30"/>
      <c r="K21" s="30"/>
      <c r="L21" s="30"/>
      <c r="M21" s="39"/>
      <c r="N21" s="32" t="s">
        <v>129</v>
      </c>
      <c r="O21" s="27" t="str" cm="1">
        <f t="array" ref="O21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1" s="31"/>
    </row>
    <row r="22" spans="1:16" ht="30" customHeight="1" x14ac:dyDescent="0.35">
      <c r="A22" s="27" t="s">
        <v>36</v>
      </c>
      <c r="B22" s="28" t="s">
        <v>83</v>
      </c>
      <c r="C22" s="41" t="str" cm="1">
        <f t="array" ref="C22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22" s="35">
        <v>44974</v>
      </c>
      <c r="E22" s="29" t="s">
        <v>61</v>
      </c>
      <c r="F22" s="30" t="s">
        <v>120</v>
      </c>
      <c r="G22" s="31">
        <v>44976</v>
      </c>
      <c r="H22" s="30" t="s">
        <v>120</v>
      </c>
      <c r="I22" s="30" t="s">
        <v>123</v>
      </c>
      <c r="J22" s="30"/>
      <c r="K22" s="30"/>
      <c r="L22" s="30"/>
      <c r="M22" s="39"/>
      <c r="N22" s="32" t="s">
        <v>57</v>
      </c>
      <c r="O22" s="27" t="str" cm="1">
        <f t="array" ref="O22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2" s="31"/>
    </row>
    <row r="23" spans="1:16" ht="30" customHeight="1" x14ac:dyDescent="0.35">
      <c r="A23" s="27" t="s">
        <v>37</v>
      </c>
      <c r="B23" s="28" t="s">
        <v>84</v>
      </c>
      <c r="C23" s="41" t="str" cm="1">
        <f t="array" ref="C23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23" s="35">
        <v>44989</v>
      </c>
      <c r="E23" s="29" t="s">
        <v>61</v>
      </c>
      <c r="F23" s="30" t="s">
        <v>120</v>
      </c>
      <c r="G23" s="31">
        <v>44991</v>
      </c>
      <c r="H23" s="30" t="s">
        <v>120</v>
      </c>
      <c r="I23" s="30" t="s">
        <v>123</v>
      </c>
      <c r="J23" s="30"/>
      <c r="K23" s="30"/>
      <c r="L23" s="30"/>
      <c r="M23" s="39"/>
      <c r="N23" s="32" t="s">
        <v>56</v>
      </c>
      <c r="O23" s="27" t="str" cm="1">
        <f t="array" ref="O23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3" s="34"/>
    </row>
    <row r="24" spans="1:16" ht="30" customHeight="1" x14ac:dyDescent="0.35">
      <c r="A24" s="27" t="s">
        <v>40</v>
      </c>
      <c r="B24" s="28" t="s">
        <v>85</v>
      </c>
      <c r="C24" s="41" t="str" cm="1">
        <f t="array" ref="C24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24" s="35">
        <v>44986</v>
      </c>
      <c r="E24" s="29" t="s">
        <v>62</v>
      </c>
      <c r="F24" s="30" t="s">
        <v>120</v>
      </c>
      <c r="G24" s="31">
        <v>44987</v>
      </c>
      <c r="H24" s="30" t="s">
        <v>123</v>
      </c>
      <c r="I24" s="30"/>
      <c r="J24" s="30"/>
      <c r="K24" s="30"/>
      <c r="L24" s="30"/>
      <c r="M24" s="39"/>
      <c r="N24" s="32" t="s">
        <v>55</v>
      </c>
      <c r="O24" s="27" t="str" cm="1">
        <f t="array" ref="O24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4" s="31"/>
    </row>
    <row r="25" spans="1:16" ht="30" customHeight="1" x14ac:dyDescent="0.35">
      <c r="A25" s="27" t="s">
        <v>40</v>
      </c>
      <c r="B25" s="28" t="s">
        <v>86</v>
      </c>
      <c r="C25" s="41" t="str" cm="1">
        <f t="array" ref="C25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ONBOARDING</v>
      </c>
      <c r="D25" s="35">
        <v>44987</v>
      </c>
      <c r="E25" s="29" t="s">
        <v>64</v>
      </c>
      <c r="F25" s="30" t="s">
        <v>120</v>
      </c>
      <c r="G25" s="31">
        <v>44987</v>
      </c>
      <c r="H25" s="30" t="s">
        <v>120</v>
      </c>
      <c r="I25" s="30" t="s">
        <v>120</v>
      </c>
      <c r="J25" s="30" t="s">
        <v>120</v>
      </c>
      <c r="K25" s="30" t="s">
        <v>120</v>
      </c>
      <c r="L25" s="33">
        <v>44999</v>
      </c>
      <c r="M25" s="39" t="s">
        <v>126</v>
      </c>
      <c r="N25" s="32"/>
      <c r="O25" s="27" t="str" cm="1">
        <f t="array" ref="O25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5" s="34">
        <f>WORKDAY(Tracker[[#This Row],[FINAL DT]],14)</f>
        <v>45019</v>
      </c>
    </row>
    <row r="26" spans="1:16" ht="30" customHeight="1" x14ac:dyDescent="0.35">
      <c r="A26" s="27" t="s">
        <v>66</v>
      </c>
      <c r="B26" s="28" t="s">
        <v>87</v>
      </c>
      <c r="C26" s="41" t="str" cm="1">
        <f t="array" ref="C26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26" s="35">
        <v>44968</v>
      </c>
      <c r="E26" s="29" t="s">
        <v>65</v>
      </c>
      <c r="F26" s="30" t="s">
        <v>120</v>
      </c>
      <c r="G26" s="31">
        <v>44970</v>
      </c>
      <c r="H26" s="30" t="s">
        <v>123</v>
      </c>
      <c r="I26" s="30"/>
      <c r="J26" s="30"/>
      <c r="K26" s="30"/>
      <c r="L26" s="30"/>
      <c r="M26" s="39"/>
      <c r="N26" s="32" t="s">
        <v>55</v>
      </c>
      <c r="O26" s="27" t="str" cm="1">
        <f t="array" ref="O26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6" s="31"/>
    </row>
    <row r="27" spans="1:16" ht="30" customHeight="1" x14ac:dyDescent="0.35">
      <c r="A27" s="27" t="s">
        <v>39</v>
      </c>
      <c r="B27" s="28" t="s">
        <v>88</v>
      </c>
      <c r="C27" s="41" t="str" cm="1">
        <f t="array" ref="C27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27" s="35">
        <v>45003</v>
      </c>
      <c r="E27" s="29" t="s">
        <v>61</v>
      </c>
      <c r="F27" s="30" t="s">
        <v>120</v>
      </c>
      <c r="G27" s="31">
        <v>45005</v>
      </c>
      <c r="H27" s="30" t="s">
        <v>120</v>
      </c>
      <c r="I27" s="30" t="s">
        <v>123</v>
      </c>
      <c r="J27" s="30"/>
      <c r="K27" s="30"/>
      <c r="L27" s="30"/>
      <c r="M27" s="39"/>
      <c r="N27" s="32" t="s">
        <v>55</v>
      </c>
      <c r="O27" s="27" t="str" cm="1">
        <f t="array" ref="O27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7" s="31"/>
    </row>
    <row r="28" spans="1:16" ht="30" customHeight="1" x14ac:dyDescent="0.35">
      <c r="A28" s="27" t="s">
        <v>66</v>
      </c>
      <c r="B28" s="28" t="s">
        <v>89</v>
      </c>
      <c r="C28" s="41" t="str" cm="1">
        <f t="array" ref="C28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28" s="35">
        <v>44969</v>
      </c>
      <c r="E28" s="29" t="s">
        <v>61</v>
      </c>
      <c r="F28" s="30" t="s">
        <v>122</v>
      </c>
      <c r="G28" s="31">
        <v>44971</v>
      </c>
      <c r="H28" s="30"/>
      <c r="I28" s="30"/>
      <c r="J28" s="30"/>
      <c r="K28" s="30"/>
      <c r="L28" s="30"/>
      <c r="M28" s="39"/>
      <c r="N28" s="32" t="s">
        <v>129</v>
      </c>
      <c r="O28" s="27" t="str" cm="1">
        <f t="array" ref="O28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8" s="31"/>
    </row>
    <row r="29" spans="1:16" ht="30" customHeight="1" x14ac:dyDescent="0.35">
      <c r="A29" s="27" t="s">
        <v>39</v>
      </c>
      <c r="B29" s="28" t="s">
        <v>90</v>
      </c>
      <c r="C29" s="41" t="str" cm="1">
        <f t="array" ref="C29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JOB OFFER</v>
      </c>
      <c r="D29" s="35">
        <v>45003</v>
      </c>
      <c r="E29" s="29" t="s">
        <v>63</v>
      </c>
      <c r="F29" s="30" t="s">
        <v>120</v>
      </c>
      <c r="G29" s="31">
        <v>45004</v>
      </c>
      <c r="H29" s="30" t="s">
        <v>120</v>
      </c>
      <c r="I29" s="30" t="s">
        <v>120</v>
      </c>
      <c r="J29" s="30" t="s">
        <v>124</v>
      </c>
      <c r="K29" s="30" t="s">
        <v>120</v>
      </c>
      <c r="L29" s="33">
        <v>45015</v>
      </c>
      <c r="M29" s="39" t="s">
        <v>127</v>
      </c>
      <c r="N29" s="32" t="s">
        <v>129</v>
      </c>
      <c r="O29" s="27" t="str" cm="1">
        <f t="array" ref="O29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29" s="31"/>
    </row>
    <row r="30" spans="1:16" ht="30" customHeight="1" x14ac:dyDescent="0.35">
      <c r="A30" s="27" t="s">
        <v>37</v>
      </c>
      <c r="B30" s="28" t="s">
        <v>91</v>
      </c>
      <c r="C30" s="41" t="str" cm="1">
        <f t="array" ref="C30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ONBOARDING</v>
      </c>
      <c r="D30" s="35">
        <v>44989</v>
      </c>
      <c r="E30" s="29" t="s">
        <v>61</v>
      </c>
      <c r="F30" s="30" t="s">
        <v>120</v>
      </c>
      <c r="G30" s="31">
        <v>44991</v>
      </c>
      <c r="H30" s="30" t="s">
        <v>120</v>
      </c>
      <c r="I30" s="30" t="s">
        <v>120</v>
      </c>
      <c r="J30" s="30" t="s">
        <v>124</v>
      </c>
      <c r="K30" s="30" t="s">
        <v>120</v>
      </c>
      <c r="L30" s="33">
        <v>45009</v>
      </c>
      <c r="M30" s="39" t="s">
        <v>126</v>
      </c>
      <c r="N30" s="32"/>
      <c r="O30" s="27" t="str" cm="1">
        <f t="array" ref="O30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0" s="34">
        <f>WORKDAY(Tracker[[#This Row],[FINAL DT]],14)</f>
        <v>45029</v>
      </c>
    </row>
    <row r="31" spans="1:16" ht="30" customHeight="1" x14ac:dyDescent="0.35">
      <c r="A31" s="27" t="s">
        <v>38</v>
      </c>
      <c r="B31" s="28" t="s">
        <v>92</v>
      </c>
      <c r="C31" s="41" t="str" cm="1">
        <f t="array" ref="C31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31" s="35">
        <v>44993</v>
      </c>
      <c r="E31" s="29" t="s">
        <v>61</v>
      </c>
      <c r="F31" s="30" t="s">
        <v>123</v>
      </c>
      <c r="G31" s="31">
        <v>44995</v>
      </c>
      <c r="H31" s="30"/>
      <c r="I31" s="30"/>
      <c r="J31" s="30"/>
      <c r="K31" s="30"/>
      <c r="L31" s="30"/>
      <c r="M31" s="39"/>
      <c r="N31" s="32" t="s">
        <v>54</v>
      </c>
      <c r="O31" s="27" t="str" cm="1">
        <f t="array" ref="O31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1" s="31"/>
    </row>
    <row r="32" spans="1:16" ht="30" customHeight="1" x14ac:dyDescent="0.35">
      <c r="A32" s="27" t="s">
        <v>37</v>
      </c>
      <c r="B32" s="28" t="s">
        <v>93</v>
      </c>
      <c r="C32" s="41" t="str" cm="1">
        <f t="array" ref="C32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32" s="35">
        <v>44990</v>
      </c>
      <c r="E32" s="29" t="s">
        <v>61</v>
      </c>
      <c r="F32" s="30" t="s">
        <v>120</v>
      </c>
      <c r="G32" s="31">
        <v>44992</v>
      </c>
      <c r="H32" s="30" t="s">
        <v>121</v>
      </c>
      <c r="I32" s="30"/>
      <c r="J32" s="30"/>
      <c r="K32" s="30"/>
      <c r="L32" s="30"/>
      <c r="M32" s="39"/>
      <c r="N32" s="32" t="s">
        <v>129</v>
      </c>
      <c r="O32" s="27" t="str" cm="1">
        <f t="array" ref="O32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2" s="34"/>
    </row>
    <row r="33" spans="1:16" ht="30" customHeight="1" x14ac:dyDescent="0.35">
      <c r="A33" s="27" t="s">
        <v>66</v>
      </c>
      <c r="B33" s="28" t="s">
        <v>94</v>
      </c>
      <c r="C33" s="41" t="str" cm="1">
        <f t="array" ref="C33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JOB OFFER</v>
      </c>
      <c r="D33" s="35">
        <v>44970</v>
      </c>
      <c r="E33" s="29" t="s">
        <v>65</v>
      </c>
      <c r="F33" s="30" t="s">
        <v>120</v>
      </c>
      <c r="G33" s="31">
        <v>44972</v>
      </c>
      <c r="H33" s="30" t="s">
        <v>120</v>
      </c>
      <c r="I33" s="30" t="s">
        <v>120</v>
      </c>
      <c r="J33" s="30" t="s">
        <v>124</v>
      </c>
      <c r="K33" s="30" t="s">
        <v>120</v>
      </c>
      <c r="L33" s="33">
        <v>44986</v>
      </c>
      <c r="M33" s="39" t="s">
        <v>11</v>
      </c>
      <c r="N33" s="32"/>
      <c r="O33" s="27" t="str" cm="1">
        <f t="array" ref="O33">_xlfn.IFS(Tracker[[#This Row],[Reject Reason]]&gt;0,"CLOSED",Tracker[[#This Row],[OFFER]]="ACCEPTED","CLOSED",Tracker[[#This Row],[OFFER]]="DECLINED","CLOSED",Tracker[[#This Row],[OFFER]]="SCHEDULED","OPEN",Tracker[[#This Row],[OFFER]]="","OPEN")</f>
        <v>OPEN</v>
      </c>
      <c r="P33" s="31"/>
    </row>
    <row r="34" spans="1:16" ht="30" customHeight="1" x14ac:dyDescent="0.35">
      <c r="A34" s="27" t="s">
        <v>66</v>
      </c>
      <c r="B34" s="28" t="s">
        <v>95</v>
      </c>
      <c r="C34" s="41" t="str" cm="1">
        <f t="array" ref="C34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34" s="35">
        <v>44970</v>
      </c>
      <c r="E34" s="29" t="s">
        <v>62</v>
      </c>
      <c r="F34" s="30" t="s">
        <v>120</v>
      </c>
      <c r="G34" s="31">
        <v>44971</v>
      </c>
      <c r="H34" s="30" t="s">
        <v>120</v>
      </c>
      <c r="I34" s="30" t="s">
        <v>123</v>
      </c>
      <c r="J34" s="30"/>
      <c r="K34" s="30"/>
      <c r="L34" s="30"/>
      <c r="M34" s="39"/>
      <c r="N34" s="32" t="s">
        <v>57</v>
      </c>
      <c r="O34" s="27" t="str" cm="1">
        <f t="array" ref="O34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4" s="31"/>
    </row>
    <row r="35" spans="1:16" ht="30" customHeight="1" x14ac:dyDescent="0.35">
      <c r="A35" s="27" t="s">
        <v>39</v>
      </c>
      <c r="B35" s="28" t="s">
        <v>96</v>
      </c>
      <c r="C35" s="41" t="str" cm="1">
        <f t="array" ref="C35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35" s="35">
        <v>45003</v>
      </c>
      <c r="E35" s="29" t="s">
        <v>62</v>
      </c>
      <c r="F35" s="30" t="s">
        <v>120</v>
      </c>
      <c r="G35" s="31">
        <v>45004</v>
      </c>
      <c r="H35" s="30" t="s">
        <v>123</v>
      </c>
      <c r="I35" s="30"/>
      <c r="J35" s="30"/>
      <c r="K35" s="30"/>
      <c r="L35" s="30"/>
      <c r="M35" s="39"/>
      <c r="N35" s="32" t="s">
        <v>55</v>
      </c>
      <c r="O35" s="27" t="str" cm="1">
        <f t="array" ref="O35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5" s="31"/>
    </row>
    <row r="36" spans="1:16" ht="30" customHeight="1" x14ac:dyDescent="0.35">
      <c r="A36" s="27" t="s">
        <v>37</v>
      </c>
      <c r="B36" s="28" t="s">
        <v>97</v>
      </c>
      <c r="C36" s="41" t="str" cm="1">
        <f t="array" ref="C36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Final</v>
      </c>
      <c r="D36" s="35">
        <v>44990</v>
      </c>
      <c r="E36" s="29" t="s">
        <v>61</v>
      </c>
      <c r="F36" s="30" t="s">
        <v>120</v>
      </c>
      <c r="G36" s="31">
        <v>44992</v>
      </c>
      <c r="H36" s="30" t="s">
        <v>120</v>
      </c>
      <c r="I36" s="30" t="s">
        <v>120</v>
      </c>
      <c r="J36" s="30" t="s">
        <v>124</v>
      </c>
      <c r="K36" s="30" t="s">
        <v>123</v>
      </c>
      <c r="L36" s="33">
        <v>45009</v>
      </c>
      <c r="M36" s="39"/>
      <c r="N36" s="32" t="s">
        <v>57</v>
      </c>
      <c r="O36" s="27" t="str" cm="1">
        <f t="array" ref="O36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6" s="34"/>
    </row>
    <row r="37" spans="1:16" ht="30" customHeight="1" x14ac:dyDescent="0.35">
      <c r="A37" s="27" t="s">
        <v>38</v>
      </c>
      <c r="B37" s="28" t="s">
        <v>98</v>
      </c>
      <c r="C37" s="41" t="str" cm="1">
        <f t="array" ref="C37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37" s="35">
        <v>44995</v>
      </c>
      <c r="E37" s="29" t="s">
        <v>62</v>
      </c>
      <c r="F37" s="30" t="s">
        <v>120</v>
      </c>
      <c r="G37" s="31">
        <v>44996</v>
      </c>
      <c r="H37" s="30" t="s">
        <v>123</v>
      </c>
      <c r="I37" s="30"/>
      <c r="J37" s="30"/>
      <c r="K37" s="30"/>
      <c r="L37" s="30"/>
      <c r="M37" s="39"/>
      <c r="N37" s="32" t="s">
        <v>55</v>
      </c>
      <c r="O37" s="27" t="str" cm="1">
        <f t="array" ref="O37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7" s="31"/>
    </row>
    <row r="38" spans="1:16" ht="30" customHeight="1" x14ac:dyDescent="0.35">
      <c r="A38" s="27" t="s">
        <v>38</v>
      </c>
      <c r="B38" s="28" t="s">
        <v>99</v>
      </c>
      <c r="C38" s="41" t="str" cm="1">
        <f t="array" ref="C38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38" s="35">
        <v>44995</v>
      </c>
      <c r="E38" s="29" t="s">
        <v>61</v>
      </c>
      <c r="F38" s="30" t="s">
        <v>120</v>
      </c>
      <c r="G38" s="31">
        <v>44997</v>
      </c>
      <c r="H38" s="30" t="s">
        <v>122</v>
      </c>
      <c r="I38" s="30"/>
      <c r="J38" s="30"/>
      <c r="K38" s="30"/>
      <c r="L38" s="30"/>
      <c r="M38" s="39"/>
      <c r="N38" s="32" t="s">
        <v>129</v>
      </c>
      <c r="O38" s="27" t="str" cm="1">
        <f t="array" ref="O38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8" s="31"/>
    </row>
    <row r="39" spans="1:16" ht="30" customHeight="1" x14ac:dyDescent="0.35">
      <c r="A39" s="27" t="s">
        <v>38</v>
      </c>
      <c r="B39" s="28" t="s">
        <v>100</v>
      </c>
      <c r="C39" s="41" t="str" cm="1">
        <f t="array" ref="C39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39" s="35">
        <v>44997</v>
      </c>
      <c r="E39" s="29" t="s">
        <v>61</v>
      </c>
      <c r="F39" s="30" t="s">
        <v>121</v>
      </c>
      <c r="G39" s="31">
        <v>44999</v>
      </c>
      <c r="H39" s="30"/>
      <c r="I39" s="30"/>
      <c r="J39" s="30"/>
      <c r="K39" s="30"/>
      <c r="L39" s="30"/>
      <c r="M39" s="39"/>
      <c r="N39" s="32" t="s">
        <v>129</v>
      </c>
      <c r="O39" s="27" t="str" cm="1">
        <f t="array" ref="O39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39" s="31"/>
    </row>
    <row r="40" spans="1:16" ht="30" customHeight="1" x14ac:dyDescent="0.35">
      <c r="A40" s="27" t="s">
        <v>36</v>
      </c>
      <c r="B40" s="28" t="s">
        <v>101</v>
      </c>
      <c r="C40" s="41" t="str" cm="1">
        <f t="array" ref="C40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40" s="35">
        <v>44974</v>
      </c>
      <c r="E40" s="29" t="s">
        <v>64</v>
      </c>
      <c r="F40" s="30" t="s">
        <v>120</v>
      </c>
      <c r="G40" s="31">
        <v>44974</v>
      </c>
      <c r="H40" s="30" t="s">
        <v>120</v>
      </c>
      <c r="I40" s="30" t="s">
        <v>122</v>
      </c>
      <c r="J40" s="30"/>
      <c r="K40" s="30"/>
      <c r="L40" s="30"/>
      <c r="M40" s="39"/>
      <c r="N40" s="32" t="s">
        <v>129</v>
      </c>
      <c r="O40" s="27" t="str" cm="1">
        <f t="array" ref="O40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0" s="31"/>
    </row>
    <row r="41" spans="1:16" ht="30" customHeight="1" x14ac:dyDescent="0.35">
      <c r="A41" s="27" t="s">
        <v>39</v>
      </c>
      <c r="B41" s="28" t="s">
        <v>102</v>
      </c>
      <c r="C41" s="41" t="str" cm="1">
        <f t="array" ref="C41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41" s="35">
        <v>45005</v>
      </c>
      <c r="E41" s="29" t="s">
        <v>61</v>
      </c>
      <c r="F41" s="30" t="s">
        <v>120</v>
      </c>
      <c r="G41" s="31">
        <v>45007</v>
      </c>
      <c r="H41" s="30" t="s">
        <v>120</v>
      </c>
      <c r="I41" s="30" t="s">
        <v>123</v>
      </c>
      <c r="J41" s="30"/>
      <c r="K41" s="30"/>
      <c r="L41" s="30"/>
      <c r="M41" s="39"/>
      <c r="N41" s="32" t="s">
        <v>57</v>
      </c>
      <c r="O41" s="27" t="str" cm="1">
        <f t="array" ref="O41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1" s="31"/>
    </row>
    <row r="42" spans="1:16" ht="30" customHeight="1" x14ac:dyDescent="0.35">
      <c r="A42" s="27" t="s">
        <v>39</v>
      </c>
      <c r="B42" s="28" t="s">
        <v>103</v>
      </c>
      <c r="C42" s="41" t="str" cm="1">
        <f t="array" ref="C42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JOB OFFER</v>
      </c>
      <c r="D42" s="35">
        <v>45005</v>
      </c>
      <c r="E42" s="29" t="s">
        <v>65</v>
      </c>
      <c r="F42" s="30" t="s">
        <v>120</v>
      </c>
      <c r="G42" s="31">
        <v>45007</v>
      </c>
      <c r="H42" s="30" t="s">
        <v>120</v>
      </c>
      <c r="I42" s="30" t="s">
        <v>120</v>
      </c>
      <c r="J42" s="30" t="s">
        <v>124</v>
      </c>
      <c r="K42" s="30" t="s">
        <v>120</v>
      </c>
      <c r="L42" s="33">
        <v>45027</v>
      </c>
      <c r="M42" s="39" t="s">
        <v>127</v>
      </c>
      <c r="N42" s="32" t="s">
        <v>129</v>
      </c>
      <c r="O42" s="27" t="str" cm="1">
        <f t="array" ref="O42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2" s="31"/>
    </row>
    <row r="43" spans="1:16" ht="30" customHeight="1" x14ac:dyDescent="0.35">
      <c r="A43" s="27" t="s">
        <v>36</v>
      </c>
      <c r="B43" s="28" t="s">
        <v>104</v>
      </c>
      <c r="C43" s="41" t="str" cm="1">
        <f t="array" ref="C43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43" s="35">
        <v>44975</v>
      </c>
      <c r="E43" s="29" t="s">
        <v>62</v>
      </c>
      <c r="F43" s="30" t="s">
        <v>120</v>
      </c>
      <c r="G43" s="31">
        <v>44976</v>
      </c>
      <c r="H43" s="30" t="s">
        <v>122</v>
      </c>
      <c r="I43" s="30"/>
      <c r="J43" s="30"/>
      <c r="K43" s="30"/>
      <c r="L43" s="30"/>
      <c r="M43" s="39"/>
      <c r="N43" s="32" t="s">
        <v>129</v>
      </c>
      <c r="O43" s="27" t="str" cm="1">
        <f t="array" ref="O43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3" s="31"/>
    </row>
    <row r="44" spans="1:16" ht="30" customHeight="1" x14ac:dyDescent="0.35">
      <c r="A44" s="27" t="s">
        <v>36</v>
      </c>
      <c r="B44" s="28" t="s">
        <v>105</v>
      </c>
      <c r="C44" s="41" t="str" cm="1">
        <f t="array" ref="C44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44" s="35">
        <v>44976</v>
      </c>
      <c r="E44" s="29" t="s">
        <v>62</v>
      </c>
      <c r="F44" s="30" t="s">
        <v>120</v>
      </c>
      <c r="G44" s="31">
        <v>44977</v>
      </c>
      <c r="H44" s="30" t="s">
        <v>123</v>
      </c>
      <c r="I44" s="30"/>
      <c r="J44" s="30"/>
      <c r="K44" s="30"/>
      <c r="L44" s="30"/>
      <c r="M44" s="39"/>
      <c r="N44" s="32" t="s">
        <v>55</v>
      </c>
      <c r="O44" s="27" t="str" cm="1">
        <f t="array" ref="O44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4" s="31"/>
    </row>
    <row r="45" spans="1:16" ht="30" customHeight="1" x14ac:dyDescent="0.35">
      <c r="A45" s="27" t="s">
        <v>38</v>
      </c>
      <c r="B45" s="28" t="s">
        <v>106</v>
      </c>
      <c r="C45" s="41" t="str" cm="1">
        <f t="array" ref="C45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45" s="35">
        <v>44997</v>
      </c>
      <c r="E45" s="29" t="s">
        <v>63</v>
      </c>
      <c r="F45" s="30" t="s">
        <v>120</v>
      </c>
      <c r="G45" s="31">
        <v>44998</v>
      </c>
      <c r="H45" s="30" t="s">
        <v>120</v>
      </c>
      <c r="I45" s="30" t="s">
        <v>123</v>
      </c>
      <c r="J45" s="30"/>
      <c r="K45" s="30"/>
      <c r="L45" s="30"/>
      <c r="M45" s="39"/>
      <c r="N45" s="32" t="s">
        <v>55</v>
      </c>
      <c r="O45" s="27" t="str" cm="1">
        <f t="array" ref="O45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5" s="31"/>
    </row>
    <row r="46" spans="1:16" ht="30" customHeight="1" x14ac:dyDescent="0.35">
      <c r="A46" s="27" t="s">
        <v>38</v>
      </c>
      <c r="B46" s="28" t="s">
        <v>107</v>
      </c>
      <c r="C46" s="41" t="str" cm="1">
        <f t="array" ref="C46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46" s="35">
        <v>44997</v>
      </c>
      <c r="E46" s="29" t="s">
        <v>62</v>
      </c>
      <c r="F46" s="30" t="s">
        <v>120</v>
      </c>
      <c r="G46" s="31">
        <v>44998</v>
      </c>
      <c r="H46" s="30" t="s">
        <v>123</v>
      </c>
      <c r="I46" s="30"/>
      <c r="J46" s="30"/>
      <c r="K46" s="30"/>
      <c r="L46" s="30"/>
      <c r="M46" s="39"/>
      <c r="N46" s="32" t="s">
        <v>55</v>
      </c>
      <c r="O46" s="27" t="str" cm="1">
        <f t="array" ref="O46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6" s="31"/>
    </row>
    <row r="47" spans="1:16" ht="30" customHeight="1" x14ac:dyDescent="0.35">
      <c r="A47" s="27" t="s">
        <v>40</v>
      </c>
      <c r="B47" s="28" t="s">
        <v>108</v>
      </c>
      <c r="C47" s="41" t="str" cm="1">
        <f t="array" ref="C47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47" s="35">
        <v>44987</v>
      </c>
      <c r="E47" s="29" t="s">
        <v>64</v>
      </c>
      <c r="F47" s="30" t="s">
        <v>121</v>
      </c>
      <c r="G47" s="31">
        <v>44987</v>
      </c>
      <c r="H47" s="30"/>
      <c r="I47" s="30"/>
      <c r="J47" s="30"/>
      <c r="K47" s="30"/>
      <c r="L47" s="30"/>
      <c r="M47" s="39"/>
      <c r="N47" s="32" t="s">
        <v>129</v>
      </c>
      <c r="O47" s="27" t="str" cm="1">
        <f t="array" ref="O47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7" s="31"/>
    </row>
    <row r="48" spans="1:16" ht="30" customHeight="1" x14ac:dyDescent="0.35">
      <c r="A48" s="27" t="s">
        <v>40</v>
      </c>
      <c r="B48" s="28" t="s">
        <v>109</v>
      </c>
      <c r="C48" s="41" t="str" cm="1">
        <f t="array" ref="C48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4</v>
      </c>
      <c r="D48" s="35">
        <v>44987</v>
      </c>
      <c r="E48" s="29" t="s">
        <v>62</v>
      </c>
      <c r="F48" s="30" t="s">
        <v>120</v>
      </c>
      <c r="G48" s="31">
        <v>44988</v>
      </c>
      <c r="H48" s="30" t="s">
        <v>120</v>
      </c>
      <c r="I48" s="30" t="s">
        <v>120</v>
      </c>
      <c r="J48" s="30" t="s">
        <v>123</v>
      </c>
      <c r="K48" s="30"/>
      <c r="L48" s="30"/>
      <c r="M48" s="39"/>
      <c r="N48" s="32"/>
      <c r="O48" s="27" t="str" cm="1">
        <f t="array" ref="O48">_xlfn.IFS(Tracker[[#This Row],[Reject Reason]]&gt;0,"CLOSED",Tracker[[#This Row],[OFFER]]="ACCEPTED","CLOSED",Tracker[[#This Row],[OFFER]]="DECLINED","CLOSED",Tracker[[#This Row],[OFFER]]="SCHEDULED","OPEN",Tracker[[#This Row],[OFFER]]="","OPEN")</f>
        <v>OPEN</v>
      </c>
      <c r="P48" s="31"/>
    </row>
    <row r="49" spans="1:16" ht="30" customHeight="1" x14ac:dyDescent="0.35">
      <c r="A49" s="36" t="s">
        <v>37</v>
      </c>
      <c r="B49" s="28" t="s">
        <v>110</v>
      </c>
      <c r="C49" s="41" t="str" cm="1">
        <f t="array" ref="C49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49" s="35">
        <v>44990</v>
      </c>
      <c r="E49" s="32" t="s">
        <v>62</v>
      </c>
      <c r="F49" s="36" t="s">
        <v>120</v>
      </c>
      <c r="G49" s="37">
        <v>44991</v>
      </c>
      <c r="H49" s="36" t="s">
        <v>122</v>
      </c>
      <c r="I49" s="36"/>
      <c r="J49" s="36"/>
      <c r="K49" s="36"/>
      <c r="L49" s="36"/>
      <c r="M49" s="40"/>
      <c r="N49" s="32" t="s">
        <v>129</v>
      </c>
      <c r="O49" s="27" t="str" cm="1">
        <f t="array" ref="O49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49" s="38"/>
    </row>
    <row r="50" spans="1:16" ht="30" customHeight="1" x14ac:dyDescent="0.35">
      <c r="A50" s="27" t="s">
        <v>66</v>
      </c>
      <c r="B50" s="28" t="s">
        <v>111</v>
      </c>
      <c r="C50" s="41" t="str" cm="1">
        <f t="array" ref="C50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50" s="35">
        <v>44970</v>
      </c>
      <c r="E50" s="29" t="s">
        <v>63</v>
      </c>
      <c r="F50" s="30" t="s">
        <v>120</v>
      </c>
      <c r="G50" s="31">
        <v>44971</v>
      </c>
      <c r="H50" s="30" t="s">
        <v>123</v>
      </c>
      <c r="I50" s="30"/>
      <c r="J50" s="30"/>
      <c r="K50" s="30"/>
      <c r="L50" s="30"/>
      <c r="M50" s="39"/>
      <c r="N50" s="32" t="s">
        <v>55</v>
      </c>
      <c r="O50" s="27" t="str" cm="1">
        <f t="array" ref="O50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0" s="31"/>
    </row>
    <row r="51" spans="1:16" ht="30" customHeight="1" x14ac:dyDescent="0.35">
      <c r="A51" s="27" t="s">
        <v>38</v>
      </c>
      <c r="B51" s="28" t="s">
        <v>112</v>
      </c>
      <c r="C51" s="41" t="str" cm="1">
        <f t="array" ref="C51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51" s="35">
        <v>45004</v>
      </c>
      <c r="E51" s="29" t="s">
        <v>62</v>
      </c>
      <c r="F51" s="30" t="s">
        <v>120</v>
      </c>
      <c r="G51" s="31">
        <v>45005</v>
      </c>
      <c r="H51" s="30" t="s">
        <v>123</v>
      </c>
      <c r="I51" s="30"/>
      <c r="J51" s="30"/>
      <c r="K51" s="30"/>
      <c r="L51" s="30"/>
      <c r="M51" s="39"/>
      <c r="N51" s="32" t="s">
        <v>55</v>
      </c>
      <c r="O51" s="27" t="str" cm="1">
        <f t="array" ref="O51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1" s="31"/>
    </row>
    <row r="52" spans="1:16" ht="30" customHeight="1" x14ac:dyDescent="0.35">
      <c r="A52" s="27" t="s">
        <v>37</v>
      </c>
      <c r="B52" s="28" t="s">
        <v>113</v>
      </c>
      <c r="C52" s="41" t="str" cm="1">
        <f t="array" ref="C52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52" s="35">
        <v>44990</v>
      </c>
      <c r="E52" s="29" t="s">
        <v>61</v>
      </c>
      <c r="F52" s="30" t="s">
        <v>120</v>
      </c>
      <c r="G52" s="31">
        <v>44992</v>
      </c>
      <c r="H52" s="30" t="s">
        <v>120</v>
      </c>
      <c r="I52" s="30" t="s">
        <v>122</v>
      </c>
      <c r="J52" s="30"/>
      <c r="K52" s="30"/>
      <c r="L52" s="30"/>
      <c r="M52" s="39"/>
      <c r="N52" s="32" t="s">
        <v>129</v>
      </c>
      <c r="O52" s="27" t="str" cm="1">
        <f t="array" ref="O52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2" s="34"/>
    </row>
    <row r="53" spans="1:16" ht="30" customHeight="1" x14ac:dyDescent="0.35">
      <c r="A53" s="27" t="s">
        <v>38</v>
      </c>
      <c r="B53" s="28" t="s">
        <v>114</v>
      </c>
      <c r="C53" s="41" t="str" cm="1">
        <f t="array" ref="C53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ONBOARDING</v>
      </c>
      <c r="D53" s="35">
        <v>45004</v>
      </c>
      <c r="E53" s="29" t="s">
        <v>61</v>
      </c>
      <c r="F53" s="30" t="s">
        <v>120</v>
      </c>
      <c r="G53" s="31">
        <v>45006</v>
      </c>
      <c r="H53" s="30" t="s">
        <v>120</v>
      </c>
      <c r="I53" s="30" t="s">
        <v>120</v>
      </c>
      <c r="J53" s="30" t="s">
        <v>124</v>
      </c>
      <c r="K53" s="30" t="s">
        <v>120</v>
      </c>
      <c r="L53" s="33">
        <v>45016</v>
      </c>
      <c r="M53" s="39" t="s">
        <v>126</v>
      </c>
      <c r="N53" s="32"/>
      <c r="O53" s="27" t="str" cm="1">
        <f t="array" ref="O53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3" s="34">
        <f>WORKDAY(Tracker[[#This Row],[FINAL DT]],14)</f>
        <v>45036</v>
      </c>
    </row>
    <row r="54" spans="1:16" ht="30" customHeight="1" x14ac:dyDescent="0.35">
      <c r="A54" s="27" t="s">
        <v>66</v>
      </c>
      <c r="B54" s="28" t="s">
        <v>115</v>
      </c>
      <c r="C54" s="41" t="str" cm="1">
        <f t="array" ref="C54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54" s="35">
        <v>44970</v>
      </c>
      <c r="E54" s="29" t="s">
        <v>65</v>
      </c>
      <c r="F54" s="30" t="s">
        <v>120</v>
      </c>
      <c r="G54" s="31">
        <v>44972</v>
      </c>
      <c r="H54" s="30" t="s">
        <v>120</v>
      </c>
      <c r="I54" s="30" t="s">
        <v>123</v>
      </c>
      <c r="J54" s="30"/>
      <c r="K54" s="30"/>
      <c r="L54" s="30"/>
      <c r="M54" s="39"/>
      <c r="N54" s="32" t="s">
        <v>56</v>
      </c>
      <c r="O54" s="27" t="str" cm="1">
        <f t="array" ref="O54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4" s="31"/>
    </row>
    <row r="55" spans="1:16" ht="30" customHeight="1" x14ac:dyDescent="0.35">
      <c r="A55" s="27" t="s">
        <v>37</v>
      </c>
      <c r="B55" s="28" t="s">
        <v>116</v>
      </c>
      <c r="C55" s="41" t="str" cm="1">
        <f t="array" ref="C55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2</v>
      </c>
      <c r="D55" s="35">
        <v>44995</v>
      </c>
      <c r="E55" s="29" t="s">
        <v>62</v>
      </c>
      <c r="F55" s="30" t="s">
        <v>120</v>
      </c>
      <c r="G55" s="31">
        <v>44996</v>
      </c>
      <c r="H55" s="30" t="s">
        <v>121</v>
      </c>
      <c r="I55" s="30"/>
      <c r="J55" s="30"/>
      <c r="K55" s="30"/>
      <c r="L55" s="30"/>
      <c r="M55" s="39"/>
      <c r="N55" s="32" t="s">
        <v>129</v>
      </c>
      <c r="O55" s="27" t="str" cm="1">
        <f t="array" ref="O55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5" s="34"/>
    </row>
    <row r="56" spans="1:16" ht="30" customHeight="1" x14ac:dyDescent="0.35">
      <c r="A56" s="27" t="s">
        <v>66</v>
      </c>
      <c r="B56" s="28" t="s">
        <v>117</v>
      </c>
      <c r="C56" s="41" t="str" cm="1">
        <f t="array" ref="C56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1</v>
      </c>
      <c r="D56" s="35">
        <v>44971</v>
      </c>
      <c r="E56" s="29" t="s">
        <v>63</v>
      </c>
      <c r="F56" s="30" t="s">
        <v>121</v>
      </c>
      <c r="G56" s="31">
        <v>44972</v>
      </c>
      <c r="H56" s="30"/>
      <c r="I56" s="30"/>
      <c r="J56" s="30"/>
      <c r="K56" s="30"/>
      <c r="L56" s="30"/>
      <c r="M56" s="39"/>
      <c r="N56" s="32" t="s">
        <v>129</v>
      </c>
      <c r="O56" s="27" t="str" cm="1">
        <f t="array" ref="O56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6" s="31"/>
    </row>
    <row r="57" spans="1:16" ht="30" customHeight="1" x14ac:dyDescent="0.35">
      <c r="A57" s="27" t="s">
        <v>37</v>
      </c>
      <c r="B57" s="28" t="s">
        <v>118</v>
      </c>
      <c r="C57" s="41" t="str" cm="1">
        <f t="array" ref="C57">_xlfn.IFS(Tracker[[#This Row],[Onboarding DT]]&gt;0,$C$5,Tracker[[#This Row],[OFFER]]&gt;0,$C$4,Tracker[[#This Row],[FINAL]]&gt;0,$C$3,Tracker[[#This Row],[L4 (optional)]]&gt;0,$C$2,Tracker[[#This Row],[L3]]&gt;0,$B$5,Tracker[[#This Row],[L2]]&gt;0,$B$4,Tracker[[#This Row],[L1]]&gt;0,$B$3,Tracker[[#This Row],[APPLIED DATE]]&gt;0,$B$2)</f>
        <v>Lvl 3</v>
      </c>
      <c r="D57" s="35">
        <v>44997</v>
      </c>
      <c r="E57" s="29" t="s">
        <v>63</v>
      </c>
      <c r="F57" s="30" t="s">
        <v>120</v>
      </c>
      <c r="G57" s="31">
        <v>44998</v>
      </c>
      <c r="H57" s="30" t="s">
        <v>120</v>
      </c>
      <c r="I57" s="30" t="s">
        <v>123</v>
      </c>
      <c r="J57" s="30"/>
      <c r="K57" s="30"/>
      <c r="L57" s="30"/>
      <c r="M57" s="39"/>
      <c r="N57" s="32" t="s">
        <v>54</v>
      </c>
      <c r="O57" s="27" t="str" cm="1">
        <f t="array" ref="O57">_xlfn.IFS(Tracker[[#This Row],[Reject Reason]]&gt;0,"CLOSED",Tracker[[#This Row],[OFFER]]="ACCEPTED","CLOSED",Tracker[[#This Row],[OFFER]]="DECLINED","CLOSED",Tracker[[#This Row],[OFFER]]="SCHEDULED","OPEN",Tracker[[#This Row],[OFFER]]="","OPEN")</f>
        <v>CLOSED</v>
      </c>
      <c r="P57" s="31"/>
    </row>
  </sheetData>
  <mergeCells count="2">
    <mergeCell ref="I2:I3"/>
    <mergeCell ref="A1:C1"/>
  </mergeCells>
  <phoneticPr fontId="5" type="noConversion"/>
  <conditionalFormatting sqref="O8:P57">
    <cfRule type="containsText" dxfId="46" priority="157" operator="containsText" text="CLOSED">
      <formula>NOT(ISERROR(SEARCH("CLOSED",O8)))</formula>
    </cfRule>
  </conditionalFormatting>
  <conditionalFormatting sqref="A1:A1048576">
    <cfRule type="containsText" dxfId="45" priority="154" operator="containsText" text="REFERRAL">
      <formula>NOT(ISERROR(SEARCH("REFERRAL",A1)))</formula>
    </cfRule>
  </conditionalFormatting>
  <conditionalFormatting sqref="O8:P57">
    <cfRule type="containsText" dxfId="44" priority="145" operator="containsText" text="OPEN">
      <formula>NOT(ISERROR(SEARCH("OPEN",O8)))</formula>
    </cfRule>
    <cfRule type="containsText" dxfId="43" priority="146" operator="containsText" text="SHORTLISTED">
      <formula>NOT(ISERROR(SEARCH("SHORTLISTED",O8)))</formula>
    </cfRule>
    <cfRule type="containsText" dxfId="42" priority="150" operator="containsText" text="OPEN">
      <formula>NOT(ISERROR(SEARCH("OPEN",O8)))</formula>
    </cfRule>
  </conditionalFormatting>
  <conditionalFormatting sqref="O7:P57">
    <cfRule type="containsText" dxfId="41" priority="149" operator="containsText" text="STAND-BY">
      <formula>NOT(ISERROR(SEARCH("STAND-BY",O7)))</formula>
    </cfRule>
  </conditionalFormatting>
  <conditionalFormatting sqref="F8:L57">
    <cfRule type="containsText" dxfId="40" priority="132" operator="containsText" text="FAILED">
      <formula>NOT(ISERROR(SEARCH("FAILED",F8)))</formula>
    </cfRule>
    <cfRule type="containsText" dxfId="39" priority="133" operator="containsText" text="PASS">
      <formula>NOT(ISERROR(SEARCH("PASS",F8)))</formula>
    </cfRule>
    <cfRule type="containsText" dxfId="38" priority="134" operator="containsText" text="SCHEDULED">
      <formula>NOT(ISERROR(SEARCH("SCHEDULED",F8)))</formula>
    </cfRule>
  </conditionalFormatting>
  <conditionalFormatting sqref="E7 F7:L57">
    <cfRule type="containsText" dxfId="37" priority="131" operator="containsText" text="FAIL">
      <formula>NOT(ISERROR(SEARCH("FAIL",E7)))</formula>
    </cfRule>
  </conditionalFormatting>
  <conditionalFormatting sqref="M7:N57">
    <cfRule type="containsText" dxfId="36" priority="128" operator="containsText" text="DECLINE">
      <formula>NOT(ISERROR(SEARCH("DECLINE",M7)))</formula>
    </cfRule>
    <cfRule type="containsText" dxfId="35" priority="129" operator="containsText" text="ACCEPT">
      <formula>NOT(ISERROR(SEARCH("ACCEPT",M7)))</formula>
    </cfRule>
    <cfRule type="containsText" dxfId="34" priority="130" operator="containsText" text="SCHEDULED">
      <formula>NOT(ISERROR(SEARCH("SCHEDULED",M7)))</formula>
    </cfRule>
  </conditionalFormatting>
  <conditionalFormatting sqref="A8:C57 F8:P57">
    <cfRule type="containsText" dxfId="33" priority="85" operator="containsText" text="PASS-Shortlisted">
      <formula>NOT(ISERROR(SEARCH("PASS-Shortlisted",A8)))</formula>
    </cfRule>
  </conditionalFormatting>
  <conditionalFormatting sqref="H8:L57">
    <cfRule type="containsText" dxfId="32" priority="70" operator="containsText" text="FAIL">
      <formula>NOT(ISERROR(SEARCH("FAIL",H8)))</formula>
    </cfRule>
    <cfRule type="containsText" dxfId="31" priority="71" operator="containsText" text="SCHEDULED">
      <formula>NOT(ISERROR(SEARCH("SCHEDULED",H8)))</formula>
    </cfRule>
    <cfRule type="containsText" dxfId="30" priority="72" operator="containsText" text="PASS">
      <formula>NOT(ISERROR(SEARCH("PASS",H8)))</formula>
    </cfRule>
  </conditionalFormatting>
  <conditionalFormatting sqref="D7">
    <cfRule type="containsText" dxfId="29" priority="2" operator="containsText" text="FAIL">
      <formula>NOT(ISERROR(SEARCH("FAIL",D7)))</formula>
    </cfRule>
  </conditionalFormatting>
  <dataValidations count="3">
    <dataValidation type="list" allowBlank="1" showInputMessage="1" showErrorMessage="1" sqref="M8:M57" xr:uid="{A0525532-8F47-489A-A5A4-E62BCEABE0AD}">
      <formula1>"SCHEDULED, ACCEPTED, DECLINED"</formula1>
    </dataValidation>
    <dataValidation type="list" allowBlank="1" showInputMessage="1" showErrorMessage="1" sqref="F8:F57 H8:I57" xr:uid="{9041E355-468B-469B-8842-37EB26A48382}">
      <formula1>"SCHEDULED, PASS, PASS-Shortlisted, FAIL, SCHEDULED-No Show, SCHEDULED-Withdrawn"</formula1>
    </dataValidation>
    <dataValidation type="list" allowBlank="1" showInputMessage="1" showErrorMessage="1" sqref="J8:K57" xr:uid="{57AAFF75-7B19-494D-A749-377D922049DF}">
      <formula1>"SCHEDULED, PASS, PASS-Shortlisted, FAIL,N/A, SCHEDULED-No Show, SCHEDULED-Withdrawn"</formula1>
    </dataValidation>
  </dataValidations>
  <pageMargins left="0.7" right="0.7" top="0.75" bottom="0.75" header="0.3" footer="0.3"/>
  <pageSetup orientation="portrait" r:id="rId1"/>
  <ignoredErrors>
    <ignoredError sqref="B8:B57" numberStoredAsText="1"/>
    <ignoredError sqref="N7" listDataValidatio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4" r:id="rId4" name="Drop Down 40">
              <controlPr defaultSize="0" autoLine="0" autoPict="0">
                <anchor moveWithCells="1">
                  <from>
                    <xdr:col>13</xdr:col>
                    <xdr:colOff>819150</xdr:colOff>
                    <xdr:row>0</xdr:row>
                    <xdr:rowOff>133350</xdr:rowOff>
                  </from>
                  <to>
                    <xdr:col>14</xdr:col>
                    <xdr:colOff>800100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D39656-DA38-4C1D-A46A-9840BFBD9105}">
          <x14:formula1>
            <xm:f>Calculations!$A$3:$A$8</xm:f>
          </x14:formula1>
          <xm:sqref>A8:A57</xm:sqref>
        </x14:dataValidation>
        <x14:dataValidation type="list" allowBlank="1" showInputMessage="1" showErrorMessage="1" xr:uid="{CAD5731D-4EBC-43D3-A461-F4EA13FE23CE}">
          <x14:formula1>
            <xm:f>Calculations!$L$3:$L$6</xm:f>
          </x14:formula1>
          <xm:sqref>N7</xm:sqref>
        </x14:dataValidation>
        <x14:dataValidation type="list" allowBlank="1" showInputMessage="1" showErrorMessage="1" xr:uid="{745C984C-3A20-4B06-89C5-8A6D048B2328}">
          <x14:formula1>
            <xm:f>Calculations!$N$3:$N$7</xm:f>
          </x14:formula1>
          <xm:sqref>E8:E57</xm:sqref>
        </x14:dataValidation>
        <x14:dataValidation type="list" allowBlank="1" showInputMessage="1" showErrorMessage="1" xr:uid="{21DFEC5D-EE5D-4F24-8D6B-07217FE1AEFC}">
          <x14:formula1>
            <xm:f>Calculations!$L$3:$L$7</xm:f>
          </x14:formula1>
          <xm:sqref>N8:N57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D6F8-622F-4C80-8179-A4300D6F3227}">
  <sheetPr>
    <tabColor rgb="FFFFFF00"/>
  </sheetPr>
  <dimension ref="A1:X51"/>
  <sheetViews>
    <sheetView topLeftCell="C1" workbookViewId="0">
      <selection activeCell="E37" sqref="E37"/>
    </sheetView>
  </sheetViews>
  <sheetFormatPr defaultRowHeight="15" x14ac:dyDescent="0.25"/>
  <cols>
    <col min="1" max="1" width="28.7109375" customWidth="1"/>
    <col min="2" max="2" width="13.85546875" customWidth="1"/>
    <col min="3" max="3" width="7.28515625" customWidth="1"/>
    <col min="4" max="4" width="13" customWidth="1"/>
    <col min="5" max="5" width="11.85546875" customWidth="1"/>
    <col min="6" max="6" width="9.85546875" customWidth="1"/>
    <col min="8" max="8" width="13.5703125" customWidth="1"/>
    <col min="9" max="9" width="12.28515625" customWidth="1"/>
    <col min="10" max="10" width="13" customWidth="1"/>
    <col min="11" max="11" width="16.42578125" customWidth="1"/>
    <col min="12" max="12" width="17" customWidth="1"/>
    <col min="13" max="13" width="10" customWidth="1"/>
    <col min="15" max="15" width="12.42578125" customWidth="1"/>
    <col min="16" max="16" width="11.7109375" customWidth="1"/>
    <col min="17" max="17" width="13.140625" customWidth="1"/>
    <col min="18" max="18" width="14.42578125" customWidth="1"/>
    <col min="19" max="19" width="20" customWidth="1"/>
    <col min="21" max="22" width="9.85546875" style="61" bestFit="1" customWidth="1"/>
    <col min="23" max="23" width="9.140625" style="62"/>
  </cols>
  <sheetData>
    <row r="1" spans="1:24" x14ac:dyDescent="0.25">
      <c r="U1" s="61" cm="1">
        <f t="array" ref="U1:U50">L1_DT</f>
        <v>44988</v>
      </c>
      <c r="V1" s="61" cm="1">
        <f t="array" ref="V1:V50">FINAL_DT</f>
        <v>0</v>
      </c>
      <c r="W1" s="62">
        <f t="shared" ref="W1:W32" si="0">V1-U1</f>
        <v>-44988</v>
      </c>
      <c r="X1" t="str">
        <f t="shared" ref="X1:X32" si="1">IF(W1&lt;0,"0",W1)</f>
        <v>0</v>
      </c>
    </row>
    <row r="2" spans="1:24" x14ac:dyDescent="0.25">
      <c r="A2" t="s">
        <v>24</v>
      </c>
      <c r="B2" t="s">
        <v>25</v>
      </c>
      <c r="C2" t="s">
        <v>128</v>
      </c>
      <c r="D2" t="s">
        <v>26</v>
      </c>
      <c r="E2" t="s">
        <v>41</v>
      </c>
      <c r="F2" t="s">
        <v>42</v>
      </c>
      <c r="G2" t="s">
        <v>2</v>
      </c>
      <c r="I2" s="14" t="s">
        <v>43</v>
      </c>
      <c r="J2" s="16">
        <v>45029</v>
      </c>
      <c r="L2" s="18" t="s">
        <v>53</v>
      </c>
      <c r="N2" s="22" t="s">
        <v>60</v>
      </c>
      <c r="P2" s="24" t="s">
        <v>67</v>
      </c>
      <c r="Q2" s="25"/>
      <c r="U2" s="61">
        <v>44996</v>
      </c>
      <c r="V2" s="61">
        <v>0</v>
      </c>
      <c r="W2" s="62">
        <f t="shared" si="0"/>
        <v>-44996</v>
      </c>
      <c r="X2" t="str">
        <f t="shared" si="1"/>
        <v>0</v>
      </c>
    </row>
    <row r="3" spans="1:24" x14ac:dyDescent="0.25">
      <c r="A3" t="s">
        <v>66</v>
      </c>
      <c r="B3" t="s">
        <v>32</v>
      </c>
      <c r="C3">
        <v>3</v>
      </c>
      <c r="D3" t="s">
        <v>46</v>
      </c>
      <c r="E3" s="15">
        <v>44967</v>
      </c>
      <c r="F3" s="15">
        <f>JobTitles[[#This Row],[DT Opened]]+30</f>
        <v>44997</v>
      </c>
      <c r="G3" s="17" t="str">
        <f>IF(AND(todays.date&gt;=JobTitles[[#This Row],[DT Opened]],todays.date&lt;=JobTitles[[#This Row],[DT Closed]]),"OPEN","CLOSED")</f>
        <v>CLOSED</v>
      </c>
      <c r="I3" s="50" t="s">
        <v>137</v>
      </c>
      <c r="J3" s="51" cm="1">
        <f t="array" ref="J3">MIN(IF(Onboarding_DT&gt;=todays.date,Onboarding_DT))</f>
        <v>45029</v>
      </c>
      <c r="L3" s="18" t="s">
        <v>54</v>
      </c>
      <c r="N3" s="22" t="s">
        <v>61</v>
      </c>
      <c r="P3" s="24" t="s">
        <v>68</v>
      </c>
      <c r="Q3" s="25">
        <f>COUNTA(L_APPS)</f>
        <v>50</v>
      </c>
      <c r="U3" s="61">
        <v>44968</v>
      </c>
      <c r="V3" s="61">
        <v>0</v>
      </c>
      <c r="W3" s="62">
        <f t="shared" si="0"/>
        <v>-44968</v>
      </c>
      <c r="X3" t="str">
        <f t="shared" si="1"/>
        <v>0</v>
      </c>
    </row>
    <row r="4" spans="1:24" x14ac:dyDescent="0.25">
      <c r="A4" t="s">
        <v>36</v>
      </c>
      <c r="B4" t="s">
        <v>3</v>
      </c>
      <c r="C4">
        <v>1</v>
      </c>
      <c r="D4" t="s">
        <v>44</v>
      </c>
      <c r="E4" s="15">
        <v>44972</v>
      </c>
      <c r="F4" s="15">
        <f>JobTitles[[#This Row],[DT Opened]]+30</f>
        <v>45002</v>
      </c>
      <c r="G4" s="17" t="str">
        <f>IF(AND(todays.date&gt;=JobTitles[[#This Row],[DT Opened]],todays.date&lt;=JobTitles[[#This Row],[DT Closed]]),"OPEN","CLOSED")</f>
        <v>CLOSED</v>
      </c>
      <c r="I4" t="s">
        <v>141</v>
      </c>
      <c r="J4" t="s">
        <v>140</v>
      </c>
      <c r="L4" s="18" t="s">
        <v>55</v>
      </c>
      <c r="N4" s="22" t="s">
        <v>62</v>
      </c>
      <c r="P4" s="66" t="s">
        <v>132</v>
      </c>
      <c r="Q4" s="66"/>
      <c r="R4" s="46" t="s">
        <v>135</v>
      </c>
      <c r="S4" s="46" t="s">
        <v>136</v>
      </c>
      <c r="U4" s="61">
        <v>44968</v>
      </c>
      <c r="V4" s="61">
        <v>44987</v>
      </c>
      <c r="W4" s="62">
        <f t="shared" si="0"/>
        <v>19</v>
      </c>
      <c r="X4">
        <f t="shared" si="1"/>
        <v>19</v>
      </c>
    </row>
    <row r="5" spans="1:24" x14ac:dyDescent="0.25">
      <c r="A5" t="s">
        <v>40</v>
      </c>
      <c r="B5" t="s">
        <v>34</v>
      </c>
      <c r="C5">
        <v>1</v>
      </c>
      <c r="D5" t="s">
        <v>48</v>
      </c>
      <c r="E5" s="15">
        <v>44982</v>
      </c>
      <c r="F5" s="15">
        <f>JobTitles[[#This Row],[DT Opened]]+30</f>
        <v>45012</v>
      </c>
      <c r="G5" s="17" t="str">
        <f>IF(AND(todays.date&gt;=JobTitles[[#This Row],[DT Opened]],todays.date&lt;=JobTitles[[#This Row],[DT Closed]]),"OPEN","CLOSED")</f>
        <v>CLOSED</v>
      </c>
      <c r="J5" t="s">
        <v>139</v>
      </c>
      <c r="L5" s="18" t="s">
        <v>57</v>
      </c>
      <c r="N5" s="22" t="s">
        <v>63</v>
      </c>
      <c r="P5" s="45" t="s">
        <v>6</v>
      </c>
      <c r="Q5" s="47" cm="1">
        <f t="array" ref="Q5">COUNTIF(P_L1,"PASS")</f>
        <v>42</v>
      </c>
      <c r="R5" s="48">
        <f>Q5/Q3</f>
        <v>0.84</v>
      </c>
      <c r="S5" s="48">
        <f>Q5/COUNTA(L_APPS)</f>
        <v>0.84</v>
      </c>
      <c r="U5" s="61">
        <v>44969</v>
      </c>
      <c r="V5" s="61">
        <v>0</v>
      </c>
      <c r="W5" s="62">
        <f t="shared" si="0"/>
        <v>-44969</v>
      </c>
      <c r="X5" t="str">
        <f t="shared" si="1"/>
        <v>0</v>
      </c>
    </row>
    <row r="6" spans="1:24" x14ac:dyDescent="0.25">
      <c r="A6" t="s">
        <v>37</v>
      </c>
      <c r="B6" t="s">
        <v>31</v>
      </c>
      <c r="C6">
        <v>4</v>
      </c>
      <c r="D6" t="s">
        <v>45</v>
      </c>
      <c r="E6" s="15">
        <v>44987</v>
      </c>
      <c r="F6" s="15">
        <f>JobTitles[[#This Row],[DT Opened]]+30</f>
        <v>45017</v>
      </c>
      <c r="G6" s="17" t="str">
        <f>IF(AND(todays.date&gt;=JobTitles[[#This Row],[DT Opened]],todays.date&lt;=JobTitles[[#This Row],[DT Closed]]),"OPEN","CLOSED")</f>
        <v>CLOSED</v>
      </c>
      <c r="I6" t="str" cm="1">
        <f t="array" ref="I6">_xlfn.IFS(J6=1, "TOTAL",J6=2,"PERCENTAGE")</f>
        <v>TOTAL</v>
      </c>
      <c r="J6">
        <v>1</v>
      </c>
      <c r="L6" s="18" t="s">
        <v>56</v>
      </c>
      <c r="N6" s="22" t="s">
        <v>64</v>
      </c>
      <c r="P6" s="45" t="s">
        <v>8</v>
      </c>
      <c r="Q6" s="47" cm="1">
        <f t="array" ref="Q6">COUNTIF(P_L2,"PASS")</f>
        <v>22</v>
      </c>
      <c r="R6" s="48">
        <f>Q6/Q5</f>
        <v>0.52380952380952384</v>
      </c>
      <c r="S6" s="48">
        <f>Q6/COUNTA(L_APPS)</f>
        <v>0.44</v>
      </c>
      <c r="U6" s="61">
        <v>44974</v>
      </c>
      <c r="V6" s="61">
        <v>0</v>
      </c>
      <c r="W6" s="62">
        <f t="shared" si="0"/>
        <v>-44974</v>
      </c>
      <c r="X6" t="str">
        <f t="shared" si="1"/>
        <v>0</v>
      </c>
    </row>
    <row r="7" spans="1:24" x14ac:dyDescent="0.25">
      <c r="A7" t="s">
        <v>38</v>
      </c>
      <c r="B7" t="s">
        <v>35</v>
      </c>
      <c r="C7">
        <v>2</v>
      </c>
      <c r="D7" t="s">
        <v>49</v>
      </c>
      <c r="E7" s="15">
        <v>44993</v>
      </c>
      <c r="F7" s="15">
        <f>JobTitles[[#This Row],[DT Opened]]+30</f>
        <v>45023</v>
      </c>
      <c r="G7" s="17" t="str">
        <f>IF(AND(todays.date&gt;=JobTitles[[#This Row],[DT Opened]],todays.date&lt;=JobTitles[[#This Row],[DT Closed]]),"OPEN","CLOSED")</f>
        <v>CLOSED</v>
      </c>
      <c r="I7" t="s">
        <v>142</v>
      </c>
      <c r="J7" cm="1">
        <f t="array" ref="J7">COUNTIF(P_Status,"OPEN")</f>
        <v>3</v>
      </c>
      <c r="L7" s="18" t="s">
        <v>129</v>
      </c>
      <c r="N7" s="22" t="s">
        <v>65</v>
      </c>
      <c r="P7" s="45" t="s">
        <v>9</v>
      </c>
      <c r="Q7" s="47" cm="1">
        <f t="array" ref="Q7">COUNTIF(P_L3,"PASS")</f>
        <v>11</v>
      </c>
      <c r="R7" s="48">
        <f t="shared" ref="R7" si="2">Q7/Q6</f>
        <v>0.5</v>
      </c>
      <c r="S7" s="48">
        <f>Q7/COUNTA(L_APPS)</f>
        <v>0.22</v>
      </c>
      <c r="U7" s="61">
        <v>44988</v>
      </c>
      <c r="V7" s="61">
        <v>0</v>
      </c>
      <c r="W7" s="62">
        <f t="shared" si="0"/>
        <v>-44988</v>
      </c>
      <c r="X7" t="str">
        <f t="shared" si="1"/>
        <v>0</v>
      </c>
    </row>
    <row r="8" spans="1:24" x14ac:dyDescent="0.25">
      <c r="A8" t="s">
        <v>39</v>
      </c>
      <c r="B8" t="s">
        <v>33</v>
      </c>
      <c r="C8">
        <v>2</v>
      </c>
      <c r="D8" t="s">
        <v>47</v>
      </c>
      <c r="E8" s="15">
        <v>44994</v>
      </c>
      <c r="F8" s="15">
        <f>JobTitles[[#This Row],[DT Opened]]+30</f>
        <v>45024</v>
      </c>
      <c r="G8" s="17" t="str">
        <f>IF(AND(todays.date&gt;=JobTitles[[#This Row],[DT Opened]],todays.date&lt;=JobTitles[[#This Row],[DT Closed]]),"OPEN","CLOSED")</f>
        <v>CLOSED</v>
      </c>
      <c r="I8" t="s">
        <v>147</v>
      </c>
      <c r="J8" s="63">
        <f>AVERAGE(ProcessingTime)</f>
        <v>15.5</v>
      </c>
      <c r="P8" s="45" t="s">
        <v>133</v>
      </c>
      <c r="Q8" s="49" cm="1">
        <f t="array" ref="Q8">COUNTIF(P_L4,"PASS")</f>
        <v>3</v>
      </c>
      <c r="R8" s="48"/>
      <c r="S8" s="48"/>
      <c r="U8" s="61">
        <v>44995</v>
      </c>
      <c r="V8" s="61">
        <v>0</v>
      </c>
      <c r="W8" s="62">
        <f t="shared" si="0"/>
        <v>-44995</v>
      </c>
      <c r="X8" t="str">
        <f t="shared" si="1"/>
        <v>0</v>
      </c>
    </row>
    <row r="9" spans="1:24" x14ac:dyDescent="0.25">
      <c r="O9" s="23"/>
      <c r="P9" s="45" t="s">
        <v>134</v>
      </c>
      <c r="Q9" s="49" cm="1">
        <f t="array" ref="Q9">COUNTIF(P_L4,"N/A")</f>
        <v>7</v>
      </c>
      <c r="R9" s="48"/>
      <c r="S9" s="48"/>
      <c r="U9" s="61">
        <v>44995</v>
      </c>
      <c r="V9" s="61">
        <v>0</v>
      </c>
      <c r="W9" s="62">
        <f t="shared" si="0"/>
        <v>-44995</v>
      </c>
      <c r="X9" t="str">
        <f t="shared" si="1"/>
        <v>0</v>
      </c>
    </row>
    <row r="10" spans="1:24" x14ac:dyDescent="0.25">
      <c r="O10" s="23"/>
      <c r="P10" s="45" t="s">
        <v>27</v>
      </c>
      <c r="Q10" s="47">
        <f>SUM(Q8:Q9)</f>
        <v>10</v>
      </c>
      <c r="R10" s="48">
        <f>Q10/Q7</f>
        <v>0.90909090909090906</v>
      </c>
      <c r="S10" s="48">
        <f>Q10/COUNTA(L_APPS)</f>
        <v>0.2</v>
      </c>
      <c r="U10" s="61">
        <v>44974</v>
      </c>
      <c r="V10" s="61">
        <v>44994</v>
      </c>
      <c r="W10" s="62">
        <f t="shared" si="0"/>
        <v>20</v>
      </c>
      <c r="X10">
        <f t="shared" si="1"/>
        <v>20</v>
      </c>
    </row>
    <row r="11" spans="1:24" x14ac:dyDescent="0.25">
      <c r="O11" s="23"/>
      <c r="P11" s="45" t="s">
        <v>125</v>
      </c>
      <c r="Q11" s="47" cm="1">
        <f t="array" ref="Q11">COUNTIF(P_FINAL,"PASS")</f>
        <v>8</v>
      </c>
      <c r="R11" s="48">
        <f>Q11/Q10</f>
        <v>0.8</v>
      </c>
      <c r="S11" s="48">
        <f>Q11/COUNTA(L_APPS)</f>
        <v>0.16</v>
      </c>
      <c r="U11" s="61">
        <v>44984</v>
      </c>
      <c r="V11" s="61">
        <v>44998</v>
      </c>
      <c r="W11" s="62">
        <f t="shared" si="0"/>
        <v>14</v>
      </c>
      <c r="X11">
        <f t="shared" si="1"/>
        <v>14</v>
      </c>
    </row>
    <row r="12" spans="1:24" x14ac:dyDescent="0.25">
      <c r="O12" s="23"/>
      <c r="P12" s="45" t="s">
        <v>130</v>
      </c>
      <c r="Q12" s="47" cm="1">
        <f t="array" ref="Q12">COUNTIF(P_OFFER,"ACCEPTED")</f>
        <v>4</v>
      </c>
      <c r="R12" s="48">
        <f t="shared" ref="R12" si="3">Q12/Q9</f>
        <v>0.5714285714285714</v>
      </c>
      <c r="S12" s="48">
        <f>Q12/COUNTA(L_APPS)</f>
        <v>0.08</v>
      </c>
      <c r="U12" s="61">
        <v>44988</v>
      </c>
      <c r="V12" s="61">
        <v>0</v>
      </c>
      <c r="W12" s="62">
        <f t="shared" si="0"/>
        <v>-44988</v>
      </c>
      <c r="X12" t="str">
        <f t="shared" si="1"/>
        <v>0</v>
      </c>
    </row>
    <row r="13" spans="1:24" x14ac:dyDescent="0.25">
      <c r="O13" s="23"/>
      <c r="U13" s="61">
        <v>44989</v>
      </c>
      <c r="V13" s="61">
        <v>0</v>
      </c>
      <c r="W13" s="62">
        <f t="shared" si="0"/>
        <v>-44989</v>
      </c>
      <c r="X13" t="str">
        <f t="shared" si="1"/>
        <v>0</v>
      </c>
    </row>
    <row r="14" spans="1:24" x14ac:dyDescent="0.25">
      <c r="O14" s="23"/>
      <c r="P14" s="53" t="s">
        <v>138</v>
      </c>
      <c r="Q14" s="54">
        <f>HLOOKUP($J$6,$R$14:$S$20,ROW()-13,0)</f>
        <v>1</v>
      </c>
      <c r="R14" s="55">
        <v>1</v>
      </c>
      <c r="S14" s="55">
        <v>2</v>
      </c>
      <c r="U14" s="61">
        <v>44969</v>
      </c>
      <c r="V14" s="61">
        <v>0</v>
      </c>
      <c r="W14" s="62">
        <f t="shared" si="0"/>
        <v>-44969</v>
      </c>
      <c r="X14" t="str">
        <f t="shared" si="1"/>
        <v>0</v>
      </c>
    </row>
    <row r="15" spans="1:24" x14ac:dyDescent="0.25">
      <c r="O15" s="23"/>
      <c r="P15" s="56" t="s">
        <v>6</v>
      </c>
      <c r="Q15" s="58">
        <f t="shared" ref="Q15:Q20" si="4">HLOOKUP($J$6,$R$14:$S$20,ROW()-13,0)</f>
        <v>42</v>
      </c>
      <c r="R15" s="55" cm="1">
        <f t="array" ref="R15">COUNTIF(P_L1,"PASS")</f>
        <v>42</v>
      </c>
      <c r="S15" s="57">
        <f>Q5/COUNTA(L_APPS)</f>
        <v>0.84</v>
      </c>
      <c r="U15" s="61">
        <v>44976</v>
      </c>
      <c r="V15" s="61">
        <v>0</v>
      </c>
      <c r="W15" s="62">
        <f t="shared" si="0"/>
        <v>-44976</v>
      </c>
      <c r="X15" t="str">
        <f t="shared" si="1"/>
        <v>0</v>
      </c>
    </row>
    <row r="16" spans="1:24" x14ac:dyDescent="0.25">
      <c r="O16" s="23"/>
      <c r="P16" s="56" t="s">
        <v>8</v>
      </c>
      <c r="Q16" s="58">
        <f t="shared" si="4"/>
        <v>22</v>
      </c>
      <c r="R16" s="55" cm="1">
        <f t="array" ref="R16">COUNTIF(P_L2,"PASS")</f>
        <v>22</v>
      </c>
      <c r="S16" s="57">
        <f>Q6/COUNTA(L_APPS)</f>
        <v>0.44</v>
      </c>
      <c r="U16" s="61">
        <v>44991</v>
      </c>
      <c r="V16" s="61">
        <v>0</v>
      </c>
      <c r="W16" s="62">
        <f t="shared" si="0"/>
        <v>-44991</v>
      </c>
      <c r="X16" t="str">
        <f t="shared" si="1"/>
        <v>0</v>
      </c>
    </row>
    <row r="17" spans="15:24" x14ac:dyDescent="0.25">
      <c r="O17" s="23"/>
      <c r="P17" s="56" t="s">
        <v>9</v>
      </c>
      <c r="Q17" s="58">
        <f t="shared" si="4"/>
        <v>11</v>
      </c>
      <c r="R17" s="55" cm="1">
        <f t="array" ref="R17">COUNTIF(P_L3,"PASS")</f>
        <v>11</v>
      </c>
      <c r="S17" s="57">
        <f>Q7/COUNTA(L_APPS)</f>
        <v>0.22</v>
      </c>
      <c r="U17" s="61">
        <v>44987</v>
      </c>
      <c r="V17" s="61">
        <v>0</v>
      </c>
      <c r="W17" s="62">
        <f t="shared" si="0"/>
        <v>-44987</v>
      </c>
      <c r="X17" t="str">
        <f t="shared" si="1"/>
        <v>0</v>
      </c>
    </row>
    <row r="18" spans="15:24" x14ac:dyDescent="0.25">
      <c r="O18" s="23"/>
      <c r="P18" s="56" t="s">
        <v>27</v>
      </c>
      <c r="Q18" s="58">
        <f t="shared" si="4"/>
        <v>33</v>
      </c>
      <c r="R18" s="55">
        <f>SUM(R16:R17)</f>
        <v>33</v>
      </c>
      <c r="S18" s="57">
        <f>Q10/COUNTA(L_APPS)</f>
        <v>0.2</v>
      </c>
      <c r="U18" s="61">
        <v>44987</v>
      </c>
      <c r="V18" s="61">
        <v>44999</v>
      </c>
      <c r="W18" s="62">
        <f t="shared" si="0"/>
        <v>12</v>
      </c>
      <c r="X18">
        <f t="shared" si="1"/>
        <v>12</v>
      </c>
    </row>
    <row r="19" spans="15:24" x14ac:dyDescent="0.25">
      <c r="O19" s="23"/>
      <c r="P19" s="56" t="s">
        <v>125</v>
      </c>
      <c r="Q19" s="58">
        <f t="shared" si="4"/>
        <v>8</v>
      </c>
      <c r="R19" s="55" cm="1">
        <f t="array" ref="R19">COUNTIF(P_FINAL,"PASS")</f>
        <v>8</v>
      </c>
      <c r="S19" s="57">
        <f>Q11/COUNTA(L_APPS)</f>
        <v>0.16</v>
      </c>
      <c r="U19" s="61">
        <v>44970</v>
      </c>
      <c r="V19" s="61">
        <v>0</v>
      </c>
      <c r="W19" s="62">
        <f t="shared" si="0"/>
        <v>-44970</v>
      </c>
      <c r="X19" t="str">
        <f t="shared" si="1"/>
        <v>0</v>
      </c>
    </row>
    <row r="20" spans="15:24" x14ac:dyDescent="0.25">
      <c r="O20" s="23"/>
      <c r="P20" s="56" t="s">
        <v>130</v>
      </c>
      <c r="Q20" s="58">
        <f t="shared" si="4"/>
        <v>4</v>
      </c>
      <c r="R20" s="55" cm="1">
        <f t="array" ref="R20">COUNTIF(P_OFFER,"ACCEPTED")</f>
        <v>4</v>
      </c>
      <c r="S20" s="57">
        <f>Q12/COUNTA(L_APPS)</f>
        <v>0.08</v>
      </c>
      <c r="U20" s="61">
        <v>45005</v>
      </c>
      <c r="V20" s="61">
        <v>0</v>
      </c>
      <c r="W20" s="62">
        <f t="shared" si="0"/>
        <v>-45005</v>
      </c>
      <c r="X20" t="str">
        <f t="shared" si="1"/>
        <v>0</v>
      </c>
    </row>
    <row r="21" spans="15:24" x14ac:dyDescent="0.25">
      <c r="O21" s="23"/>
      <c r="U21" s="61">
        <v>44971</v>
      </c>
      <c r="V21" s="61">
        <v>0</v>
      </c>
      <c r="W21" s="62">
        <f t="shared" si="0"/>
        <v>-44971</v>
      </c>
      <c r="X21" t="str">
        <f t="shared" si="1"/>
        <v>0</v>
      </c>
    </row>
    <row r="22" spans="15:24" x14ac:dyDescent="0.25">
      <c r="O22" s="23"/>
      <c r="U22" s="61">
        <v>45004</v>
      </c>
      <c r="V22" s="61">
        <v>45015</v>
      </c>
      <c r="W22" s="62">
        <f t="shared" si="0"/>
        <v>11</v>
      </c>
      <c r="X22">
        <f t="shared" si="1"/>
        <v>11</v>
      </c>
    </row>
    <row r="23" spans="15:24" x14ac:dyDescent="0.25">
      <c r="O23" s="23"/>
      <c r="U23" s="61">
        <v>44991</v>
      </c>
      <c r="V23" s="61">
        <v>45009</v>
      </c>
      <c r="W23" s="62">
        <f t="shared" si="0"/>
        <v>18</v>
      </c>
      <c r="X23">
        <f t="shared" si="1"/>
        <v>18</v>
      </c>
    </row>
    <row r="24" spans="15:24" x14ac:dyDescent="0.25">
      <c r="O24" s="23"/>
      <c r="U24" s="61">
        <v>44995</v>
      </c>
      <c r="V24" s="61">
        <v>0</v>
      </c>
      <c r="W24" s="62">
        <f t="shared" si="0"/>
        <v>-44995</v>
      </c>
      <c r="X24" t="str">
        <f t="shared" si="1"/>
        <v>0</v>
      </c>
    </row>
    <row r="25" spans="15:24" x14ac:dyDescent="0.25">
      <c r="O25" s="23"/>
      <c r="U25" s="61">
        <v>44992</v>
      </c>
      <c r="V25" s="61">
        <v>0</v>
      </c>
      <c r="W25" s="62">
        <f t="shared" si="0"/>
        <v>-44992</v>
      </c>
      <c r="X25" t="str">
        <f t="shared" si="1"/>
        <v>0</v>
      </c>
    </row>
    <row r="26" spans="15:24" x14ac:dyDescent="0.25">
      <c r="O26" s="23"/>
      <c r="U26" s="61">
        <v>44972</v>
      </c>
      <c r="V26" s="61">
        <v>44986</v>
      </c>
      <c r="W26" s="62">
        <f t="shared" si="0"/>
        <v>14</v>
      </c>
      <c r="X26">
        <f t="shared" si="1"/>
        <v>14</v>
      </c>
    </row>
    <row r="27" spans="15:24" x14ac:dyDescent="0.25">
      <c r="O27" s="23"/>
      <c r="U27" s="61">
        <v>44971</v>
      </c>
      <c r="V27" s="61">
        <v>0</v>
      </c>
      <c r="W27" s="62">
        <f t="shared" si="0"/>
        <v>-44971</v>
      </c>
      <c r="X27" t="str">
        <f t="shared" si="1"/>
        <v>0</v>
      </c>
    </row>
    <row r="28" spans="15:24" x14ac:dyDescent="0.25">
      <c r="O28" s="23"/>
      <c r="U28" s="61">
        <v>45004</v>
      </c>
      <c r="V28" s="61">
        <v>0</v>
      </c>
      <c r="W28" s="62">
        <f t="shared" si="0"/>
        <v>-45004</v>
      </c>
      <c r="X28" t="str">
        <f t="shared" si="1"/>
        <v>0</v>
      </c>
    </row>
    <row r="29" spans="15:24" x14ac:dyDescent="0.25">
      <c r="O29" s="23"/>
      <c r="U29" s="61">
        <v>44992</v>
      </c>
      <c r="V29" s="61">
        <v>45009</v>
      </c>
      <c r="W29" s="62">
        <f t="shared" si="0"/>
        <v>17</v>
      </c>
      <c r="X29">
        <f t="shared" si="1"/>
        <v>17</v>
      </c>
    </row>
    <row r="30" spans="15:24" x14ac:dyDescent="0.25">
      <c r="O30" s="23"/>
      <c r="U30" s="61">
        <v>44996</v>
      </c>
      <c r="V30" s="61">
        <v>0</v>
      </c>
      <c r="W30" s="62">
        <f t="shared" si="0"/>
        <v>-44996</v>
      </c>
      <c r="X30" t="str">
        <f t="shared" si="1"/>
        <v>0</v>
      </c>
    </row>
    <row r="31" spans="15:24" x14ac:dyDescent="0.25">
      <c r="O31" s="23"/>
      <c r="U31" s="61">
        <v>44997</v>
      </c>
      <c r="V31" s="61">
        <v>0</v>
      </c>
      <c r="W31" s="62">
        <f t="shared" si="0"/>
        <v>-44997</v>
      </c>
      <c r="X31" t="str">
        <f t="shared" si="1"/>
        <v>0</v>
      </c>
    </row>
    <row r="32" spans="15:24" x14ac:dyDescent="0.25">
      <c r="O32" s="23"/>
      <c r="U32" s="61">
        <v>44999</v>
      </c>
      <c r="V32" s="61">
        <v>0</v>
      </c>
      <c r="W32" s="62">
        <f t="shared" si="0"/>
        <v>-44999</v>
      </c>
      <c r="X32" t="str">
        <f t="shared" si="1"/>
        <v>0</v>
      </c>
    </row>
    <row r="33" spans="15:24" x14ac:dyDescent="0.25">
      <c r="O33" s="23"/>
      <c r="U33" s="61">
        <v>44974</v>
      </c>
      <c r="V33" s="61">
        <v>0</v>
      </c>
      <c r="W33" s="62">
        <f t="shared" ref="W33:W50" si="5">V33-U33</f>
        <v>-44974</v>
      </c>
      <c r="X33" t="str">
        <f t="shared" ref="X33:X50" si="6">IF(W33&lt;0,"0",W33)</f>
        <v>0</v>
      </c>
    </row>
    <row r="34" spans="15:24" x14ac:dyDescent="0.25">
      <c r="O34" s="23"/>
      <c r="U34" s="61">
        <v>45007</v>
      </c>
      <c r="V34" s="61">
        <v>0</v>
      </c>
      <c r="W34" s="62">
        <f t="shared" si="5"/>
        <v>-45007</v>
      </c>
      <c r="X34" t="str">
        <f t="shared" si="6"/>
        <v>0</v>
      </c>
    </row>
    <row r="35" spans="15:24" x14ac:dyDescent="0.25">
      <c r="O35" s="23"/>
      <c r="U35" s="61">
        <v>45007</v>
      </c>
      <c r="V35" s="61">
        <v>45027</v>
      </c>
      <c r="W35" s="62">
        <f t="shared" si="5"/>
        <v>20</v>
      </c>
      <c r="X35">
        <f t="shared" si="6"/>
        <v>20</v>
      </c>
    </row>
    <row r="36" spans="15:24" x14ac:dyDescent="0.25">
      <c r="O36" s="23"/>
      <c r="U36" s="61">
        <v>44976</v>
      </c>
      <c r="V36" s="61">
        <v>0</v>
      </c>
      <c r="W36" s="62">
        <f t="shared" si="5"/>
        <v>-44976</v>
      </c>
      <c r="X36" t="str">
        <f t="shared" si="6"/>
        <v>0</v>
      </c>
    </row>
    <row r="37" spans="15:24" x14ac:dyDescent="0.25">
      <c r="O37" s="23"/>
      <c r="U37" s="61">
        <v>44977</v>
      </c>
      <c r="V37" s="61">
        <v>0</v>
      </c>
      <c r="W37" s="62">
        <f t="shared" si="5"/>
        <v>-44977</v>
      </c>
      <c r="X37" t="str">
        <f t="shared" si="6"/>
        <v>0</v>
      </c>
    </row>
    <row r="38" spans="15:24" x14ac:dyDescent="0.25">
      <c r="O38" s="23"/>
      <c r="U38" s="61">
        <v>44998</v>
      </c>
      <c r="V38" s="61">
        <v>0</v>
      </c>
      <c r="W38" s="62">
        <f t="shared" si="5"/>
        <v>-44998</v>
      </c>
      <c r="X38" t="str">
        <f t="shared" si="6"/>
        <v>0</v>
      </c>
    </row>
    <row r="39" spans="15:24" x14ac:dyDescent="0.25">
      <c r="O39" s="23"/>
      <c r="U39" s="61">
        <v>44998</v>
      </c>
      <c r="V39" s="61">
        <v>0</v>
      </c>
      <c r="W39" s="62">
        <f t="shared" si="5"/>
        <v>-44998</v>
      </c>
      <c r="X39" t="str">
        <f t="shared" si="6"/>
        <v>0</v>
      </c>
    </row>
    <row r="40" spans="15:24" x14ac:dyDescent="0.25">
      <c r="O40" s="23"/>
      <c r="U40" s="61">
        <v>44987</v>
      </c>
      <c r="V40" s="61">
        <v>0</v>
      </c>
      <c r="W40" s="62">
        <f t="shared" si="5"/>
        <v>-44987</v>
      </c>
      <c r="X40" t="str">
        <f t="shared" si="6"/>
        <v>0</v>
      </c>
    </row>
    <row r="41" spans="15:24" x14ac:dyDescent="0.25">
      <c r="O41" s="23"/>
      <c r="U41" s="61">
        <v>44988</v>
      </c>
      <c r="V41" s="61">
        <v>0</v>
      </c>
      <c r="W41" s="62">
        <f t="shared" si="5"/>
        <v>-44988</v>
      </c>
      <c r="X41" t="str">
        <f t="shared" si="6"/>
        <v>0</v>
      </c>
    </row>
    <row r="42" spans="15:24" x14ac:dyDescent="0.25">
      <c r="O42" s="23"/>
      <c r="U42" s="61">
        <v>44991</v>
      </c>
      <c r="V42" s="61">
        <v>0</v>
      </c>
      <c r="W42" s="62">
        <f t="shared" si="5"/>
        <v>-44991</v>
      </c>
      <c r="X42" t="str">
        <f t="shared" si="6"/>
        <v>0</v>
      </c>
    </row>
    <row r="43" spans="15:24" x14ac:dyDescent="0.25">
      <c r="O43" s="23"/>
      <c r="U43" s="61">
        <v>44971</v>
      </c>
      <c r="V43" s="61">
        <v>0</v>
      </c>
      <c r="W43" s="62">
        <f t="shared" si="5"/>
        <v>-44971</v>
      </c>
      <c r="X43" t="str">
        <f t="shared" si="6"/>
        <v>0</v>
      </c>
    </row>
    <row r="44" spans="15:24" x14ac:dyDescent="0.25">
      <c r="O44" s="23"/>
      <c r="U44" s="61">
        <v>45005</v>
      </c>
      <c r="V44" s="61">
        <v>0</v>
      </c>
      <c r="W44" s="62">
        <f t="shared" si="5"/>
        <v>-45005</v>
      </c>
      <c r="X44" t="str">
        <f t="shared" si="6"/>
        <v>0</v>
      </c>
    </row>
    <row r="45" spans="15:24" x14ac:dyDescent="0.25">
      <c r="O45" s="23"/>
      <c r="U45" s="61">
        <v>44992</v>
      </c>
      <c r="V45" s="61">
        <v>0</v>
      </c>
      <c r="W45" s="62">
        <f t="shared" si="5"/>
        <v>-44992</v>
      </c>
      <c r="X45" t="str">
        <f t="shared" si="6"/>
        <v>0</v>
      </c>
    </row>
    <row r="46" spans="15:24" x14ac:dyDescent="0.25">
      <c r="O46" s="23"/>
      <c r="U46" s="61">
        <v>45006</v>
      </c>
      <c r="V46" s="61">
        <v>45016</v>
      </c>
      <c r="W46" s="62">
        <f t="shared" si="5"/>
        <v>10</v>
      </c>
      <c r="X46">
        <f t="shared" si="6"/>
        <v>10</v>
      </c>
    </row>
    <row r="47" spans="15:24" x14ac:dyDescent="0.25">
      <c r="O47" s="23"/>
      <c r="U47" s="61">
        <v>44972</v>
      </c>
      <c r="V47" s="61">
        <v>0</v>
      </c>
      <c r="W47" s="62">
        <f t="shared" si="5"/>
        <v>-44972</v>
      </c>
      <c r="X47" t="str">
        <f t="shared" si="6"/>
        <v>0</v>
      </c>
    </row>
    <row r="48" spans="15:24" x14ac:dyDescent="0.25">
      <c r="O48" s="23"/>
      <c r="U48" s="61">
        <v>44996</v>
      </c>
      <c r="V48" s="61">
        <v>0</v>
      </c>
      <c r="W48" s="62">
        <f t="shared" si="5"/>
        <v>-44996</v>
      </c>
      <c r="X48" t="str">
        <f t="shared" si="6"/>
        <v>0</v>
      </c>
    </row>
    <row r="49" spans="15:24" x14ac:dyDescent="0.25">
      <c r="O49" s="23"/>
      <c r="U49" s="61">
        <v>44972</v>
      </c>
      <c r="V49" s="61">
        <v>0</v>
      </c>
      <c r="W49" s="62">
        <f t="shared" si="5"/>
        <v>-44972</v>
      </c>
      <c r="X49" t="str">
        <f t="shared" si="6"/>
        <v>0</v>
      </c>
    </row>
    <row r="50" spans="15:24" x14ac:dyDescent="0.25">
      <c r="O50" s="23"/>
      <c r="U50" s="61">
        <v>44998</v>
      </c>
      <c r="V50" s="61">
        <v>0</v>
      </c>
      <c r="W50" s="62">
        <f t="shared" si="5"/>
        <v>-44998</v>
      </c>
      <c r="X50" t="str">
        <f t="shared" si="6"/>
        <v>0</v>
      </c>
    </row>
    <row r="51" spans="15:24" x14ac:dyDescent="0.25">
      <c r="O51" s="23"/>
    </row>
  </sheetData>
  <mergeCells count="1">
    <mergeCell ref="P4:Q4"/>
  </mergeCells>
  <phoneticPr fontId="5" type="noConversion"/>
  <conditionalFormatting sqref="G3:G8">
    <cfRule type="cellIs" dxfId="10" priority="1" operator="equal">
      <formula>"OPEN"</formula>
    </cfRule>
    <cfRule type="cellIs" dxfId="9" priority="2" operator="equal">
      <formula>"CLOSED"</formula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3"/>
  <sheetViews>
    <sheetView workbookViewId="0">
      <selection activeCell="C5" sqref="C5:C8"/>
    </sheetView>
  </sheetViews>
  <sheetFormatPr defaultRowHeight="15" x14ac:dyDescent="0.25"/>
  <cols>
    <col min="7" max="7" width="39.140625" customWidth="1"/>
    <col min="9" max="9" width="20.5703125" customWidth="1"/>
    <col min="10" max="10" width="6.5703125" bestFit="1" customWidth="1"/>
    <col min="11" max="11" width="9.5703125" bestFit="1" customWidth="1"/>
    <col min="12" max="12" width="7" bestFit="1" customWidth="1"/>
    <col min="13" max="13" width="15.28515625" bestFit="1" customWidth="1"/>
  </cols>
  <sheetData>
    <row r="2" spans="2:13" ht="16.5" x14ac:dyDescent="0.3">
      <c r="B2" s="1"/>
      <c r="C2" s="1"/>
      <c r="D2" s="1"/>
      <c r="E2" s="1"/>
      <c r="F2" s="1"/>
      <c r="G2" s="1"/>
      <c r="H2" s="1"/>
      <c r="I2" s="2" t="s">
        <v>12</v>
      </c>
      <c r="J2" s="1"/>
      <c r="K2" s="1"/>
      <c r="L2" s="1"/>
      <c r="M2" s="1"/>
    </row>
    <row r="3" spans="2:13" ht="16.5" x14ac:dyDescent="0.3">
      <c r="B3" s="1" t="s">
        <v>13</v>
      </c>
      <c r="C3" s="1"/>
      <c r="D3" s="1"/>
      <c r="E3" s="1"/>
      <c r="F3" s="1"/>
      <c r="G3" s="2" t="s">
        <v>14</v>
      </c>
      <c r="H3" s="1"/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2:13" ht="16.5" x14ac:dyDescent="0.3">
      <c r="B4" s="3"/>
      <c r="C4" s="3" t="s">
        <v>20</v>
      </c>
      <c r="D4" s="3" t="s">
        <v>21</v>
      </c>
      <c r="E4" s="3" t="s">
        <v>22</v>
      </c>
      <c r="F4" s="1"/>
      <c r="G4" s="3" t="s">
        <v>23</v>
      </c>
      <c r="H4" s="1"/>
      <c r="I4" s="3" t="str">
        <f t="array" ref="I4">IFERROR(INDEX(#REF!,SMALL(IF(FREQUENCY(IF(#REF!&lt;&gt;"",MATCH(#REF!,#REF!,0)),ROW(#REF!)-ROW(#REF!)),ROW(#REF!)-ROW(#REF!),""),ROW(I4)-ROW($I$3))),"")</f>
        <v/>
      </c>
      <c r="J4" s="5" t="str">
        <f>IF(I4="","",COUNTIFS(#REF!,"CLOSED",#REF!,I4)/COUNTIFS(#REF!,"CLOSED"))</f>
        <v/>
      </c>
      <c r="K4" s="7" t="str">
        <f t="shared" ref="K4:K13" si="0">IFERROR(LARGE($J$4:$J$13,ROW(I4)-ROW($K$3)),"")</f>
        <v/>
      </c>
      <c r="L4" s="1">
        <f t="array" ref="L4">IFERROR(SMALL(IF($J$4:$J$13=K4,ROW($J$4:$J$13),""),COUNTIF($K$4:K4,K4)),"")</f>
        <v>4</v>
      </c>
      <c r="M4" s="8" t="str">
        <f t="shared" ref="M4:M13" si="1">IFERROR(INDEX($I$4:$I$13,L4-ROW($M$3)),"")</f>
        <v/>
      </c>
    </row>
    <row r="5" spans="2:13" ht="16.5" x14ac:dyDescent="0.3">
      <c r="B5" s="3" t="e">
        <f>IF(LEN(#REF!)&gt;0,#REF!,"")</f>
        <v>#REF!</v>
      </c>
      <c r="C5" s="3" t="e">
        <f>IF(OR(I_HIREDT&gt;0,LEN(I_HIREAPPL)&gt;0),COUNTIFS(#REF!,B5),COUNTIFS(#REF!,B5,#REF!,"CLOSED"))</f>
        <v>#NAME?</v>
      </c>
      <c r="D5" s="3" t="e">
        <f>IF(B5="",NA(),SUM(C5:$C$8))</f>
        <v>#REF!</v>
      </c>
      <c r="E5" s="4">
        <v>0</v>
      </c>
      <c r="F5" s="1"/>
      <c r="G5" s="3" t="e">
        <f>IFERROR(IF(B5="",NA(),COUNTIFS(#REF!,"",#REF!,B5)),NA())</f>
        <v>#N/A</v>
      </c>
      <c r="H5" s="1"/>
      <c r="I5" s="3" t="str">
        <f t="array" ref="I5">IFERROR(INDEX(#REF!,SMALL(IF(FREQUENCY(IF(#REF!&lt;&gt;"",MATCH(#REF!,#REF!,0)),ROW(#REF!)-ROW(#REF!)),ROW(#REF!)-ROW(#REF!),""),ROW(I5)-ROW($I$3))),"")</f>
        <v/>
      </c>
      <c r="J5" s="5" t="str">
        <f>IF(I5="","",COUNTIFS(#REF!,"CLOSED",#REF!,I5)/COUNTIFS(#REF!,"CLOSED"))</f>
        <v/>
      </c>
      <c r="K5" s="7" t="str">
        <f t="shared" si="0"/>
        <v/>
      </c>
      <c r="L5" s="1">
        <f t="array" ref="L5">IFERROR(SMALL(IF($J$4:$J$13=K5,ROW($J$4:$J$13),""),COUNTIF($K$4:K5,K5)),"")</f>
        <v>5</v>
      </c>
      <c r="M5" s="8" t="str">
        <f t="shared" si="1"/>
        <v/>
      </c>
    </row>
    <row r="6" spans="2:13" ht="16.5" x14ac:dyDescent="0.3">
      <c r="B6" s="3" t="e">
        <f>IF(LEN(#REF!)&gt;0,#REF!,"")</f>
        <v>#REF!</v>
      </c>
      <c r="C6" s="3" t="e">
        <f>IF(OR(I_HIREDT&gt;0,LEN(I_HIREAPPL)&gt;0),COUNTIFS(#REF!,B6),COUNTIFS(#REF!,B6,#REF!,"CLOSED"))</f>
        <v>#NAME?</v>
      </c>
      <c r="D6" s="3" t="e">
        <f>IF(B6="",NA(),SUM(C6:$C$8))</f>
        <v>#REF!</v>
      </c>
      <c r="E6" s="3" t="e">
        <f>($D$5-D6)/2</f>
        <v>#REF!</v>
      </c>
      <c r="F6" s="1"/>
      <c r="G6" s="3" t="e">
        <f>IFERROR(IF(B6="",NA(),COUNTIFS(#REF!,"",#REF!,B6)),NA())</f>
        <v>#N/A</v>
      </c>
      <c r="H6" s="1"/>
      <c r="I6" s="3" t="str">
        <f t="array" ref="I6">IFERROR(INDEX(#REF!,SMALL(IF(FREQUENCY(IF(#REF!&lt;&gt;"",MATCH(#REF!,#REF!,0)),ROW(#REF!)-ROW(#REF!)),ROW(#REF!)-ROW(#REF!),""),ROW(I6)-ROW($I$3))),"")</f>
        <v/>
      </c>
      <c r="J6" s="5" t="str">
        <f>IF(I6="","",COUNTIFS(#REF!,"CLOSED",#REF!,I6)/COUNTIFS(#REF!,"CLOSED"))</f>
        <v/>
      </c>
      <c r="K6" s="7" t="str">
        <f t="shared" si="0"/>
        <v/>
      </c>
      <c r="L6" s="1">
        <f t="array" ref="L6">IFERROR(SMALL(IF($J$4:$J$13=K6,ROW($J$4:$J$13),""),COUNTIF($K$4:K6,K6)),"")</f>
        <v>6</v>
      </c>
      <c r="M6" s="8" t="str">
        <f t="shared" si="1"/>
        <v/>
      </c>
    </row>
    <row r="7" spans="2:13" ht="16.5" x14ac:dyDescent="0.3">
      <c r="B7" s="3" t="e">
        <f>IF(LEN(#REF!)&gt;0,#REF!,"")</f>
        <v>#REF!</v>
      </c>
      <c r="C7" s="3" t="e">
        <f>IF(OR(I_HIREDT&gt;0,LEN(I_HIREAPPL)&gt;0),COUNTIFS(#REF!,B7),COUNTIFS(#REF!,B7,#REF!,"CLOSED"))</f>
        <v>#NAME?</v>
      </c>
      <c r="D7" s="3" t="e">
        <f>IF(B7="",NA(),SUM(C7:$C$8))</f>
        <v>#REF!</v>
      </c>
      <c r="E7" s="3" t="e">
        <f>($D$5-D7)/2</f>
        <v>#REF!</v>
      </c>
      <c r="F7" s="1"/>
      <c r="G7" s="3" t="e">
        <f>IFERROR(IF(B7="",NA(),COUNTIFS(#REF!,"",#REF!,B7)),NA())</f>
        <v>#N/A</v>
      </c>
      <c r="H7" s="1"/>
      <c r="I7" s="3" t="str">
        <f t="array" ref="I7">IFERROR(INDEX(#REF!,SMALL(IF(FREQUENCY(IF(#REF!&lt;&gt;"",MATCH(#REF!,#REF!,0)),ROW(#REF!)-ROW(#REF!)),ROW(#REF!)-ROW(#REF!),""),ROW(I7)-ROW($I$3))),"")</f>
        <v/>
      </c>
      <c r="J7" s="5" t="str">
        <f>IF(I7="","",COUNTIFS(#REF!,"CLOSED",#REF!,I7)/COUNTIFS(#REF!,"CLOSED"))</f>
        <v/>
      </c>
      <c r="K7" s="7" t="str">
        <f t="shared" si="0"/>
        <v/>
      </c>
      <c r="L7" s="1">
        <f t="array" ref="L7">IFERROR(SMALL(IF($J$4:$J$13=K7,ROW($J$4:$J$13),""),COUNTIF($K$4:K7,K7)),"")</f>
        <v>7</v>
      </c>
      <c r="M7" s="8" t="str">
        <f t="shared" si="1"/>
        <v/>
      </c>
    </row>
    <row r="8" spans="2:13" ht="16.5" x14ac:dyDescent="0.3">
      <c r="B8" s="3" t="e">
        <f>IF(LEN(#REF!)&gt;0,#REF!,"")</f>
        <v>#REF!</v>
      </c>
      <c r="C8" s="3" t="e">
        <f>IF(OR(I_HIREDT&gt;0,LEN(I_HIREAPPL)&gt;0),COUNTIFS(#REF!,B8),COUNTIFS(#REF!,B8,#REF!,"CLOSED"))</f>
        <v>#NAME?</v>
      </c>
      <c r="D8" s="3" t="e">
        <f>IF(B8="",NA(),SUM(C8:$C$8))</f>
        <v>#REF!</v>
      </c>
      <c r="E8" s="3" t="e">
        <f>($D$5-D8)/2</f>
        <v>#REF!</v>
      </c>
      <c r="F8" s="1"/>
      <c r="G8" s="3" t="e">
        <f>IFERROR(IF(B8="",NA(),COUNTIFS(#REF!,"",#REF!,B8)),NA())</f>
        <v>#N/A</v>
      </c>
      <c r="H8" s="1"/>
      <c r="I8" s="3" t="str">
        <f t="array" ref="I8">IFERROR(INDEX(#REF!,SMALL(IF(FREQUENCY(IF(#REF!&lt;&gt;"",MATCH(#REF!,#REF!,0)),ROW(#REF!)-ROW(#REF!)),ROW(#REF!)-ROW(#REF!),""),ROW(I8)-ROW($I$3))),"")</f>
        <v/>
      </c>
      <c r="J8" s="5" t="str">
        <f>IF(I8="","",COUNTIFS(#REF!,"CLOSED",#REF!,I8)/COUNTIFS(#REF!,"CLOSED"))</f>
        <v/>
      </c>
      <c r="K8" s="7" t="str">
        <f t="shared" si="0"/>
        <v/>
      </c>
      <c r="L8" s="1">
        <f t="array" ref="L8">IFERROR(SMALL(IF($J$4:$J$13=K8,ROW($J$4:$J$13),""),COUNTIF($K$4:K8,K8)),"")</f>
        <v>8</v>
      </c>
      <c r="M8" s="8" t="str">
        <f t="shared" si="1"/>
        <v/>
      </c>
    </row>
    <row r="9" spans="2:13" ht="16.5" x14ac:dyDescent="0.3">
      <c r="B9" s="1"/>
      <c r="C9" s="1"/>
      <c r="D9" s="1"/>
      <c r="E9" s="1"/>
      <c r="F9" s="1"/>
      <c r="G9" s="1"/>
      <c r="H9" s="1"/>
      <c r="I9" s="3" t="str">
        <f t="array" ref="I9">IFERROR(INDEX(#REF!,SMALL(IF(FREQUENCY(IF(#REF!&lt;&gt;"",MATCH(#REF!,#REF!,0)),ROW(#REF!)-ROW(#REF!)),ROW(#REF!)-ROW(#REF!),""),ROW(I9)-ROW($I$3))),"")</f>
        <v/>
      </c>
      <c r="J9" s="5" t="str">
        <f>IF(I9="","",COUNTIFS(#REF!,"CLOSED",#REF!,I9)/COUNTIFS(#REF!,"CLOSED"))</f>
        <v/>
      </c>
      <c r="K9" s="7" t="str">
        <f t="shared" si="0"/>
        <v/>
      </c>
      <c r="L9" s="1">
        <f t="array" ref="L9">IFERROR(SMALL(IF($J$4:$J$13=K9,ROW($J$4:$J$13),""),COUNTIF($K$4:K9,K9)),"")</f>
        <v>9</v>
      </c>
      <c r="M9" s="8" t="str">
        <f t="shared" si="1"/>
        <v/>
      </c>
    </row>
    <row r="10" spans="2:13" ht="16.5" x14ac:dyDescent="0.3">
      <c r="B10" s="1"/>
      <c r="C10" s="1"/>
      <c r="D10" s="1"/>
      <c r="E10" s="1"/>
      <c r="F10" s="1"/>
      <c r="G10" s="1"/>
      <c r="H10" s="1"/>
      <c r="I10" s="3" t="str">
        <f t="array" ref="I10">IFERROR(INDEX(#REF!,SMALL(IF(FREQUENCY(IF(#REF!&lt;&gt;"",MATCH(#REF!,#REF!,0)),ROW(#REF!)-ROW(#REF!)),ROW(#REF!)-ROW(#REF!),""),ROW(I10)-ROW($I$3))),"")</f>
        <v/>
      </c>
      <c r="J10" s="5" t="str">
        <f>IF(I10="","",COUNTIFS(#REF!,"CLOSED",#REF!,I10)/COUNTIFS(#REF!,"CLOSED"))</f>
        <v/>
      </c>
      <c r="K10" s="7" t="str">
        <f t="shared" si="0"/>
        <v/>
      </c>
      <c r="L10" s="1">
        <f t="array" ref="L10">IFERROR(SMALL(IF($J$4:$J$13=K10,ROW($J$4:$J$13),""),COUNTIF($K$4:K10,K10)),"")</f>
        <v>10</v>
      </c>
      <c r="M10" s="8" t="str">
        <f t="shared" si="1"/>
        <v/>
      </c>
    </row>
    <row r="11" spans="2:13" ht="16.5" x14ac:dyDescent="0.3">
      <c r="B11" s="1"/>
      <c r="C11" s="1"/>
      <c r="D11" s="1"/>
      <c r="E11" s="1"/>
      <c r="F11" s="1"/>
      <c r="G11" s="1"/>
      <c r="H11" s="1"/>
      <c r="I11" s="3" t="str">
        <f t="array" ref="I11">IFERROR(INDEX(#REF!,SMALL(IF(FREQUENCY(IF(#REF!&lt;&gt;"",MATCH(#REF!,#REF!,0)),ROW(#REF!)-ROW(#REF!)),ROW(#REF!)-ROW(#REF!),""),ROW(I11)-ROW($I$3))),"")</f>
        <v/>
      </c>
      <c r="J11" s="5" t="str">
        <f>IF(I11="","",COUNTIFS(#REF!,"CLOSED",#REF!,I11)/COUNTIFS(#REF!,"CLOSED"))</f>
        <v/>
      </c>
      <c r="K11" s="7" t="str">
        <f t="shared" si="0"/>
        <v/>
      </c>
      <c r="L11" s="1">
        <f t="array" ref="L11">IFERROR(SMALL(IF($J$4:$J$13=K11,ROW($J$4:$J$13),""),COUNTIF($K$4:K11,K11)),"")</f>
        <v>11</v>
      </c>
      <c r="M11" s="8" t="str">
        <f t="shared" si="1"/>
        <v/>
      </c>
    </row>
    <row r="12" spans="2:13" ht="16.5" x14ac:dyDescent="0.3">
      <c r="B12" s="1"/>
      <c r="C12" s="1"/>
      <c r="D12" s="1"/>
      <c r="E12" s="1"/>
      <c r="F12" s="1"/>
      <c r="G12" s="1"/>
      <c r="H12" s="1"/>
      <c r="I12" s="3" t="str">
        <f t="array" ref="I12">IFERROR(INDEX(#REF!,SMALL(IF(FREQUENCY(IF(#REF!&lt;&gt;"",MATCH(#REF!,#REF!,0)),ROW(#REF!)-ROW(#REF!)),ROW(#REF!)-ROW(#REF!),""),ROW(I12)-ROW($I$3))),"")</f>
        <v/>
      </c>
      <c r="J12" s="5" t="str">
        <f>IF(I12="","",COUNTIFS(#REF!,"CLOSED",#REF!,I12)/COUNTIFS(#REF!,"CLOSED"))</f>
        <v/>
      </c>
      <c r="K12" s="7" t="str">
        <f t="shared" si="0"/>
        <v/>
      </c>
      <c r="L12" s="1">
        <f t="array" ref="L12">IFERROR(SMALL(IF($J$4:$J$13=K12,ROW($J$4:$J$13),""),COUNTIF($K$4:K12,K12)),"")</f>
        <v>12</v>
      </c>
      <c r="M12" s="8" t="str">
        <f t="shared" si="1"/>
        <v/>
      </c>
    </row>
    <row r="13" spans="2:13" ht="16.5" x14ac:dyDescent="0.3">
      <c r="B13" s="1"/>
      <c r="C13" s="1"/>
      <c r="D13" s="1"/>
      <c r="E13" s="1"/>
      <c r="F13" s="1"/>
      <c r="G13" s="1"/>
      <c r="H13" s="1"/>
      <c r="I13" s="6" t="str">
        <f t="array" ref="I13">IFERROR(INDEX(#REF!,SMALL(IF(FREQUENCY(IF(#REF!&lt;&gt;"",MATCH(#REF!,#REF!,0)),ROW(#REF!)-ROW(#REF!)),ROW(#REF!)-ROW(#REF!),""),ROW(I13)-ROW($I$3))),"")</f>
        <v/>
      </c>
      <c r="J13" s="5" t="str">
        <f>IF(I13="","",COUNTIFS(#REF!,"CLOSED",#REF!,I13)/COUNTIFS(#REF!,"CLOSED"))</f>
        <v/>
      </c>
      <c r="K13" s="7" t="str">
        <f t="shared" si="0"/>
        <v/>
      </c>
      <c r="L13" s="1">
        <f t="array" ref="L13">IFERROR(SMALL(IF($J$4:$J$13=K13,ROW($J$4:$J$13),""),COUNTIF($K$4:K13,K13)),"")</f>
        <v>13</v>
      </c>
      <c r="M13" s="8" t="str">
        <f t="shared" si="1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B3257B7C1C5408DB074347F9066BD" ma:contentTypeVersion="18" ma:contentTypeDescription="Create a new document." ma:contentTypeScope="" ma:versionID="19c58aabe9ee140947713044bde7e7f5">
  <xsd:schema xmlns:xsd="http://www.w3.org/2001/XMLSchema" xmlns:xs="http://www.w3.org/2001/XMLSchema" xmlns:p="http://schemas.microsoft.com/office/2006/metadata/properties" xmlns:ns2="29b1c385-ea4a-4820-ab52-fa367a8ab6cb" xmlns:ns3="02765a09-28f0-4f9c-b576-71b08151d355" targetNamespace="http://schemas.microsoft.com/office/2006/metadata/properties" ma:root="true" ma:fieldsID="82abaf5fc4fddb4317773b08d7e9025d" ns2:_="" ns3:_="">
    <xsd:import namespace="29b1c385-ea4a-4820-ab52-fa367a8ab6cb"/>
    <xsd:import namespace="02765a09-28f0-4f9c-b576-71b08151d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c385-ea4a-4820-ab52-fa367a8ab6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0dbed20-c9c2-4a45-99c2-894c328c4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65a09-28f0-4f9c-b576-71b08151d35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438225-e2e6-4f57-87f5-9ab6ce9bcaee}" ma:internalName="TaxCatchAll" ma:showField="CatchAllData" ma:web="02765a09-28f0-4f9c-b576-71b08151d3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2765a09-28f0-4f9c-b576-71b08151d355">
      <UserInfo>
        <DisplayName>Mikaela Kaligayahan</DisplayName>
        <AccountId>336</AccountId>
        <AccountType/>
      </UserInfo>
    </SharedWithUsers>
    <lcf76f155ced4ddcb4097134ff3c332f xmlns="29b1c385-ea4a-4820-ab52-fa367a8ab6cb">
      <Terms xmlns="http://schemas.microsoft.com/office/infopath/2007/PartnerControls"/>
    </lcf76f155ced4ddcb4097134ff3c332f>
    <TaxCatchAll xmlns="02765a09-28f0-4f9c-b576-71b08151d355" xsi:nil="true"/>
  </documentManagement>
</p:properties>
</file>

<file path=customXml/itemProps1.xml><?xml version="1.0" encoding="utf-8"?>
<ds:datastoreItem xmlns:ds="http://schemas.openxmlformats.org/officeDocument/2006/customXml" ds:itemID="{246FAB07-0BB9-4157-83C5-0CD04F825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8B5D6F-249B-43E3-989D-AD8D262FE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c385-ea4a-4820-ab52-fa367a8ab6cb"/>
    <ds:schemaRef ds:uri="02765a09-28f0-4f9c-b576-71b08151d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22EED9-1C1D-440A-B7EA-4F80B25ABD41}">
  <ds:schemaRefs>
    <ds:schemaRef ds:uri="http://schemas.microsoft.com/office/2006/metadata/properties"/>
    <ds:schemaRef ds:uri="http://schemas.microsoft.com/office/infopath/2007/PartnerControls"/>
    <ds:schemaRef ds:uri="02765a09-28f0-4f9c-b576-71b08151d355"/>
    <ds:schemaRef ds:uri="29b1c385-ea4a-4820-ab52-fa367a8ab6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Tracker</vt:lpstr>
      <vt:lpstr>Calculations</vt:lpstr>
      <vt:lpstr>HELP</vt:lpstr>
      <vt:lpstr>FINAL_DT</vt:lpstr>
      <vt:lpstr>L_APPS</vt:lpstr>
      <vt:lpstr>L1_DT</vt:lpstr>
      <vt:lpstr>next.onboarding</vt:lpstr>
      <vt:lpstr>Onboarding_DT</vt:lpstr>
      <vt:lpstr>P_FINAL</vt:lpstr>
      <vt:lpstr>P_L1</vt:lpstr>
      <vt:lpstr>P_L2</vt:lpstr>
      <vt:lpstr>P_L3</vt:lpstr>
      <vt:lpstr>P_L4</vt:lpstr>
      <vt:lpstr>P_OFFER</vt:lpstr>
      <vt:lpstr>P_Status</vt:lpstr>
      <vt:lpstr>ProcessingTime</vt:lpstr>
      <vt:lpstr>todays.date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indzara</dc:creator>
  <cp:keywords/>
  <dc:description/>
  <cp:lastModifiedBy>1</cp:lastModifiedBy>
  <cp:revision/>
  <dcterms:created xsi:type="dcterms:W3CDTF">2015-09-24T01:11:07Z</dcterms:created>
  <dcterms:modified xsi:type="dcterms:W3CDTF">2023-03-12T03:19:59Z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0x0101003B5B3257B7C1C5408DB074347F9066BD</vt:lpwstr>
  </property>
</Properties>
</file>