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\Desktop\DA\DA Portfolio\Excel Tables &amp; Dashboards\"/>
    </mc:Choice>
  </mc:AlternateContent>
  <xr:revisionPtr revIDLastSave="0" documentId="13_ncr:1_{CD3669B0-AC8A-492E-B405-4D456FFBC565}" xr6:coauthVersionLast="47" xr6:coauthVersionMax="47" xr10:uidLastSave="{00000000-0000-0000-0000-000000000000}"/>
  <bookViews>
    <workbookView xWindow="-120" yWindow="-120" windowWidth="29040" windowHeight="15840" activeTab="1" xr2:uid="{6B72A48A-2A10-4695-9041-934E7C8FBAC2}"/>
  </bookViews>
  <sheets>
    <sheet name="Owner" sheetId="16" r:id="rId1"/>
    <sheet name="Dashboard" sheetId="11" r:id="rId2"/>
    <sheet name="Electric Bill" sheetId="6" state="hidden" r:id="rId3"/>
    <sheet name="Water Bill" sheetId="7" state="hidden" r:id="rId4"/>
    <sheet name="Rent-Constant" sheetId="9" state="hidden" r:id="rId5"/>
    <sheet name="Parking-Constant" sheetId="8" state="hidden" r:id="rId6"/>
    <sheet name="Accountant-Constant" sheetId="10" state="hidden" r:id="rId7"/>
    <sheet name="Shared Totals" sheetId="12" state="hidden" r:id="rId8"/>
    <sheet name="Bills per Month" sheetId="15" state="hidden" r:id="rId9"/>
    <sheet name="Graph for Each Bill" sheetId="14" state="hidden" r:id="rId10"/>
    <sheet name="Merged" sheetId="13" state="hidden" r:id="rId11"/>
  </sheets>
  <definedNames>
    <definedName name="NativeTimeline_Date_month">#N/A</definedName>
  </definedNames>
  <calcPr calcId="191029"/>
  <pivotCaches>
    <pivotCache cacheId="0" r:id="rId1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" i="13" l="1"/>
  <c r="AF6" i="13"/>
  <c r="AF7" i="13"/>
  <c r="AF8" i="13"/>
  <c r="AF9" i="13"/>
  <c r="AF10" i="13"/>
  <c r="AF11" i="13"/>
  <c r="AF12" i="13"/>
  <c r="AF13" i="13"/>
  <c r="AF14" i="13"/>
  <c r="AF15" i="13"/>
  <c r="AF4" i="13"/>
  <c r="AE5" i="13"/>
  <c r="AE6" i="13"/>
  <c r="AE7" i="13"/>
  <c r="AE8" i="13"/>
  <c r="AE9" i="13"/>
  <c r="AE10" i="13"/>
  <c r="AE11" i="13"/>
  <c r="AE12" i="13"/>
  <c r="AE13" i="13"/>
  <c r="AE14" i="13"/>
  <c r="AE15" i="13"/>
  <c r="AE4" i="13"/>
  <c r="AD5" i="13"/>
  <c r="AD6" i="13"/>
  <c r="AD7" i="13"/>
  <c r="AD8" i="13"/>
  <c r="AD9" i="13"/>
  <c r="AD10" i="13"/>
  <c r="AD11" i="13"/>
  <c r="AD12" i="13"/>
  <c r="AD13" i="13"/>
  <c r="AD14" i="13"/>
  <c r="AD15" i="13"/>
  <c r="AD4" i="13"/>
  <c r="D4" i="7"/>
  <c r="D5" i="7"/>
  <c r="D6" i="7"/>
  <c r="D7" i="7"/>
  <c r="D8" i="7"/>
  <c r="D9" i="7"/>
  <c r="D10" i="7"/>
  <c r="D11" i="7"/>
  <c r="D12" i="7"/>
  <c r="D13" i="7"/>
  <c r="D14" i="7"/>
  <c r="D15" i="7"/>
  <c r="D5" i="9"/>
  <c r="D6" i="9"/>
  <c r="D7" i="9"/>
  <c r="D8" i="9"/>
  <c r="D9" i="9"/>
  <c r="D10" i="9"/>
  <c r="D11" i="9"/>
  <c r="D12" i="9"/>
  <c r="D13" i="9"/>
  <c r="D14" i="9"/>
  <c r="D15" i="9"/>
  <c r="D4" i="9"/>
  <c r="D4" i="8"/>
  <c r="D5" i="8"/>
  <c r="D6" i="8"/>
  <c r="D7" i="8"/>
  <c r="D8" i="8"/>
  <c r="D9" i="8"/>
  <c r="D10" i="8"/>
  <c r="D11" i="8"/>
  <c r="D12" i="8"/>
  <c r="D13" i="8"/>
  <c r="D14" i="8"/>
  <c r="D15" i="8"/>
  <c r="D5" i="10"/>
  <c r="D6" i="10"/>
  <c r="D7" i="10"/>
  <c r="D8" i="10"/>
  <c r="D9" i="10"/>
  <c r="E9" i="10" s="1"/>
  <c r="D10" i="10"/>
  <c r="D11" i="10"/>
  <c r="D12" i="10"/>
  <c r="E12" i="10" s="1"/>
  <c r="D13" i="10"/>
  <c r="D14" i="10"/>
  <c r="D15" i="10"/>
  <c r="D4" i="10"/>
  <c r="C4" i="10"/>
  <c r="E11" i="10"/>
  <c r="C5" i="10"/>
  <c r="C6" i="10"/>
  <c r="C7" i="10"/>
  <c r="E7" i="10" s="1"/>
  <c r="C8" i="10"/>
  <c r="E8" i="10" s="1"/>
  <c r="C9" i="10"/>
  <c r="C10" i="10"/>
  <c r="E10" i="10" s="1"/>
  <c r="C11" i="10"/>
  <c r="C12" i="10"/>
  <c r="C13" i="10"/>
  <c r="C14" i="10"/>
  <c r="C15" i="10"/>
  <c r="E4" i="10"/>
  <c r="E6" i="10"/>
  <c r="E5" i="10"/>
  <c r="C4" i="8"/>
  <c r="E6" i="8"/>
  <c r="E11" i="8"/>
  <c r="C5" i="8"/>
  <c r="C6" i="8"/>
  <c r="C7" i="8"/>
  <c r="C8" i="8"/>
  <c r="C9" i="8"/>
  <c r="C10" i="8"/>
  <c r="C11" i="8"/>
  <c r="C12" i="8"/>
  <c r="C13" i="8"/>
  <c r="C14" i="8"/>
  <c r="C15" i="8"/>
  <c r="C15" i="9"/>
  <c r="C14" i="9"/>
  <c r="C13" i="9"/>
  <c r="E13" i="9" s="1"/>
  <c r="C12" i="9"/>
  <c r="E12" i="9" s="1"/>
  <c r="C11" i="9"/>
  <c r="E11" i="9" s="1"/>
  <c r="C10" i="9"/>
  <c r="E10" i="9" s="1"/>
  <c r="C9" i="9"/>
  <c r="C8" i="9"/>
  <c r="E8" i="9" s="1"/>
  <c r="C7" i="9"/>
  <c r="E7" i="9" s="1"/>
  <c r="C6" i="9"/>
  <c r="E6" i="9" s="1"/>
  <c r="C5" i="9"/>
  <c r="C4" i="9"/>
  <c r="E4" i="9" s="1"/>
  <c r="E9" i="8"/>
  <c r="E8" i="8"/>
  <c r="E7" i="8"/>
  <c r="E5" i="8"/>
  <c r="E4" i="8"/>
  <c r="C5" i="7"/>
  <c r="E5" i="7" s="1"/>
  <c r="C6" i="7"/>
  <c r="E6" i="7" s="1"/>
  <c r="C7" i="7"/>
  <c r="E7" i="7" s="1"/>
  <c r="C8" i="7"/>
  <c r="E8" i="7" s="1"/>
  <c r="C9" i="7"/>
  <c r="E9" i="7" s="1"/>
  <c r="C10" i="7"/>
  <c r="E10" i="7" s="1"/>
  <c r="C11" i="7"/>
  <c r="C12" i="7"/>
  <c r="C13" i="7"/>
  <c r="C14" i="7"/>
  <c r="C15" i="7"/>
  <c r="C4" i="7"/>
  <c r="E4" i="7" s="1"/>
  <c r="J5" i="6"/>
  <c r="J6" i="6"/>
  <c r="J7" i="6"/>
  <c r="J8" i="6"/>
  <c r="J9" i="6"/>
  <c r="J10" i="6"/>
  <c r="J11" i="6"/>
  <c r="J12" i="6"/>
  <c r="J13" i="6"/>
  <c r="J14" i="6"/>
  <c r="J15" i="6"/>
  <c r="H5" i="6"/>
  <c r="L5" i="6" s="1"/>
  <c r="H6" i="6"/>
  <c r="L6" i="6" s="1"/>
  <c r="H7" i="6"/>
  <c r="H8" i="6"/>
  <c r="H9" i="6"/>
  <c r="H10" i="6"/>
  <c r="H11" i="6"/>
  <c r="H12" i="6"/>
  <c r="H13" i="6"/>
  <c r="H14" i="6"/>
  <c r="H15" i="6"/>
  <c r="G5" i="6"/>
  <c r="K5" i="6" s="1"/>
  <c r="G6" i="6"/>
  <c r="G7" i="6"/>
  <c r="G8" i="6"/>
  <c r="G9" i="6"/>
  <c r="G10" i="6"/>
  <c r="G11" i="6"/>
  <c r="G12" i="6"/>
  <c r="G13" i="6"/>
  <c r="G14" i="6"/>
  <c r="G15" i="6"/>
  <c r="J4" i="6"/>
  <c r="H4" i="6"/>
  <c r="G4" i="6"/>
  <c r="K4" i="6" s="1"/>
  <c r="E13" i="7" l="1"/>
  <c r="E15" i="7"/>
  <c r="E12" i="7"/>
  <c r="E11" i="7"/>
  <c r="E14" i="7"/>
  <c r="E9" i="9"/>
  <c r="E14" i="9"/>
  <c r="E15" i="9"/>
  <c r="E12" i="8"/>
  <c r="E10" i="8"/>
  <c r="E13" i="10"/>
  <c r="E15" i="10"/>
  <c r="E14" i="10"/>
  <c r="E5" i="9"/>
  <c r="E14" i="8"/>
  <c r="E13" i="8"/>
  <c r="E15" i="8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K7" i="6"/>
  <c r="L7" i="6"/>
  <c r="M7" i="6" s="1"/>
  <c r="M5" i="6"/>
  <c r="L4" i="6"/>
  <c r="K6" i="6"/>
  <c r="M6" i="6" s="1"/>
  <c r="M4" i="6"/>
  <c r="M15" i="6" l="1"/>
  <c r="M14" i="6"/>
  <c r="M13" i="6"/>
  <c r="M12" i="6"/>
  <c r="M11" i="6"/>
  <c r="M10" i="6"/>
  <c r="M9" i="6"/>
  <c r="M8" i="6"/>
</calcChain>
</file>

<file path=xl/sharedStrings.xml><?xml version="1.0" encoding="utf-8"?>
<sst xmlns="http://schemas.openxmlformats.org/spreadsheetml/2006/main" count="142" uniqueCount="61">
  <si>
    <t>Total KW</t>
  </si>
  <si>
    <t>Rate/KW</t>
  </si>
  <si>
    <t>Rent</t>
  </si>
  <si>
    <t>Parking</t>
  </si>
  <si>
    <t>Grand Total</t>
  </si>
  <si>
    <t>Electric Bill</t>
  </si>
  <si>
    <t>Date_month</t>
  </si>
  <si>
    <t>Usage-Dentist1</t>
  </si>
  <si>
    <t>Usage-Dentist2</t>
  </si>
  <si>
    <t>End_Balance-D1</t>
  </si>
  <si>
    <t>Note: Dentist1 (D1) - 60% share; Dentist2 (D2)- 40% share</t>
  </si>
  <si>
    <t>Beg_Balance-D1</t>
  </si>
  <si>
    <t>End_Balance-D2</t>
  </si>
  <si>
    <t>Beg_Balance-D2</t>
  </si>
  <si>
    <t>Water Bill</t>
  </si>
  <si>
    <t>Share_Electric-D1</t>
  </si>
  <si>
    <t>Share_Electric-D2</t>
  </si>
  <si>
    <t>Share_Water-D1</t>
  </si>
  <si>
    <t>Share_Water-D2</t>
  </si>
  <si>
    <t>TOTAL_Electric</t>
  </si>
  <si>
    <t>TOTAL_Water</t>
  </si>
  <si>
    <t>Note: Dentist1 (D1) - 53% share; Dentist2 (D2)- 47% share</t>
  </si>
  <si>
    <t>Share_Parking-D1</t>
  </si>
  <si>
    <t>Share_Parking-D2</t>
  </si>
  <si>
    <t>TOTAL_Parking</t>
  </si>
  <si>
    <t>Parking Fee</t>
  </si>
  <si>
    <t>TOTAL_Rent</t>
  </si>
  <si>
    <t>Share_Rent-D2</t>
  </si>
  <si>
    <t>Share_Rent-D1</t>
  </si>
  <si>
    <t>Rent Fee</t>
  </si>
  <si>
    <t>Note: Dentist1 (D1) - 50% share; Dentist2 (D2)- 50% share</t>
  </si>
  <si>
    <t>TOTAL_Accountant</t>
  </si>
  <si>
    <t>Share_Accountant-D2</t>
  </si>
  <si>
    <t>Share_Accountant-D1</t>
  </si>
  <si>
    <t>Accnt Comm</t>
  </si>
  <si>
    <t>Shared Expenses Dashboard</t>
  </si>
  <si>
    <t>Merged &amp; Cleaned Table</t>
  </si>
  <si>
    <t>Row Labels</t>
  </si>
  <si>
    <t>D1-SUBTOTAL</t>
  </si>
  <si>
    <t>D2-SUBTOTAL</t>
  </si>
  <si>
    <t>GRAND TOTAL</t>
  </si>
  <si>
    <t>Values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</si>
  <si>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</si>
  <si>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</si>
  <si>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</si>
  <si>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</si>
  <si>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</si>
  <si>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</si>
  <si>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</si>
  <si>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</si>
  <si>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</si>
  <si>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</si>
  <si>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</si>
  <si>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</si>
  <si>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Max of GRAND TOTAL</t>
  </si>
  <si>
    <t>Electric</t>
  </si>
  <si>
    <t>Water</t>
  </si>
  <si>
    <t>Sum of D1-SUBTOTAL</t>
  </si>
  <si>
    <t>Sum of D2-SUBTOTAL</t>
  </si>
  <si>
    <t>Marina A. Manaois</t>
  </si>
  <si>
    <t>marina.ascalonmanaois@gmail.com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</si>
</sst>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6" x14ac:knownFonts="1">
    <font>
      <sz val="11"/>
      <color theme="1"/>
      <name val="Corbel"/>
      <family val="2"/>
      <scheme val="minor"/>
    </font>
    <font>
      <sz val="8"/>
      <name val="Corbel"/>
      <family val="2"/>
      <scheme val="minor"/>
    </font>
    <font>
      <b/>
      <sz val="11"/>
      <color theme="0"/>
      <name val="Corbel"/>
      <family val="2"/>
      <scheme val="minor"/>
    </font>
    <font>
      <sz val="20"/>
      <color theme="1"/>
      <name val="Bahnschrift SemiBold"/>
      <family val="2"/>
    </font>
    <font>
      <sz val="11"/>
      <color theme="1"/>
      <name val="Calibri"/>
      <family val="2"/>
    </font>
    <font>
      <u/>
      <sz val="11"/>
      <color theme="10"/>
      <name val="Corbe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2" fillId="3" borderId="2" xfId="0" applyFont="1" applyFill="1" applyBorder="1"/>
    <xf numFmtId="0" fontId="0" fillId="0" borderId="0" xfId="0" applyAlignment="1"/>
    <xf numFmtId="4" fontId="0" fillId="0" borderId="0" xfId="0" applyNumberFormat="1"/>
    <xf numFmtId="0" fontId="0" fillId="0" borderId="0" xfId="0" pivotButton="1"/>
    <xf numFmtId="0" fontId="0" fillId="5" borderId="0" xfId="0" applyFill="1"/>
    <xf numFmtId="0" fontId="0" fillId="0" borderId="0" xfId="0" applyNumberFormat="1"/>
    <xf numFmtId="0" fontId="0" fillId="0" borderId="0" xfId="0" applyAlignment="1">
      <alignment horizontal="left"/>
    </xf>
    <xf numFmtId="4" fontId="4" fillId="0" borderId="0" xfId="0" applyNumberFormat="1" applyFont="1"/>
    <xf numFmtId="4" fontId="4" fillId="6" borderId="0" xfId="0" applyNumberFormat="1" applyFont="1" applyFill="1"/>
    <xf numFmtId="164" fontId="4" fillId="4" borderId="1" xfId="0" applyNumberFormat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4" fillId="0" borderId="0" xfId="0" applyFont="1"/>
    <xf numFmtId="164" fontId="4" fillId="0" borderId="1" xfId="0" applyNumberFormat="1" applyFont="1" applyBorder="1" applyAlignment="1">
      <alignment horizontal="left" vertical="top"/>
    </xf>
    <xf numFmtId="164" fontId="4" fillId="0" borderId="3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4" fontId="4" fillId="0" borderId="0" xfId="0" applyNumberFormat="1" applyFont="1" applyAlignment="1">
      <alignment horizontal="left" vertical="top"/>
    </xf>
    <xf numFmtId="0" fontId="5" fillId="0" borderId="0" xfId="1"/>
    <xf numFmtId="0" fontId="3" fillId="2" borderId="0" xfId="0" applyFont="1" applyFill="1" applyAlignment="1">
      <alignment horizontal="center" vertical="center"/>
    </xf>
    <xf numFmtId="3" fontId="0" fillId="0" borderId="0" xfId="0" pivotButton="1" applyNumberFormat="1"/>
    <xf numFmtId="3" fontId="0" fillId="0" borderId="0" xfId="0" applyNumberFormat="1"/>
    <xf numFmtId="3" fontId="0" fillId="0" borderId="0" xfId="0" applyNumberFormat="1" applyAlignment="1">
      <alignment horizontal="left"/>
    </xf>
    <xf numFmtId="4" fontId="0" fillId="0" borderId="0" xfId="0" pivotButton="1" applyNumberFormat="1"/>
    <xf numFmtId="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104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mm\-yyyy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orbel"/>
        <family val="2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mm\-yyyy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orbel"/>
        <family val="2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mm\-yyyy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orbel"/>
        <family val="2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mm\-yyyy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orbel"/>
        <family val="2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mm\-yyyy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[Shared Expenses Excel Dashboard.xlsx]Shared Totals!PivotTable2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Total</a:t>
            </a:r>
            <a:r>
              <a:rPr lang="en-US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Fees Monthly</a:t>
            </a:r>
            <a:endParaRPr lang="en-US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tint val="55000"/>
              <a:satMod val="130000"/>
            </a:schemeClr>
          </a:soli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-3.2795280384718344E-2"/>
              <c:y val="-0.15740740740740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-3.894439545685302E-2"/>
              <c:y val="-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-2.0497050240449333E-3"/>
              <c:y val="-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3.0745575360673063E-3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0"/>
              <c:y val="-9.25925925925925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-3.0745575360674191E-3"/>
              <c:y val="-8.33333333333333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0"/>
              <c:y val="-8.33333333333334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-7.5154982684872981E-17"/>
              <c:y val="-8.33333333333333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-3.0745575360673441E-3"/>
              <c:y val="-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-2.049705024044896E-3"/>
              <c:y val="-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-2.049705024044896E-3"/>
              <c:y val="-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-2.049705024044896E-3"/>
              <c:y val="-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'Shared Totals'!$B$2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4"/>
              <c:spPr>
                <a:solidFill>
                  <a:schemeClr val="accent2"/>
                </a:solidFill>
                <a:ln w="9525" cap="flat" cmpd="sng" algn="ctr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37-44D9-985F-2F4006FD8B87}"/>
              </c:ext>
            </c:extLst>
          </c:dPt>
          <c:dPt>
            <c:idx val="1"/>
            <c:marker>
              <c:symbol val="circle"/>
              <c:size val="4"/>
              <c:spPr>
                <a:solidFill>
                  <a:schemeClr val="accent2"/>
                </a:solidFill>
                <a:ln w="9525" cap="flat" cmpd="sng" algn="ctr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37-44D9-985F-2F4006FD8B87}"/>
              </c:ext>
            </c:extLst>
          </c:dPt>
          <c:dPt>
            <c:idx val="2"/>
            <c:marker>
              <c:symbol val="circle"/>
              <c:size val="4"/>
              <c:spPr>
                <a:solidFill>
                  <a:schemeClr val="accent2"/>
                </a:solidFill>
                <a:ln w="9525" cap="flat" cmpd="sng" algn="ctr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37-44D9-985F-2F4006FD8B87}"/>
              </c:ext>
            </c:extLst>
          </c:dPt>
          <c:dPt>
            <c:idx val="3"/>
            <c:marker>
              <c:symbol val="circle"/>
              <c:size val="4"/>
              <c:spPr>
                <a:solidFill>
                  <a:schemeClr val="accent2"/>
                </a:solidFill>
                <a:ln w="9525" cap="flat" cmpd="sng" algn="ctr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37-44D9-985F-2F4006FD8B87}"/>
              </c:ext>
            </c:extLst>
          </c:dPt>
          <c:dPt>
            <c:idx val="4"/>
            <c:marker>
              <c:symbol val="circle"/>
              <c:size val="4"/>
              <c:spPr>
                <a:solidFill>
                  <a:schemeClr val="accent2"/>
                </a:solidFill>
                <a:ln w="9525" cap="flat" cmpd="sng" algn="ctr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137-44D9-985F-2F4006FD8B87}"/>
              </c:ext>
            </c:extLst>
          </c:dPt>
          <c:dPt>
            <c:idx val="5"/>
            <c:marker>
              <c:symbol val="circle"/>
              <c:size val="4"/>
              <c:spPr>
                <a:solidFill>
                  <a:schemeClr val="accent2"/>
                </a:solidFill>
                <a:ln w="9525" cap="flat" cmpd="sng" algn="ctr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137-44D9-985F-2F4006FD8B87}"/>
              </c:ext>
            </c:extLst>
          </c:dPt>
          <c:dPt>
            <c:idx val="6"/>
            <c:marker>
              <c:symbol val="circle"/>
              <c:size val="4"/>
              <c:spPr>
                <a:solidFill>
                  <a:schemeClr val="accent2"/>
                </a:solidFill>
                <a:ln w="9525" cap="flat" cmpd="sng" algn="ctr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1137-44D9-985F-2F4006FD8B87}"/>
              </c:ext>
            </c:extLst>
          </c:dPt>
          <c:dPt>
            <c:idx val="7"/>
            <c:marker>
              <c:symbol val="circle"/>
              <c:size val="4"/>
              <c:spPr>
                <a:solidFill>
                  <a:schemeClr val="accent2"/>
                </a:solidFill>
                <a:ln w="9525" cap="flat" cmpd="sng" algn="ctr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137-44D9-985F-2F4006FD8B87}"/>
              </c:ext>
            </c:extLst>
          </c:dPt>
          <c:dPt>
            <c:idx val="8"/>
            <c:marker>
              <c:symbol val="circle"/>
              <c:size val="4"/>
              <c:spPr>
                <a:solidFill>
                  <a:schemeClr val="accent2"/>
                </a:solidFill>
                <a:ln w="9525" cap="flat" cmpd="sng" algn="ctr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1137-44D9-985F-2F4006FD8B87}"/>
              </c:ext>
            </c:extLst>
          </c:dPt>
          <c:dPt>
            <c:idx val="9"/>
            <c:marker>
              <c:symbol val="circle"/>
              <c:size val="4"/>
              <c:spPr>
                <a:solidFill>
                  <a:schemeClr val="accent2"/>
                </a:solidFill>
                <a:ln w="9525" cap="flat" cmpd="sng" algn="ctr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1137-44D9-985F-2F4006FD8B87}"/>
              </c:ext>
            </c:extLst>
          </c:dPt>
          <c:dPt>
            <c:idx val="10"/>
            <c:marker>
              <c:symbol val="circle"/>
              <c:size val="4"/>
              <c:spPr>
                <a:solidFill>
                  <a:schemeClr val="accent2"/>
                </a:solidFill>
                <a:ln w="9525" cap="flat" cmpd="sng" algn="ctr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1137-44D9-985F-2F4006FD8B87}"/>
              </c:ext>
            </c:extLst>
          </c:dPt>
          <c:dPt>
            <c:idx val="11"/>
            <c:marker>
              <c:symbol val="circle"/>
              <c:size val="4"/>
              <c:spPr>
                <a:solidFill>
                  <a:schemeClr val="accent2"/>
                </a:solidFill>
                <a:ln w="9525" cap="flat" cmpd="sng" algn="ctr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1137-44D9-985F-2F4006FD8B87}"/>
              </c:ext>
            </c:extLst>
          </c:dPt>
          <c:dLbls>
            <c:dLbl>
              <c:idx val="0"/>
              <c:layout>
                <c:manualLayout>
                  <c:x val="-3.2795280384718344E-2"/>
                  <c:y val="-0.15740740740740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37-44D9-985F-2F4006FD8B87}"/>
                </c:ext>
              </c:extLst>
            </c:dLbl>
            <c:dLbl>
              <c:idx val="1"/>
              <c:layout>
                <c:manualLayout>
                  <c:x val="-3.894439545685302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37-44D9-985F-2F4006FD8B87}"/>
                </c:ext>
              </c:extLst>
            </c:dLbl>
            <c:dLbl>
              <c:idx val="2"/>
              <c:layout>
                <c:manualLayout>
                  <c:x val="-2.0497050240449333E-3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37-44D9-985F-2F4006FD8B87}"/>
                </c:ext>
              </c:extLst>
            </c:dLbl>
            <c:dLbl>
              <c:idx val="3"/>
              <c:layout>
                <c:manualLayout>
                  <c:x val="3.0745575360673063E-3"/>
                  <c:y val="-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37-44D9-985F-2F4006FD8B87}"/>
                </c:ext>
              </c:extLst>
            </c:dLbl>
            <c:dLbl>
              <c:idx val="4"/>
              <c:layout>
                <c:manualLayout>
                  <c:x val="0"/>
                  <c:y val="-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37-44D9-985F-2F4006FD8B87}"/>
                </c:ext>
              </c:extLst>
            </c:dLbl>
            <c:dLbl>
              <c:idx val="5"/>
              <c:layout>
                <c:manualLayout>
                  <c:x val="-3.0745575360674191E-3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37-44D9-985F-2F4006FD8B87}"/>
                </c:ext>
              </c:extLst>
            </c:dLbl>
            <c:dLbl>
              <c:idx val="6"/>
              <c:layout>
                <c:manualLayout>
                  <c:x val="0"/>
                  <c:y val="-8.3333333333333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37-44D9-985F-2F4006FD8B87}"/>
                </c:ext>
              </c:extLst>
            </c:dLbl>
            <c:dLbl>
              <c:idx val="7"/>
              <c:layout>
                <c:manualLayout>
                  <c:x val="-7.5154982684872981E-17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37-44D9-985F-2F4006FD8B87}"/>
                </c:ext>
              </c:extLst>
            </c:dLbl>
            <c:dLbl>
              <c:idx val="8"/>
              <c:layout>
                <c:manualLayout>
                  <c:x val="-3.0745575360673441E-3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37-44D9-985F-2F4006FD8B87}"/>
                </c:ext>
              </c:extLst>
            </c:dLbl>
            <c:dLbl>
              <c:idx val="9"/>
              <c:layout>
                <c:manualLayout>
                  <c:x val="-2.049705024044896E-3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37-44D9-985F-2F4006FD8B87}"/>
                </c:ext>
              </c:extLst>
            </c:dLbl>
            <c:dLbl>
              <c:idx val="10"/>
              <c:layout>
                <c:manualLayout>
                  <c:x val="-2.049705024044896E-3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137-44D9-985F-2F4006FD8B87}"/>
                </c:ext>
              </c:extLst>
            </c:dLbl>
            <c:dLbl>
              <c:idx val="11"/>
              <c:layout>
                <c:manualLayout>
                  <c:x val="-2.049705024044896E-3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137-44D9-985F-2F4006FD8B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'Shared Totals'!$A$3:$A$15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'Shared Totals'!$B$3:$B$15</c:f>
              <c:numCache>
                <c:formatCode>#,##0.00</c:formatCode>
                <c:ptCount val="12"/>
                <c:pt idx="0">
                  <c:v>50882.014637860077</c:v>
                </c:pt>
                <c:pt idx="1">
                  <c:v>58150.689069767439</c:v>
                </c:pt>
                <c:pt idx="2">
                  <c:v>51384.50485788114</c:v>
                </c:pt>
                <c:pt idx="3">
                  <c:v>50708.925514403294</c:v>
                </c:pt>
                <c:pt idx="4">
                  <c:v>50995.726823754798</c:v>
                </c:pt>
                <c:pt idx="5">
                  <c:v>52030.416257309931</c:v>
                </c:pt>
                <c:pt idx="6">
                  <c:v>52492.626364672367</c:v>
                </c:pt>
                <c:pt idx="7">
                  <c:v>52139.820533333332</c:v>
                </c:pt>
                <c:pt idx="8">
                  <c:v>52153.343518518523</c:v>
                </c:pt>
                <c:pt idx="9">
                  <c:v>52406.227387387393</c:v>
                </c:pt>
                <c:pt idx="10">
                  <c:v>53213.090180878557</c:v>
                </c:pt>
                <c:pt idx="11">
                  <c:v>52409.349206349201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0-4990-B78D-C62C07E9C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14891279"/>
        <c:axId val="1414892111"/>
      </c:lineChart>
      <c:catAx>
        <c:axId val="141489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414892111"/>
        <c:crosses val="autoZero"/>
        <c:auto val="1"/>
        <c:lblAlgn val="ctr"/>
        <c:lblOffset val="100"/>
        <c:noMultiLvlLbl val="0"/>
      </c:catAx>
      <c:valAx>
        <c:axId val="1414892111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4148912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[Shared Expenses Excel Dashboard.xlsx]Graph for Each Bill!PivotTable3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ysClr val="windowText" lastClr="000000"/>
                </a:solidFill>
              </a:rPr>
              <a:t>Distribution of Total Fees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'Graph for Each Bill'!$B$3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7A-4E77-A774-2D9F33EB6DA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239-4BA3-B760-364568BE1E3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39-4BA3-B760-364568BE1E3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7A-4E77-A774-2D9F33EB6D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 for Each Bill'!$A$4:$A$7</c:f>
              <c:strCache>
                <c:ptCount val="4"/>
                <c:pt idx="0">
                  <c:v>Electric</c:v>
                </c:pt>
                <c:pt idx="1">
                  <c:v>Water</c:v>
                </c:pt>
                <c:pt idx="2">
                  <c:v>Rent</c:v>
                </c:pt>
                <c:pt idx="3">
                  <c:v>Parking</c:v>
                </c:pt>
              </c:strCache>
            </c:strRef>
          </c:cat>
          <c:val>
            <c:numRef>
              <c:f>'Graph for Each Bill'!$B$4:$B$7</c:f>
              <c:numCache>
                <c:formatCode>#,##0</c:formatCode>
                <c:ptCount val="4"/>
                <c:pt idx="0">
                  <c:v>74507.734352116036</c:v>
                </c:pt>
                <c:pt idx="1">
                  <c:v>93704</c:v>
                </c:pt>
                <c:pt idx="2">
                  <c:v>370755</c:v>
                </c:pt>
                <c:pt idx="3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9-4BA3-B760-364568BE1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[Shared Expenses Excel Dashboard.xlsx]Graph for Each Bill!PivotTable3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Calibri" panose="020F0502020204030204" pitchFamily="34" charset="0"/>
                <a:ea typeface="+mj-ea"/>
                <a:cs typeface="Calibri" panose="020F0502020204030204" pitchFamily="34" charset="0"/>
              </a:defRPr>
            </a:pPr>
            <a:r>
              <a:rPr lang="en-US" b="0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Distribution of Total Fees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Calibri" panose="020F0502020204030204" pitchFamily="34" charset="0"/>
              <a:ea typeface="+mj-ea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'Graph for Each Bill'!$B$3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91-4129-9177-190BAACF6C9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91-4129-9177-190BAACF6C9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91-4129-9177-190BAACF6C9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91-4129-9177-190BAACF6C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 for Each Bill'!$A$4:$A$7</c:f>
              <c:strCache>
                <c:ptCount val="4"/>
                <c:pt idx="0">
                  <c:v>Electric</c:v>
                </c:pt>
                <c:pt idx="1">
                  <c:v>Water</c:v>
                </c:pt>
                <c:pt idx="2">
                  <c:v>Rent</c:v>
                </c:pt>
                <c:pt idx="3">
                  <c:v>Parking</c:v>
                </c:pt>
              </c:strCache>
            </c:strRef>
          </c:cat>
          <c:val>
            <c:numRef>
              <c:f>'Graph for Each Bill'!$B$4:$B$7</c:f>
              <c:numCache>
                <c:formatCode>General</c:formatCode>
                <c:ptCount val="4"/>
                <c:pt idx="0">
                  <c:v>74507.734352116036</c:v>
                </c:pt>
                <c:pt idx="1">
                  <c:v>93704</c:v>
                </c:pt>
                <c:pt idx="2">
                  <c:v>370755</c:v>
                </c:pt>
                <c:pt idx="3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91-4129-9177-190BAACF6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83299720350859"/>
          <c:y val="0.33128248625485068"/>
          <c:w val="0.15693236799707136"/>
          <c:h val="0.47038510907671482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[Shared Expenses Excel Dashboard.xlsx]Bills per Month!PivotTable4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j-ea"/>
                <a:cs typeface="Calibri" panose="020F0502020204030204" pitchFamily="34" charset="0"/>
              </a:defRPr>
            </a:pPr>
            <a:r>
              <a:rPr lang="en-PH" b="0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Distribution</a:t>
            </a:r>
            <a:r>
              <a:rPr lang="en-PH" b="0" baseline="0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of Fees per Month</a:t>
            </a:r>
            <a:endParaRPr lang="en-PH" b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ysClr val="windowText" lastClr="000000"/>
              </a:solidFill>
              <a:latin typeface="Calibri" panose="020F0502020204030204" pitchFamily="34" charset="0"/>
              <a:ea typeface="+mj-ea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'Bills per Month'!$B$3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'Bills per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'Bills per Month'!$B$4:$B$16</c:f>
              <c:numCache>
                <c:formatCode>General</c:formatCode>
                <c:ptCount val="12"/>
                <c:pt idx="0">
                  <c:v>4690.0146378600803</c:v>
                </c:pt>
                <c:pt idx="1">
                  <c:v>11373.689069767437</c:v>
                </c:pt>
                <c:pt idx="2">
                  <c:v>5037.5048578811366</c:v>
                </c:pt>
                <c:pt idx="3">
                  <c:v>4541.9255144032886</c:v>
                </c:pt>
                <c:pt idx="4">
                  <c:v>5188.7268237547942</c:v>
                </c:pt>
                <c:pt idx="5">
                  <c:v>5683.4162573099347</c:v>
                </c:pt>
                <c:pt idx="6">
                  <c:v>6235.6263646723683</c:v>
                </c:pt>
                <c:pt idx="7">
                  <c:v>5882.8205333333372</c:v>
                </c:pt>
                <c:pt idx="8">
                  <c:v>6076.3435185185181</c:v>
                </c:pt>
                <c:pt idx="9">
                  <c:v>6059.2273873873874</c:v>
                </c:pt>
                <c:pt idx="10">
                  <c:v>7136.0901808785529</c:v>
                </c:pt>
                <c:pt idx="11">
                  <c:v>6602.3492063492067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2-46C8-9451-C65232B81EBE}"/>
            </c:ext>
          </c:extLst>
        </c:ser>
        <c:ser>
          <c:idx val="1"/>
          <c:order val="1"/>
          <c:tx>
            <c:strRef>
              <c:f>'Bills per Month'!$C$3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'Bills per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'Bills per Month'!$C$4:$C$16</c:f>
              <c:numCache>
                <c:formatCode>General</c:formatCode>
                <c:ptCount val="12"/>
                <c:pt idx="0">
                  <c:v>7795.75</c:v>
                </c:pt>
                <c:pt idx="1">
                  <c:v>8380.75</c:v>
                </c:pt>
                <c:pt idx="2">
                  <c:v>7950.75</c:v>
                </c:pt>
                <c:pt idx="3">
                  <c:v>7770.75</c:v>
                </c:pt>
                <c:pt idx="4">
                  <c:v>7410.75</c:v>
                </c:pt>
                <c:pt idx="5">
                  <c:v>7950.75</c:v>
                </c:pt>
                <c:pt idx="6">
                  <c:v>7860.75</c:v>
                </c:pt>
                <c:pt idx="7">
                  <c:v>7860.75</c:v>
                </c:pt>
                <c:pt idx="8">
                  <c:v>7680.75</c:v>
                </c:pt>
                <c:pt idx="9">
                  <c:v>7950.75</c:v>
                </c:pt>
                <c:pt idx="10">
                  <c:v>7680.75</c:v>
                </c:pt>
                <c:pt idx="11">
                  <c:v>7410.75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2-46C8-9451-C65232B81EBE}"/>
            </c:ext>
          </c:extLst>
        </c:ser>
        <c:ser>
          <c:idx val="2"/>
          <c:order val="2"/>
          <c:tx>
            <c:strRef>
              <c:f>'Bills per Month'!$D$3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'Bills per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'Bills per Month'!$D$4:$D$16</c:f>
              <c:numCache>
                <c:formatCode>General</c:formatCode>
                <c:ptCount val="12"/>
                <c:pt idx="0">
                  <c:v>30896.25</c:v>
                </c:pt>
                <c:pt idx="1">
                  <c:v>30896.25</c:v>
                </c:pt>
                <c:pt idx="2">
                  <c:v>30896.25</c:v>
                </c:pt>
                <c:pt idx="3">
                  <c:v>30896.25</c:v>
                </c:pt>
                <c:pt idx="4">
                  <c:v>30896.25</c:v>
                </c:pt>
                <c:pt idx="5">
                  <c:v>30896.25</c:v>
                </c:pt>
                <c:pt idx="6">
                  <c:v>30896.25</c:v>
                </c:pt>
                <c:pt idx="7">
                  <c:v>30896.25</c:v>
                </c:pt>
                <c:pt idx="8">
                  <c:v>30896.25</c:v>
                </c:pt>
                <c:pt idx="9">
                  <c:v>30896.25</c:v>
                </c:pt>
                <c:pt idx="10">
                  <c:v>30896.25</c:v>
                </c:pt>
                <c:pt idx="11">
                  <c:v>30896.25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12-46C8-9451-C65232B81EBE}"/>
            </c:ext>
          </c:extLst>
        </c:ser>
        <c:ser>
          <c:idx val="3"/>
          <c:order val="3"/>
          <c:tx>
            <c:strRef>
              <c:f>'Bills per Month'!$E$3</c:f>
              <c:strCache>
                <c:ptCount val="1"/>
                <c:pt idx="0">
                  <c:v>Parking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'Bills per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'Bills per Month'!$E$4:$E$16</c:f>
              <c:numCache>
                <c:formatCode>General</c:formatCode>
                <c:ptCount val="12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12-46C8-9451-C65232B81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3329407"/>
        <c:axId val="1423329823"/>
      </c:barChart>
      <c:catAx>
        <c:axId val="142332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29823"/>
        <c:crosses val="autoZero"/>
        <c:auto val="1"/>
        <c:lblAlgn val="ctr"/>
        <c:lblOffset val="100"/>
        <c:noMultiLvlLbl val="0"/>
      </c:catAx>
      <c:valAx>
        <c:axId val="142332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4233294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[Shared Expenses Excel Dashboard.xlsx]Shared Totals!PivotTable5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j-ea"/>
                <a:cs typeface="Calibri" panose="020F0502020204030204" pitchFamily="34" charset="0"/>
              </a:defRPr>
            </a:pPr>
            <a:r>
              <a:rPr lang="en-US" sz="1400" b="0" i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Total Fees Monthly for Dentist 1</a:t>
            </a:r>
            <a:endParaRPr lang="en-PH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Calibri" panose="020F0502020204030204" pitchFamily="34" charset="0"/>
              <a:ea typeface="+mj-ea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'Shared Totals'!$B$19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'Shared Totals'!$A$20:$A$32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'Shared Totals'!$B$20:$B$32</c:f>
              <c:numCache>
                <c:formatCode>#,##0.00</c:formatCode>
                <c:ptCount val="12"/>
                <c:pt idx="0">
                  <c:v>28248.041995884774</c:v>
                </c:pt>
                <c:pt idx="1">
                  <c:v>33359.538307493538</c:v>
                </c:pt>
                <c:pt idx="2">
                  <c:v>28189.218527131783</c:v>
                </c:pt>
                <c:pt idx="3">
                  <c:v>27350.577026748972</c:v>
                </c:pt>
                <c:pt idx="4">
                  <c:v>28555.436804597706</c:v>
                </c:pt>
                <c:pt idx="5">
                  <c:v>28585.523771929817</c:v>
                </c:pt>
                <c:pt idx="6">
                  <c:v>29061.025840455841</c:v>
                </c:pt>
                <c:pt idx="7">
                  <c:v>28891.250183333341</c:v>
                </c:pt>
                <c:pt idx="8">
                  <c:v>28540.10813271605</c:v>
                </c:pt>
                <c:pt idx="9">
                  <c:v>29019.005495495498</c:v>
                </c:pt>
                <c:pt idx="10">
                  <c:v>29808.27</c:v>
                </c:pt>
                <c:pt idx="11">
                  <c:v>29207.694126984126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8-416F-892E-85AF3838E2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679391039"/>
        <c:axId val="1679396863"/>
      </c:barChart>
      <c:catAx>
        <c:axId val="16793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96863"/>
        <c:crosses val="autoZero"/>
        <c:auto val="1"/>
        <c:lblAlgn val="ctr"/>
        <c:lblOffset val="100"/>
        <c:noMultiLvlLbl val="0"/>
      </c:catAx>
      <c:valAx>
        <c:axId val="16793968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16793910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[Shared Expenses Excel Dashboard.xlsx]Shared Totals!PivotTable6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j-ea"/>
                <a:cs typeface="Calibri" panose="020F0502020204030204" pitchFamily="34" charset="0"/>
              </a:defRPr>
            </a:pPr>
            <a:r>
              <a:rPr lang="en-US" b="0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Total Fees Monthly for Dentist 2</a:t>
            </a:r>
            <a:endParaRPr lang="en-PH" b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ysClr val="windowText" lastClr="000000"/>
              </a:solidFill>
              <a:latin typeface="Calibri" panose="020F0502020204030204" pitchFamily="34" charset="0"/>
              <a:ea typeface="+mj-ea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'Shared Totals'!$B$35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'Shared Totals'!$A$36:$A$48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'Shared Totals'!$B$36:$B$48</c:f>
              <c:numCache>
                <c:formatCode>General</c:formatCode>
                <c:ptCount val="12"/>
                <c:pt idx="0">
                  <c:v>22633.972641975306</c:v>
                </c:pt>
                <c:pt idx="1">
                  <c:v>24791.150762273901</c:v>
                </c:pt>
                <c:pt idx="2">
                  <c:v>23195.286330749354</c:v>
                </c:pt>
                <c:pt idx="3">
                  <c:v>23358.348487654319</c:v>
                </c:pt>
                <c:pt idx="4">
                  <c:v>22440.290019157088</c:v>
                </c:pt>
                <c:pt idx="5">
                  <c:v>23444.892485380115</c:v>
                </c:pt>
                <c:pt idx="6">
                  <c:v>23431.600524216527</c:v>
                </c:pt>
                <c:pt idx="7">
                  <c:v>23248.570349999995</c:v>
                </c:pt>
                <c:pt idx="8">
                  <c:v>23613.235385802469</c:v>
                </c:pt>
                <c:pt idx="9">
                  <c:v>23387.221891891892</c:v>
                </c:pt>
                <c:pt idx="10">
                  <c:v>23404.820180878552</c:v>
                </c:pt>
                <c:pt idx="11">
                  <c:v>23201.655079365079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C-4EDA-A585-44D5DC981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665441759"/>
        <c:axId val="1665439679"/>
      </c:barChart>
      <c:catAx>
        <c:axId val="166544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39679"/>
        <c:crosses val="autoZero"/>
        <c:auto val="1"/>
        <c:lblAlgn val="ctr"/>
        <c:lblOffset val="100"/>
        <c:noMultiLvlLbl val="0"/>
      </c:catAx>
      <c:valAx>
        <c:axId val="1665439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654417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[Shared Expenses Excel Dashboard.xlsx]Shared Totals!PivotTable2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</a:t>
            </a:r>
            <a:r>
              <a:rPr lang="en-US" baseline="0">
                <a:solidFill>
                  <a:schemeClr val="tx1"/>
                </a:solidFill>
              </a:rPr>
              <a:t> Fees Monthly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'Shared Totals'!$B$2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'Shared Totals'!$A$3:$A$15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'Shared Totals'!$B$3:$B$15</c:f>
              <c:numCache>
                <c:formatCode>#,##0.00</c:formatCode>
                <c:ptCount val="12"/>
                <c:pt idx="0">
                  <c:v>50882.014637860077</c:v>
                </c:pt>
                <c:pt idx="1">
                  <c:v>58150.689069767439</c:v>
                </c:pt>
                <c:pt idx="2">
                  <c:v>51384.50485788114</c:v>
                </c:pt>
                <c:pt idx="3">
                  <c:v>50708.925514403294</c:v>
                </c:pt>
                <c:pt idx="4">
                  <c:v>50995.726823754798</c:v>
                </c:pt>
                <c:pt idx="5">
                  <c:v>52030.416257309931</c:v>
                </c:pt>
                <c:pt idx="6">
                  <c:v>52492.626364672367</c:v>
                </c:pt>
                <c:pt idx="7">
                  <c:v>52139.820533333332</c:v>
                </c:pt>
                <c:pt idx="8">
                  <c:v>52153.343518518523</c:v>
                </c:pt>
                <c:pt idx="9">
                  <c:v>52406.227387387393</c:v>
                </c:pt>
                <c:pt idx="10">
                  <c:v>53213.090180878557</c:v>
                </c:pt>
                <c:pt idx="11">
                  <c:v>52409.349206349201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6-4F69-A0B2-BA93D519A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14891279"/>
        <c:axId val="1414892111"/>
      </c:lineChart>
      <c:catAx>
        <c:axId val="141489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892111"/>
        <c:crosses val="autoZero"/>
        <c:auto val="1"/>
        <c:lblAlgn val="ctr"/>
        <c:lblOffset val="100"/>
        <c:noMultiLvlLbl val="0"/>
      </c:catAx>
      <c:valAx>
        <c:axId val="1414892111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8912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[Shared Expenses Excel Dashboard.xlsx]Shared Totals!PivotTable5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j-ea"/>
                <a:cs typeface="Calibri" panose="020F0502020204030204" pitchFamily="34" charset="0"/>
              </a:defRPr>
            </a:pPr>
            <a:r>
              <a:rPr lang="en-US" sz="1400" b="0" i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Total Fees Monthly for Dentist 1</a:t>
            </a:r>
            <a:endParaRPr lang="en-PH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Calibri" panose="020F0502020204030204" pitchFamily="34" charset="0"/>
              <a:ea typeface="+mj-ea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'Shared Totals'!$B$19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'Shared Totals'!$A$20:$A$32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'Shared Totals'!$B$20:$B$32</c:f>
              <c:numCache>
                <c:formatCode>#,##0.00</c:formatCode>
                <c:ptCount val="12"/>
                <c:pt idx="0">
                  <c:v>28248.041995884774</c:v>
                </c:pt>
                <c:pt idx="1">
                  <c:v>33359.538307493538</c:v>
                </c:pt>
                <c:pt idx="2">
                  <c:v>28189.218527131783</c:v>
                </c:pt>
                <c:pt idx="3">
                  <c:v>27350.577026748972</c:v>
                </c:pt>
                <c:pt idx="4">
                  <c:v>28555.436804597706</c:v>
                </c:pt>
                <c:pt idx="5">
                  <c:v>28585.523771929817</c:v>
                </c:pt>
                <c:pt idx="6">
                  <c:v>29061.025840455841</c:v>
                </c:pt>
                <c:pt idx="7">
                  <c:v>28891.250183333341</c:v>
                </c:pt>
                <c:pt idx="8">
                  <c:v>28540.10813271605</c:v>
                </c:pt>
                <c:pt idx="9">
                  <c:v>29019.005495495498</c:v>
                </c:pt>
                <c:pt idx="10">
                  <c:v>29808.27</c:v>
                </c:pt>
                <c:pt idx="11">
                  <c:v>29207.694126984126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B-4E3B-90FC-94B88FF21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679391039"/>
        <c:axId val="1679396863"/>
      </c:barChart>
      <c:catAx>
        <c:axId val="16793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96863"/>
        <c:crosses val="autoZero"/>
        <c:auto val="1"/>
        <c:lblAlgn val="ctr"/>
        <c:lblOffset val="100"/>
        <c:noMultiLvlLbl val="0"/>
      </c:catAx>
      <c:valAx>
        <c:axId val="167939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6793910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[Shared Expenses Excel Dashboard.xlsx]Shared Totals!PivotTable6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j-ea"/>
                <a:cs typeface="Calibri" panose="020F0502020204030204" pitchFamily="34" charset="0"/>
              </a:defRPr>
            </a:pPr>
            <a:r>
              <a:rPr lang="en-US" b="0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Total Fees Monthly for Dentist 2</a:t>
            </a:r>
            <a:endParaRPr lang="en-PH" b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ysClr val="windowText" lastClr="000000"/>
              </a:solidFill>
              <a:latin typeface="Calibri" panose="020F0502020204030204" pitchFamily="34" charset="0"/>
              <a:ea typeface="+mj-ea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'Shared Totals'!$B$35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'Shared Totals'!$A$36:$A$48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'Shared Totals'!$B$36:$B$48</c:f>
              <c:numCache>
                <c:formatCode>#,##0.00</c:formatCode>
                <c:ptCount val="12"/>
                <c:pt idx="0">
                  <c:v>22633.972641975306</c:v>
                </c:pt>
                <c:pt idx="1">
                  <c:v>24791.150762273901</c:v>
                </c:pt>
                <c:pt idx="2">
                  <c:v>23195.286330749354</c:v>
                </c:pt>
                <c:pt idx="3">
                  <c:v>23358.348487654319</c:v>
                </c:pt>
                <c:pt idx="4">
                  <c:v>22440.290019157088</c:v>
                </c:pt>
                <c:pt idx="5">
                  <c:v>23444.892485380115</c:v>
                </c:pt>
                <c:pt idx="6">
                  <c:v>23431.600524216527</c:v>
                </c:pt>
                <c:pt idx="7">
                  <c:v>23248.570349999995</c:v>
                </c:pt>
                <c:pt idx="8">
                  <c:v>23613.235385802469</c:v>
                </c:pt>
                <c:pt idx="9">
                  <c:v>23387.221891891892</c:v>
                </c:pt>
                <c:pt idx="10">
                  <c:v>23404.820180878552</c:v>
                </c:pt>
                <c:pt idx="11">
                  <c:v>23201.655079365079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E-4611-84B0-B200BC66E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665441759"/>
        <c:axId val="1665439679"/>
      </c:barChart>
      <c:catAx>
        <c:axId val="166544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39679"/>
        <c:crosses val="autoZero"/>
        <c:auto val="1"/>
        <c:lblAlgn val="ctr"/>
        <c:lblOffset val="100"/>
        <c:noMultiLvlLbl val="0"/>
      </c:catAx>
      <c:valAx>
        <c:axId val="16654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6654417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[Shared Expenses Excel Dashboard.xlsx]Bills per Month!PivotTable4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PH">
                <a:solidFill>
                  <a:sysClr val="windowText" lastClr="000000"/>
                </a:solidFill>
              </a:rPr>
              <a:t>Distribution</a:t>
            </a:r>
            <a:r>
              <a:rPr lang="en-PH" baseline="0">
                <a:solidFill>
                  <a:sysClr val="windowText" lastClr="000000"/>
                </a:solidFill>
              </a:rPr>
              <a:t> of Fees per Month</a:t>
            </a:r>
            <a:endParaRPr lang="en-PH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'Bills per Month'!$B$3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'Bills per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'Bills per Month'!$B$4:$B$16</c:f>
              <c:numCache>
                <c:formatCode>General</c:formatCode>
                <c:ptCount val="12"/>
                <c:pt idx="0">
                  <c:v>4690.0146378600803</c:v>
                </c:pt>
                <c:pt idx="1">
                  <c:v>11373.689069767437</c:v>
                </c:pt>
                <c:pt idx="2">
                  <c:v>5037.5048578811366</c:v>
                </c:pt>
                <c:pt idx="3">
                  <c:v>4541.9255144032886</c:v>
                </c:pt>
                <c:pt idx="4">
                  <c:v>5188.7268237547942</c:v>
                </c:pt>
                <c:pt idx="5">
                  <c:v>5683.4162573099347</c:v>
                </c:pt>
                <c:pt idx="6">
                  <c:v>6235.6263646723683</c:v>
                </c:pt>
                <c:pt idx="7">
                  <c:v>5882.8205333333372</c:v>
                </c:pt>
                <c:pt idx="8">
                  <c:v>6076.3435185185181</c:v>
                </c:pt>
                <c:pt idx="9">
                  <c:v>6059.2273873873874</c:v>
                </c:pt>
                <c:pt idx="10">
                  <c:v>7136.0901808785529</c:v>
                </c:pt>
                <c:pt idx="11">
                  <c:v>6602.3492063492067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8-489B-B89B-2B5912C86D35}"/>
            </c:ext>
          </c:extLst>
        </c:ser>
        <c:ser>
          <c:idx val="1"/>
          <c:order val="1"/>
          <c:tx>
            <c:strRef>
              <c:f>'Bills per Month'!$C$3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'Bills per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'Bills per Month'!$C$4:$C$16</c:f>
              <c:numCache>
                <c:formatCode>General</c:formatCode>
                <c:ptCount val="12"/>
                <c:pt idx="0">
                  <c:v>7795.75</c:v>
                </c:pt>
                <c:pt idx="1">
                  <c:v>8380.75</c:v>
                </c:pt>
                <c:pt idx="2">
                  <c:v>7950.75</c:v>
                </c:pt>
                <c:pt idx="3">
                  <c:v>7770.75</c:v>
                </c:pt>
                <c:pt idx="4">
                  <c:v>7410.75</c:v>
                </c:pt>
                <c:pt idx="5">
                  <c:v>7950.75</c:v>
                </c:pt>
                <c:pt idx="6">
                  <c:v>7860.75</c:v>
                </c:pt>
                <c:pt idx="7">
                  <c:v>7860.75</c:v>
                </c:pt>
                <c:pt idx="8">
                  <c:v>7680.75</c:v>
                </c:pt>
                <c:pt idx="9">
                  <c:v>7950.75</c:v>
                </c:pt>
                <c:pt idx="10">
                  <c:v>7680.75</c:v>
                </c:pt>
                <c:pt idx="11">
                  <c:v>7410.75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8-489B-B89B-2B5912C86D35}"/>
            </c:ext>
          </c:extLst>
        </c:ser>
        <c:ser>
          <c:idx val="2"/>
          <c:order val="2"/>
          <c:tx>
            <c:strRef>
              <c:f>'Bills per Month'!$D$3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'Bills per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'Bills per Month'!$D$4:$D$16</c:f>
              <c:numCache>
                <c:formatCode>General</c:formatCode>
                <c:ptCount val="12"/>
                <c:pt idx="0">
                  <c:v>30896.25</c:v>
                </c:pt>
                <c:pt idx="1">
                  <c:v>30896.25</c:v>
                </c:pt>
                <c:pt idx="2">
                  <c:v>30896.25</c:v>
                </c:pt>
                <c:pt idx="3">
                  <c:v>30896.25</c:v>
                </c:pt>
                <c:pt idx="4">
                  <c:v>30896.25</c:v>
                </c:pt>
                <c:pt idx="5">
                  <c:v>30896.25</c:v>
                </c:pt>
                <c:pt idx="6">
                  <c:v>30896.25</c:v>
                </c:pt>
                <c:pt idx="7">
                  <c:v>30896.25</c:v>
                </c:pt>
                <c:pt idx="8">
                  <c:v>30896.25</c:v>
                </c:pt>
                <c:pt idx="9">
                  <c:v>30896.25</c:v>
                </c:pt>
                <c:pt idx="10">
                  <c:v>30896.25</c:v>
                </c:pt>
                <c:pt idx="11">
                  <c:v>30896.25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8-489B-B89B-2B5912C86D35}"/>
            </c:ext>
          </c:extLst>
        </c:ser>
        <c:ser>
          <c:idx val="3"/>
          <c:order val="3"/>
          <c:tx>
            <c:strRef>
              <c:f>'Bills per Month'!$E$3</c:f>
              <c:strCache>
                <c:ptCount val="1"/>
                <c:pt idx="0">
                  <c:v>Parking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'Bills per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'Bills per Month'!$E$4:$E$16</c:f>
              <c:numCache>
                <c:formatCode>General</c:formatCode>
                <c:ptCount val="12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8-489B-B89B-2B5912C86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3329407"/>
        <c:axId val="1423329823"/>
      </c:barChart>
      <c:catAx>
        <c:axId val="142332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29823"/>
        <c:crosses val="autoZero"/>
        <c:auto val="1"/>
        <c:lblAlgn val="ctr"/>
        <c:lblOffset val="100"/>
        <c:noMultiLvlLbl val="0"/>
      </c:catAx>
      <c:valAx>
        <c:axId val="142332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294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590548</xdr:colOff>
      <xdr:row>3</xdr:row>
      <xdr:rowOff>123825</xdr:rowOff>
    </xdr:from>
    <xdr:to>
      <xdr:col>31</xdr:col>
      <xdr:colOff>678656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7B341-442D-4BBC-90AB-644FE361B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247651</xdr:colOff>
      <xdr:row>34</xdr:row>
      <xdr:rowOff>38100</xdr:rowOff>
    </xdr:from>
    <xdr:to>
      <xdr:col>9</xdr:col>
      <xdr:colOff>47625</xdr:colOff>
      <xdr:row>48</xdr:row>
      <xdr:rowOff>107156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FB24CE-3A60-419D-94A6-D461B878B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238126</xdr:colOff>
      <xdr:row>34</xdr:row>
      <xdr:rowOff>28574</xdr:rowOff>
    </xdr:from>
    <xdr:to>
      <xdr:col>31</xdr:col>
      <xdr:colOff>666749</xdr:colOff>
      <xdr:row>48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CF0218-A641-4579-958E-3216FA6DA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133350</xdr:colOff>
      <xdr:row>3</xdr:row>
      <xdr:rowOff>180974</xdr:rowOff>
    </xdr:from>
    <xdr:to>
      <xdr:col>3</xdr:col>
      <xdr:colOff>390525</xdr:colOff>
      <xdr:row>17</xdr:row>
      <xdr:rowOff>95249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Date_month">
              <a:extLst>
                <a:ext uri="{FF2B5EF4-FFF2-40B4-BE49-F238E27FC236}">
                  <a16:creationId xmlns:a16="http://schemas.microsoft.com/office/drawing/2014/main" id="{D3068580-01A0-4239-8D53-64A5C6D820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_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752474"/>
              <a:ext cx="2328863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152399</xdr:colOff>
      <xdr:row>18</xdr:row>
      <xdr:rowOff>161925</xdr:rowOff>
    </xdr:from>
    <xdr:to>
      <xdr:col>15</xdr:col>
      <xdr:colOff>678656</xdr:colOff>
      <xdr:row>33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47651F-22F3-4DA4-9085-9B620B5D3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142875</xdr:colOff>
      <xdr:row>18</xdr:row>
      <xdr:rowOff>142875</xdr:rowOff>
    </xdr:from>
    <xdr:to>
      <xdr:col>32</xdr:col>
      <xdr:colOff>0</xdr:colOff>
      <xdr:row>33</xdr:row>
      <xdr:rowOff>88106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08F55A-0656-4618-8306-B2708E927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1</xdr:row>
      <xdr:rowOff>23812</xdr:rowOff>
    </xdr:from>
    <xdr:to>
      <xdr:col>12</xdr:col>
      <xdr:colOff>9525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1301F-DE08-4305-95EA-F475DB5F3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17</xdr:row>
      <xdr:rowOff>119062</xdr:rowOff>
    </xdr:from>
    <xdr:to>
      <xdr:col>10</xdr:col>
      <xdr:colOff>266700</xdr:colOff>
      <xdr:row>32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93F0B7-2C7B-45BF-801C-6B903B484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900112</xdr:colOff>
      <xdr:row>32</xdr:row>
      <xdr:rowOff>166687</xdr:rowOff>
    </xdr:from>
    <xdr:to>
      <xdr:col>10</xdr:col>
      <xdr:colOff>309562</xdr:colOff>
      <xdr:row>47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64166F-BBB5-4248-A88B-C59AD6456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7</xdr:row>
      <xdr:rowOff>42862</xdr:rowOff>
    </xdr:from>
    <xdr:to>
      <xdr:col>16</xdr:col>
      <xdr:colOff>371475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DB893B-B11C-4411-85BC-FD2AB5496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2</xdr:row>
      <xdr:rowOff>4762</xdr:rowOff>
    </xdr:from>
    <xdr:to>
      <xdr:col>8</xdr:col>
      <xdr:colOff>133350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AB8AA-38D0-48CA-95D8-2911BC26C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929.762603356481" createdVersion="7" refreshedVersion="7" minRefreshableVersion="3" recordCount="12" xr:uid="{F61340AC-D950-4BF1-A049-8CA129E9EA0E}">
  <cacheSource type="worksheet">
    <worksheetSource name="Table16"/>
  </cacheSource>
  <cacheFields count="33">
    <cacheField name="Date_month" numFmtId="164">
      <sharedItems containsSemiMixedTypes="0" containsNonDate="0" containsDate="1" containsString="0" minDate="2022-01-01T00:00:00" maxDate="2022-12-02T00:00:00" count="12"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32" base="0">
        <rangePr groupBy="days" startDate="2022-01-01T00:00:00" endDate="2022-12-02T00:00:00"/>
        <groupItems count="368">
          <s v="&lt;01/01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12/2022"/>
        </groupItems>
      </fieldGroup>
    </cacheField>
    <cacheField name="Electric Bill" numFmtId="4">
      <sharedItems containsSemiMixedTypes="0" containsString="0" containsNumber="1" minValue="6861.37" maxValue="11347.3"/>
    </cacheField>
    <cacheField name="End_Balance-D1" numFmtId="4">
      <sharedItems containsSemiMixedTypes="0" containsString="0" containsNumber="1" minValue="1633" maxValue="7793.8"/>
    </cacheField>
    <cacheField name="Beg_Balance-D1" numFmtId="4">
      <sharedItems containsSemiMixedTypes="0" containsString="0" containsNumber="1" minValue="1323" maxValue="7429.4"/>
    </cacheField>
    <cacheField name="End_Balance-D2" numFmtId="4">
      <sharedItems containsSemiMixedTypes="0" containsString="0" containsNumber="1" minValue="625" maxValue="2845.7"/>
    </cacheField>
    <cacheField name="Beg_Balance-D2" numFmtId="4">
      <sharedItems containsSemiMixedTypes="0" containsString="0" containsNumber="1" minValue="511" maxValue="2717.3"/>
    </cacheField>
    <cacheField name="Usage-Dentist1" numFmtId="4">
      <sharedItems containsSemiMixedTypes="0" containsString="0" containsNumber="1" minValue="186.69999999999982" maxValue="582.69999999999982"/>
    </cacheField>
    <cacheField name="Usage-Dentist2" numFmtId="4">
      <sharedItems containsSemiMixedTypes="0" containsString="0" containsNumber="1" minValue="65.5" maxValue="193.09999999999991"/>
    </cacheField>
    <cacheField name="Total KW" numFmtId="4">
      <sharedItems containsSemiMixedTypes="0" containsString="0" containsNumber="1" containsInteger="1" minValue="486" maxValue="774"/>
    </cacheField>
    <cacheField name="Rate/KW" numFmtId="4">
      <sharedItems containsSemiMixedTypes="0" containsString="0" containsNumber="1" minValue="11.708320413436692" maxValue="15.302983539094651"/>
    </cacheField>
    <cacheField name="Share_Electric-D1" numFmtId="4">
      <sharedItems containsSemiMixedTypes="0" containsString="0" containsNumber="1" minValue="2857.0670267489686" maxValue="8542.7283074935367"/>
    </cacheField>
    <cacheField name="Share_Electric-D2" numFmtId="4">
      <sharedItems containsSemiMixedTypes="0" containsString="0" containsNumber="1" minValue="936.0000191570881" maxValue="2830.9607622739004"/>
    </cacheField>
    <cacheField name="TOTAL_Electric" numFmtId="4">
      <sharedItems containsSemiMixedTypes="0" containsString="0" containsNumber="1" minValue="4541.9255144032886" maxValue="11373.689069767437" count="12">
        <n v="4690.0146378600803"/>
        <n v="11373.689069767437"/>
        <n v="5037.5048578811366"/>
        <n v="4541.9255144032886"/>
        <n v="5188.7268237547942"/>
        <n v="5683.4162573099347"/>
        <n v="6235.6263646723683"/>
        <n v="5882.8205333333372"/>
        <n v="6076.3435185185181"/>
        <n v="6059.2273873873874"/>
        <n v="7136.0901808785529"/>
        <n v="6602.3492063492067"/>
      </sharedItems>
    </cacheField>
    <cacheField name="Water Bill" numFmtId="4">
      <sharedItems containsSemiMixedTypes="0" containsString="0" containsNumber="1" minValue="7410.75" maxValue="8380.75"/>
    </cacheField>
    <cacheField name="Share_Water-D1" numFmtId="4">
      <sharedItems containsSemiMixedTypes="0" containsString="0" containsNumber="1" minValue="3927.6975000000002" maxValue="4441.7975000000006"/>
    </cacheField>
    <cacheField name="Share_Water-D2" numFmtId="4">
      <sharedItems containsSemiMixedTypes="0" containsString="0" containsNumber="1" minValue="3483.0524999999998" maxValue="3938.9524999999999"/>
    </cacheField>
    <cacheField name="TOTAL_Water" numFmtId="4">
      <sharedItems containsSemiMixedTypes="0" containsString="0" containsNumber="1" minValue="7410.75" maxValue="8380.75" count="7">
        <n v="7795.75"/>
        <n v="8380.75"/>
        <n v="7950.75"/>
        <n v="7770.75"/>
        <n v="7410.75"/>
        <n v="7860.75"/>
        <n v="7680.75"/>
      </sharedItems>
    </cacheField>
    <cacheField name="Rent Fee" numFmtId="4">
      <sharedItems containsSemiMixedTypes="0" containsString="0" containsNumber="1" minValue="30896.25" maxValue="30896.25"/>
    </cacheField>
    <cacheField name="Share_Rent-D1" numFmtId="4">
      <sharedItems containsSemiMixedTypes="0" containsString="0" containsNumber="1" minValue="16375.012500000001" maxValue="16375.012500000001"/>
    </cacheField>
    <cacheField name="Share_Rent-D2" numFmtId="4">
      <sharedItems containsSemiMixedTypes="0" containsString="0" containsNumber="1" minValue="14521.237499999999" maxValue="14521.237499999999"/>
    </cacheField>
    <cacheField name="TOTAL_Rent" numFmtId="4">
      <sharedItems containsSemiMixedTypes="0" containsString="0" containsNumber="1" minValue="30896.25" maxValue="30896.25" count="1">
        <n v="30896.25"/>
      </sharedItems>
    </cacheField>
    <cacheField name="Parking Fee" numFmtId="4">
      <sharedItems containsSemiMixedTypes="0" containsString="0" containsNumber="1" containsInteger="1" minValue="2500" maxValue="2500"/>
    </cacheField>
    <cacheField name="Share_Parking-D1" numFmtId="4">
      <sharedItems containsSemiMixedTypes="0" containsString="0" containsNumber="1" containsInteger="1" minValue="1500" maxValue="1500"/>
    </cacheField>
    <cacheField name="Share_Parking-D2" numFmtId="4">
      <sharedItems containsSemiMixedTypes="0" containsString="0" containsNumber="1" containsInteger="1" minValue="1000" maxValue="1000"/>
    </cacheField>
    <cacheField name="TOTAL_Parking" numFmtId="4">
      <sharedItems containsSemiMixedTypes="0" containsString="0" containsNumber="1" containsInteger="1" minValue="2500" maxValue="2500" count="1">
        <n v="2500"/>
      </sharedItems>
    </cacheField>
    <cacheField name="Accnt Comm" numFmtId="4">
      <sharedItems containsSemiMixedTypes="0" containsString="0" containsNumber="1" containsInteger="1" minValue="5000" maxValue="5000"/>
    </cacheField>
    <cacheField name="Share_Accountant-D1" numFmtId="4">
      <sharedItems containsSemiMixedTypes="0" containsString="0" containsNumber="1" containsInteger="1" minValue="2500" maxValue="2500"/>
    </cacheField>
    <cacheField name="Share_Accountant-D2" numFmtId="4">
      <sharedItems containsSemiMixedTypes="0" containsString="0" containsNumber="1" containsInteger="1" minValue="2500" maxValue="2500"/>
    </cacheField>
    <cacheField name="TOTAL_Accountant" numFmtId="4">
      <sharedItems containsSemiMixedTypes="0" containsString="0" containsNumber="1" containsInteger="1" minValue="5000" maxValue="5000" count="1">
        <n v="5000"/>
      </sharedItems>
    </cacheField>
    <cacheField name="D1-SUBTOTAL" numFmtId="4">
      <sharedItems containsSemiMixedTypes="0" containsString="0" containsNumber="1" minValue="27350.577026748972" maxValue="33359.538307493538" count="12">
        <n v="28248.041995884774"/>
        <n v="33359.538307493538"/>
        <n v="28189.218527131783"/>
        <n v="27350.577026748972"/>
        <n v="28555.436804597706"/>
        <n v="28585.523771929817"/>
        <n v="29061.025840455841"/>
        <n v="28891.250183333341"/>
        <n v="28540.10813271605"/>
        <n v="29019.005495495498"/>
        <n v="29808.27"/>
        <n v="29207.694126984126"/>
      </sharedItems>
    </cacheField>
    <cacheField name="D2-SUBTOTAL" numFmtId="4">
      <sharedItems containsSemiMixedTypes="0" containsString="0" containsNumber="1" minValue="22440.290019157088" maxValue="24791.150762273901" count="12">
        <n v="22633.972641975306"/>
        <n v="24791.150762273901"/>
        <n v="23195.286330749354"/>
        <n v="23358.348487654319"/>
        <n v="22440.290019157088"/>
        <n v="23444.892485380115"/>
        <n v="23431.600524216527"/>
        <n v="23248.570349999995"/>
        <n v="23613.235385802469"/>
        <n v="23387.221891891892"/>
        <n v="23404.820180878552"/>
        <n v="23201.655079365079"/>
      </sharedItems>
    </cacheField>
    <cacheField name="GRAND TOTAL" numFmtId="4">
      <sharedItems containsSemiMixedTypes="0" containsString="0" containsNumber="1" minValue="50708.925514403294" maxValue="58150.689069767439" count="12">
        <n v="50882.014637860077"/>
        <n v="58150.689069767439"/>
        <n v="51384.50485788114"/>
        <n v="50708.925514403294"/>
        <n v="50995.726823754798"/>
        <n v="52030.416257309931"/>
        <n v="52492.626364672367"/>
        <n v="52139.820533333332"/>
        <n v="52153.343518518523"/>
        <n v="52406.227387387393"/>
        <n v="53213.090180878557"/>
        <n v="52409.349206349201"/>
      </sharedItems>
    </cacheField>
    <cacheField name="Months" numFmtId="0" databaseField="0">
      <fieldGroup base="0">
        <rangePr groupBy="months" startDate="2022-01-01T00:00:00" endDate="2022-12-02T00:00:00"/>
        <groupItems count="14">
          <s v="&lt;01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22"/>
        </groupItems>
      </fieldGroup>
    </cacheField>
  </cacheFields>
  <extLst>
    <ext xmlns:x14="http://schemas.microsoft.com/office/spreadsheetml/2009/9/main" uri="{725AE2AE-9491-48be-B2B4-4EB974FC3084}">
      <x14:pivotCacheDefinition pivotCacheId="8564091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6861.37"/>
    <n v="5362.3"/>
    <n v="5097.3"/>
    <n v="1946.6"/>
    <n v="1879.4"/>
    <n v="265"/>
    <n v="67.199999999999818"/>
    <n v="486"/>
    <n v="14.118045267489713"/>
    <n v="3741.281995884774"/>
    <n v="948.73264197530614"/>
    <x v="0"/>
    <n v="7795.75"/>
    <n v="4131.7475000000004"/>
    <n v="3664.0024999999996"/>
    <x v="0"/>
    <n v="30896.25"/>
    <n v="16375.012500000001"/>
    <n v="14521.237499999999"/>
    <x v="0"/>
    <n v="2500"/>
    <n v="1500"/>
    <n v="1000"/>
    <x v="0"/>
    <n v="5000"/>
    <n v="2500"/>
    <n v="2500"/>
    <x v="0"/>
    <x v="0"/>
    <x v="0"/>
    <x v="0"/>
  </r>
  <r>
    <x v="1"/>
    <n v="11347.3"/>
    <n v="5945"/>
    <n v="5362.3"/>
    <n v="2142.5"/>
    <n v="1949.4"/>
    <n v="582.69999999999982"/>
    <n v="193.09999999999991"/>
    <n v="774"/>
    <n v="14.660594315245477"/>
    <n v="8542.7283074935367"/>
    <n v="2830.9607622739004"/>
    <x v="1"/>
    <n v="8380.75"/>
    <n v="4441.7975000000006"/>
    <n v="3938.9524999999999"/>
    <x v="1"/>
    <n v="30896.25"/>
    <n v="16375.012500000001"/>
    <n v="14521.237499999999"/>
    <x v="0"/>
    <n v="2500"/>
    <n v="1500"/>
    <n v="1000"/>
    <x v="0"/>
    <n v="5000"/>
    <n v="2500"/>
    <n v="2500"/>
    <x v="0"/>
    <x v="1"/>
    <x v="1"/>
    <x v="1"/>
  </r>
  <r>
    <x v="2"/>
    <n v="9062.24"/>
    <n v="6252.5"/>
    <n v="5945"/>
    <n v="2265"/>
    <n v="2142.25"/>
    <n v="307.5"/>
    <n v="122.75"/>
    <n v="774"/>
    <n v="11.708320413436692"/>
    <n v="3600.3085271317827"/>
    <n v="1437.1963307493538"/>
    <x v="2"/>
    <n v="7950.75"/>
    <n v="4213.8975"/>
    <n v="3736.8525"/>
    <x v="2"/>
    <n v="30896.25"/>
    <n v="16375.012500000001"/>
    <n v="14521.237499999999"/>
    <x v="0"/>
    <n v="2500"/>
    <n v="1500"/>
    <n v="1000"/>
    <x v="0"/>
    <n v="5000"/>
    <n v="2500"/>
    <n v="2500"/>
    <x v="0"/>
    <x v="2"/>
    <x v="2"/>
    <x v="2"/>
  </r>
  <r>
    <x v="3"/>
    <n v="7437.25"/>
    <n v="6439.2"/>
    <n v="6252.5"/>
    <n v="2375.1"/>
    <n v="2265"/>
    <n v="186.69999999999982"/>
    <n v="110.09999999999991"/>
    <n v="486"/>
    <n v="15.302983539094651"/>
    <n v="2857.0670267489686"/>
    <n v="1684.8584876543198"/>
    <x v="3"/>
    <n v="7770.75"/>
    <n v="4118.4975000000004"/>
    <n v="3652.2524999999996"/>
    <x v="3"/>
    <n v="30896.25"/>
    <n v="16375.012500000001"/>
    <n v="14521.237499999999"/>
    <x v="0"/>
    <n v="2500"/>
    <n v="1500"/>
    <n v="1000"/>
    <x v="0"/>
    <n v="5000"/>
    <n v="2500"/>
    <n v="2500"/>
    <x v="0"/>
    <x v="3"/>
    <x v="3"/>
    <x v="3"/>
  </r>
  <r>
    <x v="4"/>
    <n v="7459.42"/>
    <n v="6736.8"/>
    <n v="6439.2"/>
    <n v="2440.6"/>
    <n v="2375.1"/>
    <n v="297.60000000000036"/>
    <n v="65.5"/>
    <n v="522"/>
    <n v="14.290076628352491"/>
    <n v="4252.7268045977062"/>
    <n v="936.0000191570881"/>
    <x v="4"/>
    <n v="7410.75"/>
    <n v="3927.6975000000002"/>
    <n v="3483.0524999999998"/>
    <x v="4"/>
    <n v="30896.25"/>
    <n v="16375.012500000001"/>
    <n v="14521.237499999999"/>
    <x v="0"/>
    <n v="2500"/>
    <n v="1500"/>
    <n v="1000"/>
    <x v="0"/>
    <n v="5000"/>
    <n v="2500"/>
    <n v="2500"/>
    <x v="0"/>
    <x v="4"/>
    <x v="4"/>
    <x v="4"/>
  </r>
  <r>
    <x v="5"/>
    <n v="8421.7000000000007"/>
    <n v="7061.4"/>
    <n v="6736.8"/>
    <n v="2577.6"/>
    <n v="2440.6"/>
    <n v="324.59999999999945"/>
    <n v="137"/>
    <n v="684"/>
    <n v="12.312426900584796"/>
    <n v="3996.6137719298181"/>
    <n v="1686.8024853801171"/>
    <x v="5"/>
    <n v="7950.75"/>
    <n v="4213.8975"/>
    <n v="3736.8525"/>
    <x v="2"/>
    <n v="30896.25"/>
    <n v="16375.012500000001"/>
    <n v="14521.237499999999"/>
    <x v="0"/>
    <n v="2500"/>
    <n v="1500"/>
    <n v="1000"/>
    <x v="0"/>
    <n v="5000"/>
    <n v="2500"/>
    <n v="2500"/>
    <x v="0"/>
    <x v="5"/>
    <x v="5"/>
    <x v="5"/>
  </r>
  <r>
    <x v="6"/>
    <n v="8622.0400000000009"/>
    <n v="7429.4"/>
    <n v="7061.4"/>
    <n v="2717.3"/>
    <n v="2577.6"/>
    <n v="368"/>
    <n v="139.70000000000027"/>
    <n v="702"/>
    <n v="12.282108262108263"/>
    <n v="4519.8158404558408"/>
    <n v="1715.8105242165277"/>
    <x v="6"/>
    <n v="7860.75"/>
    <n v="4166.1975000000002"/>
    <n v="3694.5524999999998"/>
    <x v="5"/>
    <n v="30896.25"/>
    <n v="16375.012500000001"/>
    <n v="14521.237499999999"/>
    <x v="0"/>
    <n v="2500"/>
    <n v="1500"/>
    <n v="1000"/>
    <x v="0"/>
    <n v="5000"/>
    <n v="2500"/>
    <n v="2500"/>
    <x v="0"/>
    <x v="6"/>
    <x v="6"/>
    <x v="6"/>
  </r>
  <r>
    <x v="7"/>
    <n v="8595.0300000000007"/>
    <n v="7793.8"/>
    <n v="7429.4"/>
    <n v="2845.7"/>
    <n v="2717.3"/>
    <n v="364.40000000000055"/>
    <n v="128.39999999999964"/>
    <n v="720"/>
    <n v="11.937541666666668"/>
    <n v="4350.0401833333408"/>
    <n v="1532.7803499999959"/>
    <x v="7"/>
    <n v="7860.75"/>
    <n v="4166.1975000000002"/>
    <n v="3694.5524999999998"/>
    <x v="5"/>
    <n v="30896.25"/>
    <n v="16375.012500000001"/>
    <n v="14521.237499999999"/>
    <x v="0"/>
    <n v="2500"/>
    <n v="1500"/>
    <n v="1000"/>
    <x v="0"/>
    <n v="5000"/>
    <n v="2500"/>
    <n v="2500"/>
    <x v="0"/>
    <x v="7"/>
    <x v="7"/>
    <x v="7"/>
  </r>
  <r>
    <x v="8"/>
    <n v="9374.93"/>
    <n v="1916"/>
    <n v="1633"/>
    <n v="762"/>
    <n v="625"/>
    <n v="283"/>
    <n v="137"/>
    <n v="648"/>
    <n v="14.467484567901234"/>
    <n v="4094.2981327160492"/>
    <n v="1982.0453858024691"/>
    <x v="8"/>
    <n v="7680.75"/>
    <n v="4070.7975000000001"/>
    <n v="3609.9524999999999"/>
    <x v="6"/>
    <n v="30896.25"/>
    <n v="16375.012500000001"/>
    <n v="14521.237499999999"/>
    <x v="0"/>
    <n v="2500"/>
    <n v="1500"/>
    <n v="1000"/>
    <x v="0"/>
    <n v="5000"/>
    <n v="2500"/>
    <n v="2500"/>
    <x v="0"/>
    <x v="8"/>
    <x v="8"/>
    <x v="8"/>
  </r>
  <r>
    <x v="9"/>
    <n v="9517.56"/>
    <n v="1633"/>
    <n v="1323"/>
    <n v="625"/>
    <n v="511"/>
    <n v="310"/>
    <n v="114"/>
    <n v="666"/>
    <n v="14.290630630630631"/>
    <n v="4430.0954954954959"/>
    <n v="1629.1318918918919"/>
    <x v="9"/>
    <n v="7950.75"/>
    <n v="4213.8975"/>
    <n v="3736.8525"/>
    <x v="2"/>
    <n v="30896.25"/>
    <n v="16375.012500000001"/>
    <n v="14521.237499999999"/>
    <x v="0"/>
    <n v="2500"/>
    <n v="1500"/>
    <n v="1000"/>
    <x v="0"/>
    <n v="5000"/>
    <n v="2500"/>
    <n v="2500"/>
    <x v="0"/>
    <x v="9"/>
    <x v="9"/>
    <x v="9"/>
  </r>
  <r>
    <x v="10"/>
    <n v="10724.92"/>
    <n v="2303"/>
    <n v="1916"/>
    <n v="890"/>
    <n v="762"/>
    <n v="387"/>
    <n v="128"/>
    <n v="774"/>
    <n v="13.856485788113694"/>
    <n v="5362.46"/>
    <n v="1773.6301808785529"/>
    <x v="10"/>
    <n v="7680.75"/>
    <n v="4070.7975000000001"/>
    <n v="3609.9524999999999"/>
    <x v="6"/>
    <n v="30896.25"/>
    <n v="16375.012500000001"/>
    <n v="14521.237499999999"/>
    <x v="0"/>
    <n v="2500"/>
    <n v="1500"/>
    <n v="1000"/>
    <x v="0"/>
    <n v="5000"/>
    <n v="2500"/>
    <n v="2500"/>
    <x v="0"/>
    <x v="10"/>
    <x v="10"/>
    <x v="10"/>
  </r>
  <r>
    <x v="11"/>
    <n v="10104"/>
    <n v="2670"/>
    <n v="2303"/>
    <n v="1017"/>
    <n v="890"/>
    <n v="367"/>
    <n v="127"/>
    <n v="756"/>
    <n v="13.365079365079366"/>
    <n v="4904.9841269841272"/>
    <n v="1697.3650793650795"/>
    <x v="11"/>
    <n v="7410.75"/>
    <n v="3927.6975000000002"/>
    <n v="3483.0524999999998"/>
    <x v="4"/>
    <n v="30896.25"/>
    <n v="16375.012500000001"/>
    <n v="14521.237499999999"/>
    <x v="0"/>
    <n v="2500"/>
    <n v="1500"/>
    <n v="1000"/>
    <x v="0"/>
    <n v="5000"/>
    <n v="2500"/>
    <n v="2500"/>
    <x v="0"/>
    <x v="11"/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3831C1-2594-428D-AAF2-DE06B35B2E2E}" name="PivotTable5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26">
  <location ref="A19:B32" firstHeaderRow="1" firstDataRow="1" firstDataCol="1"/>
  <pivotFields count="33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3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D1-SUBTOTAL" fld="29" baseField="32" baseItem="1" numFmtId="4"/>
  </dataField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48" name="Date_month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E708D-737C-4C98-B18C-3130EC040AFF}" name="PivotTable2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31">
  <location ref="A2:B15" firstHeaderRow="1" firstDataRow="1" firstDataCol="1"/>
  <pivotFields count="33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ax of GRAND TOTAL" fld="31" subtotal="max" baseField="32" baseItem="1" numFmtId="4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32" type="button" dataOnly="0" labelOnly="1" outline="0" axis="axisRow" fieldPosition="0"/>
    </format>
    <format dxfId="2">
      <pivotArea dataOnly="0" labelOnly="1" fieldPosition="0">
        <references count="1">
          <reference field="3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4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">
      <pivotArea type="data" outline="0" fieldPosition="0">
        <references count="2">
          <reference field="4294967294" count="1" selected="0">
            <x v="0"/>
          </reference>
          <reference field="32" count="1" selected="0">
            <x v="1"/>
          </reference>
        </references>
      </pivotArea>
    </chartFormat>
    <chartFormat chart="26" format="4">
      <pivotArea type="data" outline="0" fieldPosition="0">
        <references count="2">
          <reference field="4294967294" count="1" selected="0">
            <x v="0"/>
          </reference>
          <reference field="32" count="1" selected="0">
            <x v="2"/>
          </reference>
        </references>
      </pivotArea>
    </chartFormat>
    <chartFormat chart="26" format="5">
      <pivotArea type="data" outline="0" fieldPosition="0">
        <references count="2">
          <reference field="4294967294" count="1" selected="0">
            <x v="0"/>
          </reference>
          <reference field="32" count="1" selected="0">
            <x v="3"/>
          </reference>
        </references>
      </pivotArea>
    </chartFormat>
    <chartFormat chart="26" format="6">
      <pivotArea type="data" outline="0" fieldPosition="0">
        <references count="2">
          <reference field="4294967294" count="1" selected="0">
            <x v="0"/>
          </reference>
          <reference field="32" count="1" selected="0">
            <x v="4"/>
          </reference>
        </references>
      </pivotArea>
    </chartFormat>
    <chartFormat chart="26" format="7">
      <pivotArea type="data" outline="0" fieldPosition="0">
        <references count="2">
          <reference field="4294967294" count="1" selected="0">
            <x v="0"/>
          </reference>
          <reference field="32" count="1" selected="0">
            <x v="5"/>
          </reference>
        </references>
      </pivotArea>
    </chartFormat>
    <chartFormat chart="26" format="8">
      <pivotArea type="data" outline="0" fieldPosition="0">
        <references count="2">
          <reference field="4294967294" count="1" selected="0">
            <x v="0"/>
          </reference>
          <reference field="32" count="1" selected="0">
            <x v="6"/>
          </reference>
        </references>
      </pivotArea>
    </chartFormat>
    <chartFormat chart="26" format="9">
      <pivotArea type="data" outline="0" fieldPosition="0">
        <references count="2">
          <reference field="4294967294" count="1" selected="0">
            <x v="0"/>
          </reference>
          <reference field="32" count="1" selected="0">
            <x v="7"/>
          </reference>
        </references>
      </pivotArea>
    </chartFormat>
    <chartFormat chart="26" format="10">
      <pivotArea type="data" outline="0" fieldPosition="0">
        <references count="2">
          <reference field="4294967294" count="1" selected="0">
            <x v="0"/>
          </reference>
          <reference field="32" count="1" selected="0">
            <x v="8"/>
          </reference>
        </references>
      </pivotArea>
    </chartFormat>
    <chartFormat chart="26" format="11">
      <pivotArea type="data" outline="0" fieldPosition="0">
        <references count="2">
          <reference field="4294967294" count="1" selected="0">
            <x v="0"/>
          </reference>
          <reference field="32" count="1" selected="0">
            <x v="9"/>
          </reference>
        </references>
      </pivotArea>
    </chartFormat>
    <chartFormat chart="26" format="12">
      <pivotArea type="data" outline="0" fieldPosition="0">
        <references count="2">
          <reference field="4294967294" count="1" selected="0">
            <x v="0"/>
          </reference>
          <reference field="32" count="1" selected="0">
            <x v="10"/>
          </reference>
        </references>
      </pivotArea>
    </chartFormat>
    <chartFormat chart="26" format="13">
      <pivotArea type="data" outline="0" fieldPosition="0">
        <references count="2">
          <reference field="4294967294" count="1" selected="0">
            <x v="0"/>
          </reference>
          <reference field="32" count="1" selected="0">
            <x v="11"/>
          </reference>
        </references>
      </pivotArea>
    </chartFormat>
    <chartFormat chart="26" format="14">
      <pivotArea type="data" outline="0" fieldPosition="0">
        <references count="2">
          <reference field="4294967294" count="1" selected="0">
            <x v="0"/>
          </reference>
          <reference field="3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86" name="Date_month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D0602-7EBA-4307-B695-C8EED6F71792}" name="PivotTable6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8">
  <location ref="A35:B48" firstHeaderRow="1" firstDataRow="1" firstDataCol="1"/>
  <pivotFields count="33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numFmtId="4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3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D2-SUBTOTAL" fld="30" baseField="0" baseItem="0" numFmtId="4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32" type="button" dataOnly="0" labelOnly="1" outline="0" axis="axisRow" fieldPosition="0"/>
    </format>
    <format dxfId="8">
      <pivotArea dataOnly="0" labelOnly="1" fieldPosition="0">
        <references count="1">
          <reference field="3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48" name="Date_month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975FD-11B6-4229-8AFB-3B1233A448FF}" name="PivotTable4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13">
  <location ref="A3:E16" firstHeaderRow="0" firstDataRow="1" firstDataCol="1"/>
  <pivotFields count="33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numFmtId="4" showAll="0">
      <items count="2">
        <item x="0"/>
        <item t="default"/>
      </items>
    </pivotField>
    <pivotField numFmtId="4" showAll="0"/>
    <pivotField numFmtId="4" showAll="0"/>
    <pivotField numFmtId="4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3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Electric" fld="12" baseField="32" baseItem="11"/>
    <dataField name="Water" fld="16" baseField="32" baseItem="11"/>
    <dataField name="Rent" fld="20" baseField="32" baseItem="11"/>
    <dataField name="Parking" fld="24" baseField="32" baseItem="11"/>
  </dataFields>
  <chartFormats count="16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20" name="Date_month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0B0B1-195C-477F-A486-A0599FC11F86}" name="PivotTable3" cacheId="0" dataOnRows="1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12">
  <location ref="A3:B7" firstHeaderRow="1" firstDataRow="1" firstDataCol="1"/>
  <pivotFields count="33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showAll="0" defaultSubtota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Electric" fld="12" baseField="0" baseItem="9"/>
    <dataField name="Water" fld="16" baseField="0" baseItem="9"/>
    <dataField name="Rent" fld="20" baseField="0" baseItem="9"/>
    <dataField name="Parking" fld="24" baseField="0" baseItem="9"/>
  </dataFields>
  <formats count="5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-2" type="button" dataOnly="0" labelOnly="1" outline="0" axis="axisRow" fieldPosition="0"/>
    </format>
    <format dxfId="4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5">
      <pivotArea dataOnly="0" labelOnly="1" grandCol="1" outline="0" axis="axisCol" fieldPosition="0"/>
    </format>
  </formats>
  <chartFormats count="10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2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20" name="Date_month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F74DAB-700D-496A-BCCC-180CE8434587}" name="Table1" displayName="Table1" ref="A3:M15" totalsRowShown="0" dataDxfId="103">
  <autoFilter ref="A3:M15" xr:uid="{26F74DAB-700D-496A-BCCC-180CE8434587}"/>
  <tableColumns count="13">
    <tableColumn id="1" xr3:uid="{6EFFD388-AC5A-4DA3-AD5E-051C5D85F729}" name="Date_month" dataDxfId="102"/>
    <tableColumn id="2" xr3:uid="{1D9CE94D-7EF9-44EC-B389-A1A3AD26D700}" name="Electric Bill" dataDxfId="101"/>
    <tableColumn id="3" xr3:uid="{A90E7813-3E60-4D6B-BA5D-8EE780DDDD7B}" name="End_Balance-D1" dataDxfId="100"/>
    <tableColumn id="4" xr3:uid="{D80A60AD-E4B7-4EA6-AA10-50783AE0A73E}" name="Beg_Balance-D1" dataDxfId="99"/>
    <tableColumn id="13" xr3:uid="{32FC2A76-BDAE-4B60-8016-43E621393E29}" name="End_Balance-D2" dataDxfId="98"/>
    <tableColumn id="14" xr3:uid="{F4A39509-DF80-4D95-A3C8-07E6BB70B729}" name="Beg_Balance-D2" dataDxfId="97"/>
    <tableColumn id="5" xr3:uid="{5F223502-BC1B-4957-AC90-A618900B2466}" name="Usage-Dentist1" dataDxfId="96">
      <calculatedColumnFormula>+Table1[[#This Row],[End_Balance-D1]]-Table1[[#This Row],[Beg_Balance-D1]]</calculatedColumnFormula>
    </tableColumn>
    <tableColumn id="12" xr3:uid="{865EBA42-9816-49AE-A0E8-72D5602ACD81}" name="Usage-Dentist2" dataDxfId="95">
      <calculatedColumnFormula>+Table1[[#This Row],[End_Balance-D2]]-Table1[[#This Row],[Beg_Balance-D2]]</calculatedColumnFormula>
    </tableColumn>
    <tableColumn id="6" xr3:uid="{F5A5A6A5-9ABB-4C38-9AF4-E667F01BBFB6}" name="Total KW" dataDxfId="94"/>
    <tableColumn id="7" xr3:uid="{F0A09AE2-93E0-4E71-8718-EDB7143343FC}" name="Rate/KW" dataDxfId="93">
      <calculatedColumnFormula>Table1[[#This Row],[Electric Bill]]/Table1[[#This Row],[Total KW]]</calculatedColumnFormula>
    </tableColumn>
    <tableColumn id="16" xr3:uid="{35BB9E82-C3B0-4E03-9E45-84FCFF3700C0}" name="Share_Electric-D1" dataDxfId="92">
      <calculatedColumnFormula>Table1[[#This Row],[Usage-Dentist1]]*Table1[[#This Row],[Rate/KW]]</calculatedColumnFormula>
    </tableColumn>
    <tableColumn id="17" xr3:uid="{BF6C6475-6060-4FC0-90FC-DD66D0A71E1F}" name="Share_Electric-D2" dataDxfId="91">
      <calculatedColumnFormula>Table1[[#This Row],[Usage-Dentist2]]*Table1[[#This Row],[Rate/KW]]</calculatedColumnFormula>
    </tableColumn>
    <tableColumn id="11" xr3:uid="{4479024D-4E5D-4117-9F26-4F6456EB1B7D}" name="TOTAL_Electric" dataDxfId="90">
      <calculatedColumnFormula>Table1[[#This Row],[Share_Electric-D1]]+Table1[[#This Row],[Share_Electric-D2]]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CB96F5-D637-4EA6-B0AE-0D52D01C8BD4}" name="Table2" displayName="Table2" ref="A3:E15" totalsRowShown="0" headerRowDxfId="89" dataDxfId="87" headerRowBorderDxfId="88" tableBorderDxfId="86" totalsRowBorderDxfId="85">
  <autoFilter ref="A3:E15" xr:uid="{8CCB96F5-D637-4EA6-B0AE-0D52D01C8BD4}"/>
  <tableColumns count="5">
    <tableColumn id="1" xr3:uid="{FFF43799-F07D-46E8-BD31-F4AFFBFC8C70}" name="Date_month" dataDxfId="84"/>
    <tableColumn id="2" xr3:uid="{3C35EBB8-053D-46C9-9FE7-A253115A8FB0}" name="Water Bill" dataDxfId="83"/>
    <tableColumn id="3" xr3:uid="{DD79BF1F-82D9-45E1-BCAC-4EBA924C9B21}" name="Share_Water-D1" dataDxfId="82">
      <calculatedColumnFormula>Table2[[#This Row],[Water Bill]]*0.53</calculatedColumnFormula>
    </tableColumn>
    <tableColumn id="5" xr3:uid="{3E99E781-7C68-4EE8-995B-C86C4BF7B8D2}" name="Share_Water-D2" dataDxfId="81">
      <calculatedColumnFormula>Table2[[#This Row],[Water Bill]]*0.47</calculatedColumnFormula>
    </tableColumn>
    <tableColumn id="4" xr3:uid="{47847A7B-FCA0-45E8-B6B2-F43446350CC3}" name="TOTAL_Water" dataDxfId="80">
      <calculatedColumnFormula>Table2[[#This Row],[Share_Water-D1]]+Table2[[#This Row],[Share_Water-D2]]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972DC5-E315-4607-8A06-F9EC5F7162F2}" name="Table245" displayName="Table245" ref="A3:E15" totalsRowShown="0" headerRowDxfId="79" dataDxfId="77" headerRowBorderDxfId="78" tableBorderDxfId="76" totalsRowBorderDxfId="75">
  <autoFilter ref="A3:E15" xr:uid="{CE972DC5-E315-4607-8A06-F9EC5F7162F2}"/>
  <tableColumns count="5">
    <tableColumn id="1" xr3:uid="{323E2397-7E6F-471D-9C7D-8D765AB1FF20}" name="Date_month" dataDxfId="74"/>
    <tableColumn id="2" xr3:uid="{3761122F-73C6-42ED-8353-169CAE44D40A}" name="Rent Fee" dataDxfId="73"/>
    <tableColumn id="3" xr3:uid="{48EA2731-CDA5-462C-9ACF-80ACC9539B99}" name="Share_Rent-D1" dataDxfId="72">
      <calculatedColumnFormula>Table245[[#This Row],[Rent Fee]]*0.53</calculatedColumnFormula>
    </tableColumn>
    <tableColumn id="5" xr3:uid="{C05209CC-D95C-437E-8C76-730926F32768}" name="Share_Rent-D2" dataDxfId="71">
      <calculatedColumnFormula>Table245[[#This Row],[Rent Fee]]*0.47</calculatedColumnFormula>
    </tableColumn>
    <tableColumn id="4" xr3:uid="{A102CB28-97A7-4F16-BF32-A0B3D8D427A3}" name="TOTAL_Rent" dataDxfId="70">
      <calculatedColumnFormula>Table245[[#This Row],[Share_Rent-D1]]+Table245[[#This Row],[Share_Rent-D2]]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E47AD-A72A-4990-8469-B99E7E59B4DA}" name="Table24" displayName="Table24" ref="A3:E15" totalsRowShown="0" headerRowDxfId="69" dataDxfId="67" headerRowBorderDxfId="68" tableBorderDxfId="66" totalsRowBorderDxfId="65">
  <autoFilter ref="A3:E15" xr:uid="{894E47AD-A72A-4990-8469-B99E7E59B4DA}"/>
  <tableColumns count="5">
    <tableColumn id="1" xr3:uid="{A748609D-A84F-44EE-9D7F-EB8398F71E90}" name="Date_month" dataDxfId="64"/>
    <tableColumn id="2" xr3:uid="{30F9210A-5520-44E0-ACEC-F5ED67570CF3}" name="Parking Fee" dataDxfId="63"/>
    <tableColumn id="3" xr3:uid="{FE40B702-29E1-409B-B8B6-F907458CA687}" name="Share_Parking-D1" dataDxfId="62">
      <calculatedColumnFormula>Table24[[#This Row],[Parking Fee]]*0.6</calculatedColumnFormula>
    </tableColumn>
    <tableColumn id="5" xr3:uid="{2461730C-A4FF-4394-9DE0-D85199404C3E}" name="Share_Parking-D2" dataDxfId="61">
      <calculatedColumnFormula>Table24[[#This Row],[Parking Fee]]*0.4</calculatedColumnFormula>
    </tableColumn>
    <tableColumn id="4" xr3:uid="{44255538-3544-4BA0-BCC4-67298F02264C}" name="TOTAL_Parking" dataDxfId="60">
      <calculatedColumnFormula>Table24[[#This Row],[Share_Parking-D1]]+Table24[[#This Row],[Share_Parking-D2]]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49E769-76F8-4817-8814-D1849AC8BA4E}" name="Table2456" displayName="Table2456" ref="A3:E15" totalsRowShown="0" headerRowDxfId="59" dataDxfId="57" headerRowBorderDxfId="58" tableBorderDxfId="56" totalsRowBorderDxfId="55">
  <autoFilter ref="A3:E15" xr:uid="{CE972DC5-E315-4607-8A06-F9EC5F7162F2}"/>
  <tableColumns count="5">
    <tableColumn id="1" xr3:uid="{8BD1A333-6FC2-4C5B-8695-D9BBE125EA23}" name="Date_month" dataDxfId="54"/>
    <tableColumn id="2" xr3:uid="{4CB46024-FC59-4932-9921-67C5D26298CF}" name="Accnt Comm" dataDxfId="53"/>
    <tableColumn id="3" xr3:uid="{E9902FE9-4DD8-44FA-820A-6579EEDA4CE7}" name="Share_Accountant-D1" dataDxfId="52">
      <calculatedColumnFormula>Table2456[[#This Row],[Accnt Comm]]*0.5</calculatedColumnFormula>
    </tableColumn>
    <tableColumn id="5" xr3:uid="{14FCFDC8-1C1A-4675-81B5-9F57F6434506}" name="Share_Accountant-D2" dataDxfId="51">
      <calculatedColumnFormula>Table2456[[#This Row],[Accnt Comm]]*0.5</calculatedColumnFormula>
    </tableColumn>
    <tableColumn id="4" xr3:uid="{777C1A4E-FBB3-47B4-88D7-E0E7F5A5F6E7}" name="TOTAL_Accountant" dataDxfId="50">
      <calculatedColumnFormula>Table2456[[#This Row],[Share_Accountant-D1]]+Table2456[[#This Row],[Share_Accountant-D2]]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1AD5D98-300C-4BEF-AF0E-0A11DEB47944}" name="Table16" displayName="Table16" ref="A3:AF15" totalsRowShown="0" dataDxfId="12">
  <autoFilter ref="A3:AF15" xr:uid="{01AD5D98-300C-4BEF-AF0E-0A11DEB47944}"/>
  <tableColumns count="32">
    <tableColumn id="1" xr3:uid="{E8E83B3F-8425-4174-91E7-8F8100A7A670}" name="Date_month" dataDxfId="44"/>
    <tableColumn id="2" xr3:uid="{2D854B1D-1316-490E-A136-C1881E3F4614}" name="Electric Bill" dataDxfId="43"/>
    <tableColumn id="3" xr3:uid="{3803A3F8-A752-4143-9405-E4B23C2D547C}" name="End_Balance-D1" dataDxfId="42"/>
    <tableColumn id="4" xr3:uid="{952604F2-C42F-441F-BED2-A6F539BD1B55}" name="Beg_Balance-D1" dataDxfId="41"/>
    <tableColumn id="5" xr3:uid="{3B5FEF4A-8765-4737-95A3-5BE7734AAA9E}" name="End_Balance-D2" dataDxfId="40"/>
    <tableColumn id="6" xr3:uid="{B124B155-1B4D-4AAA-9AED-4BEBB17FA7ED}" name="Beg_Balance-D2" dataDxfId="39"/>
    <tableColumn id="7" xr3:uid="{F1330459-8ACF-4132-85A1-B2E2A0B3661D}" name="Usage-Dentist1" dataDxfId="38"/>
    <tableColumn id="8" xr3:uid="{CFC72A17-5A2E-42F0-BD5D-F55C077FA40C}" name="Usage-Dentist2" dataDxfId="37"/>
    <tableColumn id="9" xr3:uid="{17D1B605-2C3B-4326-B33A-B62B337466C2}" name="Total KW" dataDxfId="36"/>
    <tableColumn id="10" xr3:uid="{64C9F746-FCC0-48F2-BCB6-786603F09611}" name="Rate/KW" dataDxfId="35"/>
    <tableColumn id="11" xr3:uid="{D60BD38C-F0B8-4CE3-9F2B-75FE3B865FE1}" name="Share_Electric-D1" dataDxfId="34"/>
    <tableColumn id="12" xr3:uid="{49275838-552C-4ED5-BD52-026BC4B1115C}" name="Share_Electric-D2" dataDxfId="33"/>
    <tableColumn id="13" xr3:uid="{B18F2E44-7822-4D53-9468-4BB5D1756C8F}" name="TOTAL_Electric" dataDxfId="32"/>
    <tableColumn id="14" xr3:uid="{316495C4-5184-47CB-B8AB-7D1C904A250B}" name="Water Bill" dataDxfId="31"/>
    <tableColumn id="15" xr3:uid="{7C66D47B-3AD3-4B8E-AC56-F4268A6B85B2}" name="Share_Water-D1" dataDxfId="30"/>
    <tableColumn id="16" xr3:uid="{A474D297-387C-4579-9A2B-CB7596F50D13}" name="Share_Water-D2" dataDxfId="29"/>
    <tableColumn id="17" xr3:uid="{83CBD02A-F1F2-4911-BA95-F8BA7407F154}" name="TOTAL_Water" dataDxfId="28"/>
    <tableColumn id="18" xr3:uid="{88BBBDC7-EB6B-4795-8832-E559C669F2C0}" name="Rent Fee" dataDxfId="27"/>
    <tableColumn id="19" xr3:uid="{3A4B97E9-ED95-4591-8CF0-A9895893D621}" name="Share_Rent-D1" dataDxfId="26"/>
    <tableColumn id="20" xr3:uid="{A93A7483-84FF-4E05-9468-C08B76890AA1}" name="Share_Rent-D2" dataDxfId="25"/>
    <tableColumn id="21" xr3:uid="{1D7F6ECA-0910-4344-96B8-006283867FB8}" name="TOTAL_Rent" dataDxfId="24"/>
    <tableColumn id="22" xr3:uid="{41ED1D68-4FE3-43F5-8803-2D0931457BED}" name="Parking Fee" dataDxfId="23"/>
    <tableColumn id="23" xr3:uid="{A84A0A95-4CDE-4397-922E-BEAC63E4CF8F}" name="Share_Parking-D1" dataDxfId="22"/>
    <tableColumn id="24" xr3:uid="{8BE5740F-8CD4-4F52-AEEB-0473E9960E01}" name="Share_Parking-D2" dataDxfId="21"/>
    <tableColumn id="25" xr3:uid="{9953D12C-38CF-406C-B363-06CA3D5B1B8B}" name="TOTAL_Parking" dataDxfId="20"/>
    <tableColumn id="26" xr3:uid="{0A428425-4DA9-4B98-9957-7CEC539B83CD}" name="Accnt Comm" dataDxfId="19"/>
    <tableColumn id="27" xr3:uid="{F29BA9FA-494E-466F-9262-94B8E3AD90CA}" name="Share_Accountant-D1" dataDxfId="18"/>
    <tableColumn id="28" xr3:uid="{602C930D-BF54-4548-8658-C40505E91F4A}" name="Share_Accountant-D2" dataDxfId="17"/>
    <tableColumn id="29" xr3:uid="{D02E7BD1-D509-442B-9EE1-8D80CCAF3991}" name="TOTAL_Accountant" dataDxfId="16"/>
    <tableColumn id="30" xr3:uid="{4C16F3FE-51D2-45C2-9DC3-6942D8906309}" name="D1-SUBTOTAL" dataDxfId="15">
      <calculatedColumnFormula>SUM(Table16[[#This Row],[Share_Electric-D1]],Table16[[#This Row],[Share_Water-D1]],Table16[[#This Row],[Share_Rent-D1]],Table16[[#This Row],[Share_Parking-D1]],Table16[[#This Row],[Share_Accountant-D1]])</calculatedColumnFormula>
    </tableColumn>
    <tableColumn id="31" xr3:uid="{3856B4AF-55F7-401A-B539-B0DE8193431D}" name="D2-SUBTOTAL" dataDxfId="14">
      <calculatedColumnFormula>SUM(Table16[[#This Row],[Share_Electric-D2]],Table16[[#This Row],[Share_Water-D2]],Table16[[#This Row],[Share_Rent-D2]],Table16[[#This Row],[Share_Parking-D2]],Table16[[#This Row],[Share_Accountant-D2]])</calculatedColumnFormula>
    </tableColumn>
    <tableColumn id="32" xr3:uid="{FC299ECE-ED23-403A-BDC9-30812E2A27B6}" name="GRAND TOTAL" dataDxfId="13">
      <calculatedColumnFormula>SUM(Table16[[#This Row],[D1-SUBTOTAL]],Table16[[#This Row],[D2-SUBTOTAL]])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sis">
  <a:themeElements>
    <a:clrScheme name="Basis">
      <a:dk1>
        <a:srgbClr val="000000"/>
      </a:dk1>
      <a:lt1>
        <a:srgbClr val="FFFFFF"/>
      </a:lt1>
      <a:dk2>
        <a:srgbClr val="565349"/>
      </a:dk2>
      <a:lt2>
        <a:srgbClr val="DDDDDD"/>
      </a:lt2>
      <a:accent1>
        <a:srgbClr val="A6B727"/>
      </a:accent1>
      <a:accent2>
        <a:srgbClr val="DF5327"/>
      </a:accent2>
      <a:accent3>
        <a:srgbClr val="FE9E00"/>
      </a:accent3>
      <a:accent4>
        <a:srgbClr val="418AB3"/>
      </a:accent4>
      <a:accent5>
        <a:srgbClr val="D7D447"/>
      </a:accent5>
      <a:accent6>
        <a:srgbClr val="818183"/>
      </a:accent6>
      <a:hlink>
        <a:srgbClr val="F59E00"/>
      </a:hlink>
      <a:folHlink>
        <a:srgbClr val="B2B2B2"/>
      </a:folHlink>
    </a:clrScheme>
    <a:fontScheme name="Basi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sis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_month" xr10:uid="{08802FC6-88BF-4816-B6C6-9882898883B3}" sourceName="Date_month">
  <pivotTables>
    <pivotTable tabId="12" name="PivotTable2"/>
    <pivotTable tabId="15" name="PivotTable4"/>
    <pivotTable tabId="14" name="PivotTable3"/>
    <pivotTable tabId="12" name="PivotTable5"/>
    <pivotTable tabId="12" name="PivotTable6"/>
  </pivotTables>
  <state minimalRefreshVersion="6" lastRefreshVersion="6" pivotCacheId="856409196" filterType="dateBetween">
    <selection startDate="2022-01-01T00:00:00" endDate="2022-12-31T00:00:00"/>
    <bounds startDate="2022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_month" xr10:uid="{23DC9DA1-C84B-4F49-88ED-06E3946D9464}" cache="NativeTimeline_Date_month" caption="Date_month" level="2" selectionLevel="0" scrollPosition="2022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ina.ascalonmanaois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D920A-83C4-4061-93C0-2DB54AFDEDCD}">
  <dimension ref="B2:B3"/>
  <sheetViews>
    <sheetView showGridLines="0" showRowColHeaders="0" workbookViewId="0">
      <selection activeCell="I22" sqref="I22"/>
    </sheetView>
  </sheetViews>
  <sheetFormatPr defaultRowHeight="15" x14ac:dyDescent="0.25"/>
  <cols>
    <col min="1" max="1" width="4.5" customWidth="1"/>
  </cols>
  <sheetData>
    <row r="2" spans="2:2" x14ac:dyDescent="0.25">
      <c r="B2" t="s">
        <v>59</v>
      </c>
    </row>
    <row r="3" spans="2:2" x14ac:dyDescent="0.25">
      <c r="B3" s="21" t="s">
        <v>60</v>
      </c>
    </row>
  </sheetData>
  <sheetProtection sheet="1" objects="1" scenarios="1"/>
  <hyperlinks>
    <hyperlink ref="B3" r:id="rId1" xr:uid="{9BBE106B-D47E-444C-8519-E636DAF29A1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21C0-DC01-40F9-BFBA-F108331285DA}">
  <sheetPr>
    <tabColor rgb="FFFFFF00"/>
  </sheetPr>
  <dimension ref="A3:B7"/>
  <sheetViews>
    <sheetView workbookViewId="0">
      <selection activeCell="E38" sqref="E38"/>
    </sheetView>
  </sheetViews>
  <sheetFormatPr defaultRowHeight="15" x14ac:dyDescent="0.25"/>
  <cols>
    <col min="1" max="1" width="6.75" bestFit="1" customWidth="1"/>
    <col min="2" max="2" width="11.875" customWidth="1"/>
    <col min="3" max="3" width="18.5" customWidth="1"/>
    <col min="4" max="4" width="18.375" bestFit="1" customWidth="1"/>
    <col min="5" max="5" width="8"/>
  </cols>
  <sheetData>
    <row r="3" spans="1:2" x14ac:dyDescent="0.25">
      <c r="A3" s="23" t="s">
        <v>41</v>
      </c>
      <c r="B3" s="24"/>
    </row>
    <row r="4" spans="1:2" x14ac:dyDescent="0.25">
      <c r="A4" s="25" t="s">
        <v>55</v>
      </c>
      <c r="B4" s="24">
        <v>74507.734352116036</v>
      </c>
    </row>
    <row r="5" spans="1:2" x14ac:dyDescent="0.25">
      <c r="A5" s="25" t="s">
        <v>56</v>
      </c>
      <c r="B5" s="24">
        <v>93704</v>
      </c>
    </row>
    <row r="6" spans="1:2" x14ac:dyDescent="0.25">
      <c r="A6" s="25" t="s">
        <v>2</v>
      </c>
      <c r="B6" s="24">
        <v>370755</v>
      </c>
    </row>
    <row r="7" spans="1:2" x14ac:dyDescent="0.25">
      <c r="A7" s="25" t="s">
        <v>3</v>
      </c>
      <c r="B7" s="24">
        <v>30000</v>
      </c>
    </row>
  </sheetData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79A7-4FFB-467F-9E32-F109878147C1}">
  <sheetPr>
    <tabColor rgb="FFFFFF00"/>
  </sheetPr>
  <dimension ref="A1:AF15"/>
  <sheetViews>
    <sheetView workbookViewId="0">
      <selection activeCell="E38" sqref="E38"/>
    </sheetView>
  </sheetViews>
  <sheetFormatPr defaultRowHeight="15" x14ac:dyDescent="0.25"/>
  <cols>
    <col min="1" max="1" width="14" customWidth="1"/>
    <col min="2" max="2" width="12.75" customWidth="1"/>
    <col min="3" max="6" width="17.25" customWidth="1"/>
    <col min="7" max="8" width="16.625" customWidth="1"/>
    <col min="9" max="10" width="11" customWidth="1"/>
    <col min="11" max="12" width="18.5" customWidth="1"/>
    <col min="13" max="13" width="16" customWidth="1"/>
    <col min="14" max="14" width="11.875" customWidth="1"/>
    <col min="15" max="16" width="17.625" customWidth="1"/>
    <col min="17" max="17" width="15.25" customWidth="1"/>
    <col min="18" max="18" width="10.875" customWidth="1"/>
    <col min="19" max="20" width="16.25" customWidth="1"/>
    <col min="21" max="21" width="13.75" customWidth="1"/>
    <col min="22" max="22" width="13.375" customWidth="1"/>
    <col min="23" max="24" width="18.625" customWidth="1"/>
    <col min="25" max="25" width="16.25" customWidth="1"/>
    <col min="26" max="26" width="14" customWidth="1"/>
    <col min="27" max="28" width="22" customWidth="1"/>
    <col min="29" max="29" width="19.625" customWidth="1"/>
    <col min="30" max="30" width="12.5" customWidth="1"/>
    <col min="31" max="31" width="14" customWidth="1"/>
    <col min="32" max="32" width="18.5" customWidth="1"/>
  </cols>
  <sheetData>
    <row r="1" spans="1:32" x14ac:dyDescent="0.25">
      <c r="A1" t="s">
        <v>36</v>
      </c>
    </row>
    <row r="3" spans="1:32" x14ac:dyDescent="0.25">
      <c r="A3" t="s">
        <v>6</v>
      </c>
      <c r="B3" t="s">
        <v>5</v>
      </c>
      <c r="C3" t="s">
        <v>9</v>
      </c>
      <c r="D3" t="s">
        <v>11</v>
      </c>
      <c r="E3" t="s">
        <v>12</v>
      </c>
      <c r="F3" t="s">
        <v>13</v>
      </c>
      <c r="G3" t="s">
        <v>7</v>
      </c>
      <c r="H3" t="s">
        <v>8</v>
      </c>
      <c r="I3" t="s">
        <v>0</v>
      </c>
      <c r="J3" t="s">
        <v>1</v>
      </c>
      <c r="K3" t="s">
        <v>15</v>
      </c>
      <c r="L3" t="s">
        <v>16</v>
      </c>
      <c r="M3" t="s">
        <v>19</v>
      </c>
      <c r="N3" t="s">
        <v>14</v>
      </c>
      <c r="O3" t="s">
        <v>17</v>
      </c>
      <c r="P3" t="s">
        <v>18</v>
      </c>
      <c r="Q3" t="s">
        <v>20</v>
      </c>
      <c r="R3" t="s">
        <v>29</v>
      </c>
      <c r="S3" t="s">
        <v>28</v>
      </c>
      <c r="T3" t="s">
        <v>27</v>
      </c>
      <c r="U3" t="s">
        <v>26</v>
      </c>
      <c r="V3" t="s">
        <v>25</v>
      </c>
      <c r="W3" t="s">
        <v>22</v>
      </c>
      <c r="X3" t="s">
        <v>23</v>
      </c>
      <c r="Y3" t="s">
        <v>24</v>
      </c>
      <c r="Z3" t="s">
        <v>34</v>
      </c>
      <c r="AA3" t="s">
        <v>33</v>
      </c>
      <c r="AB3" t="s">
        <v>32</v>
      </c>
      <c r="AC3" t="s">
        <v>31</v>
      </c>
      <c r="AD3" s="5" t="s">
        <v>38</v>
      </c>
      <c r="AE3" s="5" t="s">
        <v>39</v>
      </c>
      <c r="AF3" s="5" t="s">
        <v>40</v>
      </c>
    </row>
    <row r="4" spans="1:32" x14ac:dyDescent="0.25">
      <c r="A4" s="8">
        <v>44562</v>
      </c>
      <c r="B4" s="8">
        <v>6861.37</v>
      </c>
      <c r="C4" s="8">
        <v>5362.3</v>
      </c>
      <c r="D4" s="8">
        <v>5097.3</v>
      </c>
      <c r="E4" s="8">
        <v>1946.6</v>
      </c>
      <c r="F4" s="8">
        <v>1879.4</v>
      </c>
      <c r="G4" s="8">
        <v>265</v>
      </c>
      <c r="H4" s="8">
        <v>67.199999999999818</v>
      </c>
      <c r="I4" s="8">
        <v>486</v>
      </c>
      <c r="J4" s="8">
        <v>14.118045267489713</v>
      </c>
      <c r="K4" s="8">
        <v>3741.281995884774</v>
      </c>
      <c r="L4" s="8">
        <v>948.73264197530614</v>
      </c>
      <c r="M4" s="8">
        <v>4690.0146378600803</v>
      </c>
      <c r="N4" s="8">
        <v>7795.75</v>
      </c>
      <c r="O4" s="8">
        <v>4131.7475000000004</v>
      </c>
      <c r="P4" s="8">
        <v>3664.0024999999996</v>
      </c>
      <c r="Q4" s="8">
        <v>7795.75</v>
      </c>
      <c r="R4" s="8">
        <v>30896.25</v>
      </c>
      <c r="S4" s="8">
        <v>16375.012500000001</v>
      </c>
      <c r="T4" s="8">
        <v>14521.237499999999</v>
      </c>
      <c r="U4" s="8">
        <v>30896.25</v>
      </c>
      <c r="V4" s="8">
        <v>2500</v>
      </c>
      <c r="W4" s="8">
        <v>1500</v>
      </c>
      <c r="X4" s="8">
        <v>1000</v>
      </c>
      <c r="Y4" s="8">
        <v>2500</v>
      </c>
      <c r="Z4" s="8">
        <v>5000</v>
      </c>
      <c r="AA4" s="8">
        <v>2500</v>
      </c>
      <c r="AB4" s="8">
        <v>2500</v>
      </c>
      <c r="AC4" s="8">
        <v>5000</v>
      </c>
      <c r="AD4" s="9">
        <f>SUM(Table16[[#This Row],[Share_Electric-D1]],Table16[[#This Row],[Share_Water-D1]],Table16[[#This Row],[Share_Rent-D1]],Table16[[#This Row],[Share_Parking-D1]],Table16[[#This Row],[Share_Accountant-D1]])</f>
        <v>28248.041995884774</v>
      </c>
      <c r="AE4" s="9">
        <f>SUM(Table16[[#This Row],[Share_Electric-D2]],Table16[[#This Row],[Share_Water-D2]],Table16[[#This Row],[Share_Rent-D2]],Table16[[#This Row],[Share_Parking-D2]],Table16[[#This Row],[Share_Accountant-D2]])</f>
        <v>22633.972641975306</v>
      </c>
      <c r="AF4" s="9">
        <f>SUM(Table16[[#This Row],[D1-SUBTOTAL]],Table16[[#This Row],[D2-SUBTOTAL]])</f>
        <v>50882.014637860077</v>
      </c>
    </row>
    <row r="5" spans="1:32" x14ac:dyDescent="0.25">
      <c r="A5" s="8">
        <v>44593</v>
      </c>
      <c r="B5" s="8">
        <v>11347.3</v>
      </c>
      <c r="C5" s="8">
        <v>5945</v>
      </c>
      <c r="D5" s="8">
        <v>5362.3</v>
      </c>
      <c r="E5" s="8">
        <v>2142.5</v>
      </c>
      <c r="F5" s="8">
        <v>1949.4</v>
      </c>
      <c r="G5" s="8">
        <v>582.69999999999982</v>
      </c>
      <c r="H5" s="8">
        <v>193.09999999999991</v>
      </c>
      <c r="I5" s="8">
        <v>774</v>
      </c>
      <c r="J5" s="8">
        <v>14.660594315245477</v>
      </c>
      <c r="K5" s="8">
        <v>8542.7283074935367</v>
      </c>
      <c r="L5" s="8">
        <v>2830.9607622739004</v>
      </c>
      <c r="M5" s="8">
        <v>11373.689069767437</v>
      </c>
      <c r="N5" s="8">
        <v>8380.75</v>
      </c>
      <c r="O5" s="8">
        <v>4441.7975000000006</v>
      </c>
      <c r="P5" s="8">
        <v>3938.9524999999999</v>
      </c>
      <c r="Q5" s="8">
        <v>8380.75</v>
      </c>
      <c r="R5" s="8">
        <v>30896.25</v>
      </c>
      <c r="S5" s="8">
        <v>16375.012500000001</v>
      </c>
      <c r="T5" s="8">
        <v>14521.237499999999</v>
      </c>
      <c r="U5" s="8">
        <v>30896.25</v>
      </c>
      <c r="V5" s="8">
        <v>2500</v>
      </c>
      <c r="W5" s="8">
        <v>1500</v>
      </c>
      <c r="X5" s="8">
        <v>1000</v>
      </c>
      <c r="Y5" s="8">
        <v>2500</v>
      </c>
      <c r="Z5" s="8">
        <v>5000</v>
      </c>
      <c r="AA5" s="8">
        <v>2500</v>
      </c>
      <c r="AB5" s="8">
        <v>2500</v>
      </c>
      <c r="AC5" s="8">
        <v>5000</v>
      </c>
      <c r="AD5" s="9">
        <f>SUM(Table16[[#This Row],[Share_Electric-D1]],Table16[[#This Row],[Share_Water-D1]],Table16[[#This Row],[Share_Rent-D1]],Table16[[#This Row],[Share_Parking-D1]],Table16[[#This Row],[Share_Accountant-D1]])</f>
        <v>33359.538307493538</v>
      </c>
      <c r="AE5" s="9">
        <f>SUM(Table16[[#This Row],[Share_Electric-D2]],Table16[[#This Row],[Share_Water-D2]],Table16[[#This Row],[Share_Rent-D2]],Table16[[#This Row],[Share_Parking-D2]],Table16[[#This Row],[Share_Accountant-D2]])</f>
        <v>24791.150762273901</v>
      </c>
      <c r="AF5" s="9">
        <f>SUM(Table16[[#This Row],[D1-SUBTOTAL]],Table16[[#This Row],[D2-SUBTOTAL]])</f>
        <v>58150.689069767439</v>
      </c>
    </row>
    <row r="6" spans="1:32" x14ac:dyDescent="0.25">
      <c r="A6" s="8">
        <v>44621</v>
      </c>
      <c r="B6" s="8">
        <v>9062.24</v>
      </c>
      <c r="C6" s="8">
        <v>6252.5</v>
      </c>
      <c r="D6" s="8">
        <v>5945</v>
      </c>
      <c r="E6" s="8">
        <v>2265</v>
      </c>
      <c r="F6" s="8">
        <v>2142.25</v>
      </c>
      <c r="G6" s="8">
        <v>307.5</v>
      </c>
      <c r="H6" s="8">
        <v>122.75</v>
      </c>
      <c r="I6" s="8">
        <v>774</v>
      </c>
      <c r="J6" s="8">
        <v>11.708320413436692</v>
      </c>
      <c r="K6" s="8">
        <v>3600.3085271317827</v>
      </c>
      <c r="L6" s="8">
        <v>1437.1963307493538</v>
      </c>
      <c r="M6" s="8">
        <v>5037.5048578811366</v>
      </c>
      <c r="N6" s="8">
        <v>7950.75</v>
      </c>
      <c r="O6" s="8">
        <v>4213.8975</v>
      </c>
      <c r="P6" s="8">
        <v>3736.8525</v>
      </c>
      <c r="Q6" s="8">
        <v>7950.75</v>
      </c>
      <c r="R6" s="8">
        <v>30896.25</v>
      </c>
      <c r="S6" s="8">
        <v>16375.012500000001</v>
      </c>
      <c r="T6" s="8">
        <v>14521.237499999999</v>
      </c>
      <c r="U6" s="8">
        <v>30896.25</v>
      </c>
      <c r="V6" s="8">
        <v>2500</v>
      </c>
      <c r="W6" s="8">
        <v>1500</v>
      </c>
      <c r="X6" s="8">
        <v>1000</v>
      </c>
      <c r="Y6" s="8">
        <v>2500</v>
      </c>
      <c r="Z6" s="8">
        <v>5000</v>
      </c>
      <c r="AA6" s="8">
        <v>2500</v>
      </c>
      <c r="AB6" s="8">
        <v>2500</v>
      </c>
      <c r="AC6" s="8">
        <v>5000</v>
      </c>
      <c r="AD6" s="9">
        <f>SUM(Table16[[#This Row],[Share_Electric-D1]],Table16[[#This Row],[Share_Water-D1]],Table16[[#This Row],[Share_Rent-D1]],Table16[[#This Row],[Share_Parking-D1]],Table16[[#This Row],[Share_Accountant-D1]])</f>
        <v>28189.218527131783</v>
      </c>
      <c r="AE6" s="9">
        <f>SUM(Table16[[#This Row],[Share_Electric-D2]],Table16[[#This Row],[Share_Water-D2]],Table16[[#This Row],[Share_Rent-D2]],Table16[[#This Row],[Share_Parking-D2]],Table16[[#This Row],[Share_Accountant-D2]])</f>
        <v>23195.286330749354</v>
      </c>
      <c r="AF6" s="9">
        <f>SUM(Table16[[#This Row],[D1-SUBTOTAL]],Table16[[#This Row],[D2-SUBTOTAL]])</f>
        <v>51384.50485788114</v>
      </c>
    </row>
    <row r="7" spans="1:32" x14ac:dyDescent="0.25">
      <c r="A7" s="8">
        <v>44652</v>
      </c>
      <c r="B7" s="8">
        <v>7437.25</v>
      </c>
      <c r="C7" s="8">
        <v>6439.2</v>
      </c>
      <c r="D7" s="8">
        <v>6252.5</v>
      </c>
      <c r="E7" s="8">
        <v>2375.1</v>
      </c>
      <c r="F7" s="8">
        <v>2265</v>
      </c>
      <c r="G7" s="8">
        <v>186.69999999999982</v>
      </c>
      <c r="H7" s="8">
        <v>110.09999999999991</v>
      </c>
      <c r="I7" s="8">
        <v>486</v>
      </c>
      <c r="J7" s="8">
        <v>15.302983539094651</v>
      </c>
      <c r="K7" s="8">
        <v>2857.0670267489686</v>
      </c>
      <c r="L7" s="8">
        <v>1684.8584876543198</v>
      </c>
      <c r="M7" s="8">
        <v>4541.9255144032886</v>
      </c>
      <c r="N7" s="8">
        <v>7770.75</v>
      </c>
      <c r="O7" s="8">
        <v>4118.4975000000004</v>
      </c>
      <c r="P7" s="8">
        <v>3652.2524999999996</v>
      </c>
      <c r="Q7" s="8">
        <v>7770.75</v>
      </c>
      <c r="R7" s="8">
        <v>30896.25</v>
      </c>
      <c r="S7" s="8">
        <v>16375.012500000001</v>
      </c>
      <c r="T7" s="8">
        <v>14521.237499999999</v>
      </c>
      <c r="U7" s="8">
        <v>30896.25</v>
      </c>
      <c r="V7" s="8">
        <v>2500</v>
      </c>
      <c r="W7" s="8">
        <v>1500</v>
      </c>
      <c r="X7" s="8">
        <v>1000</v>
      </c>
      <c r="Y7" s="8">
        <v>2500</v>
      </c>
      <c r="Z7" s="8">
        <v>5000</v>
      </c>
      <c r="AA7" s="8">
        <v>2500</v>
      </c>
      <c r="AB7" s="8">
        <v>2500</v>
      </c>
      <c r="AC7" s="8">
        <v>5000</v>
      </c>
      <c r="AD7" s="9">
        <f>SUM(Table16[[#This Row],[Share_Electric-D1]],Table16[[#This Row],[Share_Water-D1]],Table16[[#This Row],[Share_Rent-D1]],Table16[[#This Row],[Share_Parking-D1]],Table16[[#This Row],[Share_Accountant-D1]])</f>
        <v>27350.577026748972</v>
      </c>
      <c r="AE7" s="9">
        <f>SUM(Table16[[#This Row],[Share_Electric-D2]],Table16[[#This Row],[Share_Water-D2]],Table16[[#This Row],[Share_Rent-D2]],Table16[[#This Row],[Share_Parking-D2]],Table16[[#This Row],[Share_Accountant-D2]])</f>
        <v>23358.348487654319</v>
      </c>
      <c r="AF7" s="9">
        <f>SUM(Table16[[#This Row],[D1-SUBTOTAL]],Table16[[#This Row],[D2-SUBTOTAL]])</f>
        <v>50708.925514403294</v>
      </c>
    </row>
    <row r="8" spans="1:32" x14ac:dyDescent="0.25">
      <c r="A8" s="8">
        <v>44682</v>
      </c>
      <c r="B8" s="8">
        <v>7459.42</v>
      </c>
      <c r="C8" s="8">
        <v>6736.8</v>
      </c>
      <c r="D8" s="8">
        <v>6439.2</v>
      </c>
      <c r="E8" s="8">
        <v>2440.6</v>
      </c>
      <c r="F8" s="8">
        <v>2375.1</v>
      </c>
      <c r="G8" s="8">
        <v>297.60000000000036</v>
      </c>
      <c r="H8" s="8">
        <v>65.5</v>
      </c>
      <c r="I8" s="8">
        <v>522</v>
      </c>
      <c r="J8" s="8">
        <v>14.290076628352491</v>
      </c>
      <c r="K8" s="8">
        <v>4252.7268045977062</v>
      </c>
      <c r="L8" s="8">
        <v>936.0000191570881</v>
      </c>
      <c r="M8" s="8">
        <v>5188.7268237547942</v>
      </c>
      <c r="N8" s="8">
        <v>7410.75</v>
      </c>
      <c r="O8" s="8">
        <v>3927.6975000000002</v>
      </c>
      <c r="P8" s="8">
        <v>3483.0524999999998</v>
      </c>
      <c r="Q8" s="8">
        <v>7410.75</v>
      </c>
      <c r="R8" s="8">
        <v>30896.25</v>
      </c>
      <c r="S8" s="8">
        <v>16375.012500000001</v>
      </c>
      <c r="T8" s="8">
        <v>14521.237499999999</v>
      </c>
      <c r="U8" s="8">
        <v>30896.25</v>
      </c>
      <c r="V8" s="8">
        <v>2500</v>
      </c>
      <c r="W8" s="8">
        <v>1500</v>
      </c>
      <c r="X8" s="8">
        <v>1000</v>
      </c>
      <c r="Y8" s="8">
        <v>2500</v>
      </c>
      <c r="Z8" s="8">
        <v>5000</v>
      </c>
      <c r="AA8" s="8">
        <v>2500</v>
      </c>
      <c r="AB8" s="8">
        <v>2500</v>
      </c>
      <c r="AC8" s="8">
        <v>5000</v>
      </c>
      <c r="AD8" s="9">
        <f>SUM(Table16[[#This Row],[Share_Electric-D1]],Table16[[#This Row],[Share_Water-D1]],Table16[[#This Row],[Share_Rent-D1]],Table16[[#This Row],[Share_Parking-D1]],Table16[[#This Row],[Share_Accountant-D1]])</f>
        <v>28555.436804597706</v>
      </c>
      <c r="AE8" s="9">
        <f>SUM(Table16[[#This Row],[Share_Electric-D2]],Table16[[#This Row],[Share_Water-D2]],Table16[[#This Row],[Share_Rent-D2]],Table16[[#This Row],[Share_Parking-D2]],Table16[[#This Row],[Share_Accountant-D2]])</f>
        <v>22440.290019157088</v>
      </c>
      <c r="AF8" s="9">
        <f>SUM(Table16[[#This Row],[D1-SUBTOTAL]],Table16[[#This Row],[D2-SUBTOTAL]])</f>
        <v>50995.726823754798</v>
      </c>
    </row>
    <row r="9" spans="1:32" x14ac:dyDescent="0.25">
      <c r="A9" s="8">
        <v>44713</v>
      </c>
      <c r="B9" s="8">
        <v>8421.7000000000007</v>
      </c>
      <c r="C9" s="8">
        <v>7061.4</v>
      </c>
      <c r="D9" s="8">
        <v>6736.8</v>
      </c>
      <c r="E9" s="8">
        <v>2577.6</v>
      </c>
      <c r="F9" s="8">
        <v>2440.6</v>
      </c>
      <c r="G9" s="8">
        <v>324.59999999999945</v>
      </c>
      <c r="H9" s="8">
        <v>137</v>
      </c>
      <c r="I9" s="8">
        <v>684</v>
      </c>
      <c r="J9" s="8">
        <v>12.312426900584796</v>
      </c>
      <c r="K9" s="8">
        <v>3996.6137719298181</v>
      </c>
      <c r="L9" s="8">
        <v>1686.8024853801171</v>
      </c>
      <c r="M9" s="8">
        <v>5683.4162573099347</v>
      </c>
      <c r="N9" s="8">
        <v>7950.75</v>
      </c>
      <c r="O9" s="8">
        <v>4213.8975</v>
      </c>
      <c r="P9" s="8">
        <v>3736.8525</v>
      </c>
      <c r="Q9" s="8">
        <v>7950.75</v>
      </c>
      <c r="R9" s="8">
        <v>30896.25</v>
      </c>
      <c r="S9" s="8">
        <v>16375.012500000001</v>
      </c>
      <c r="T9" s="8">
        <v>14521.237499999999</v>
      </c>
      <c r="U9" s="8">
        <v>30896.25</v>
      </c>
      <c r="V9" s="8">
        <v>2500</v>
      </c>
      <c r="W9" s="8">
        <v>1500</v>
      </c>
      <c r="X9" s="8">
        <v>1000</v>
      </c>
      <c r="Y9" s="8">
        <v>2500</v>
      </c>
      <c r="Z9" s="8">
        <v>5000</v>
      </c>
      <c r="AA9" s="8">
        <v>2500</v>
      </c>
      <c r="AB9" s="8">
        <v>2500</v>
      </c>
      <c r="AC9" s="8">
        <v>5000</v>
      </c>
      <c r="AD9" s="9">
        <f>SUM(Table16[[#This Row],[Share_Electric-D1]],Table16[[#This Row],[Share_Water-D1]],Table16[[#This Row],[Share_Rent-D1]],Table16[[#This Row],[Share_Parking-D1]],Table16[[#This Row],[Share_Accountant-D1]])</f>
        <v>28585.523771929817</v>
      </c>
      <c r="AE9" s="9">
        <f>SUM(Table16[[#This Row],[Share_Electric-D2]],Table16[[#This Row],[Share_Water-D2]],Table16[[#This Row],[Share_Rent-D2]],Table16[[#This Row],[Share_Parking-D2]],Table16[[#This Row],[Share_Accountant-D2]])</f>
        <v>23444.892485380115</v>
      </c>
      <c r="AF9" s="9">
        <f>SUM(Table16[[#This Row],[D1-SUBTOTAL]],Table16[[#This Row],[D2-SUBTOTAL]])</f>
        <v>52030.416257309931</v>
      </c>
    </row>
    <row r="10" spans="1:32" x14ac:dyDescent="0.25">
      <c r="A10" s="8">
        <v>44743</v>
      </c>
      <c r="B10" s="8">
        <v>8622.0400000000009</v>
      </c>
      <c r="C10" s="8">
        <v>7429.4</v>
      </c>
      <c r="D10" s="8">
        <v>7061.4</v>
      </c>
      <c r="E10" s="8">
        <v>2717.3</v>
      </c>
      <c r="F10" s="8">
        <v>2577.6</v>
      </c>
      <c r="G10" s="8">
        <v>368</v>
      </c>
      <c r="H10" s="8">
        <v>139.70000000000027</v>
      </c>
      <c r="I10" s="8">
        <v>702</v>
      </c>
      <c r="J10" s="8">
        <v>12.282108262108263</v>
      </c>
      <c r="K10" s="8">
        <v>4519.8158404558408</v>
      </c>
      <c r="L10" s="8">
        <v>1715.8105242165277</v>
      </c>
      <c r="M10" s="8">
        <v>6235.6263646723683</v>
      </c>
      <c r="N10" s="8">
        <v>7860.75</v>
      </c>
      <c r="O10" s="8">
        <v>4166.1975000000002</v>
      </c>
      <c r="P10" s="8">
        <v>3694.5524999999998</v>
      </c>
      <c r="Q10" s="8">
        <v>7860.75</v>
      </c>
      <c r="R10" s="8">
        <v>30896.25</v>
      </c>
      <c r="S10" s="8">
        <v>16375.012500000001</v>
      </c>
      <c r="T10" s="8">
        <v>14521.237499999999</v>
      </c>
      <c r="U10" s="8">
        <v>30896.25</v>
      </c>
      <c r="V10" s="8">
        <v>2500</v>
      </c>
      <c r="W10" s="8">
        <v>1500</v>
      </c>
      <c r="X10" s="8">
        <v>1000</v>
      </c>
      <c r="Y10" s="8">
        <v>2500</v>
      </c>
      <c r="Z10" s="8">
        <v>5000</v>
      </c>
      <c r="AA10" s="8">
        <v>2500</v>
      </c>
      <c r="AB10" s="8">
        <v>2500</v>
      </c>
      <c r="AC10" s="8">
        <v>5000</v>
      </c>
      <c r="AD10" s="9">
        <f>SUM(Table16[[#This Row],[Share_Electric-D1]],Table16[[#This Row],[Share_Water-D1]],Table16[[#This Row],[Share_Rent-D1]],Table16[[#This Row],[Share_Parking-D1]],Table16[[#This Row],[Share_Accountant-D1]])</f>
        <v>29061.025840455841</v>
      </c>
      <c r="AE10" s="9">
        <f>SUM(Table16[[#This Row],[Share_Electric-D2]],Table16[[#This Row],[Share_Water-D2]],Table16[[#This Row],[Share_Rent-D2]],Table16[[#This Row],[Share_Parking-D2]],Table16[[#This Row],[Share_Accountant-D2]])</f>
        <v>23431.600524216527</v>
      </c>
      <c r="AF10" s="9">
        <f>SUM(Table16[[#This Row],[D1-SUBTOTAL]],Table16[[#This Row],[D2-SUBTOTAL]])</f>
        <v>52492.626364672367</v>
      </c>
    </row>
    <row r="11" spans="1:32" x14ac:dyDescent="0.25">
      <c r="A11" s="8">
        <v>44774</v>
      </c>
      <c r="B11" s="8">
        <v>8595.0300000000007</v>
      </c>
      <c r="C11" s="8">
        <v>7793.8</v>
      </c>
      <c r="D11" s="8">
        <v>7429.4</v>
      </c>
      <c r="E11" s="8">
        <v>2845.7</v>
      </c>
      <c r="F11" s="8">
        <v>2717.3</v>
      </c>
      <c r="G11" s="8">
        <v>364.40000000000055</v>
      </c>
      <c r="H11" s="8">
        <v>128.39999999999964</v>
      </c>
      <c r="I11" s="8">
        <v>720</v>
      </c>
      <c r="J11" s="8">
        <v>11.937541666666668</v>
      </c>
      <c r="K11" s="8">
        <v>4350.0401833333408</v>
      </c>
      <c r="L11" s="8">
        <v>1532.7803499999959</v>
      </c>
      <c r="M11" s="8">
        <v>5882.8205333333372</v>
      </c>
      <c r="N11" s="8">
        <v>7860.75</v>
      </c>
      <c r="O11" s="8">
        <v>4166.1975000000002</v>
      </c>
      <c r="P11" s="8">
        <v>3694.5524999999998</v>
      </c>
      <c r="Q11" s="8">
        <v>7860.75</v>
      </c>
      <c r="R11" s="8">
        <v>30896.25</v>
      </c>
      <c r="S11" s="8">
        <v>16375.012500000001</v>
      </c>
      <c r="T11" s="8">
        <v>14521.237499999999</v>
      </c>
      <c r="U11" s="8">
        <v>30896.25</v>
      </c>
      <c r="V11" s="8">
        <v>2500</v>
      </c>
      <c r="W11" s="8">
        <v>1500</v>
      </c>
      <c r="X11" s="8">
        <v>1000</v>
      </c>
      <c r="Y11" s="8">
        <v>2500</v>
      </c>
      <c r="Z11" s="8">
        <v>5000</v>
      </c>
      <c r="AA11" s="8">
        <v>2500</v>
      </c>
      <c r="AB11" s="8">
        <v>2500</v>
      </c>
      <c r="AC11" s="8">
        <v>5000</v>
      </c>
      <c r="AD11" s="9">
        <f>SUM(Table16[[#This Row],[Share_Electric-D1]],Table16[[#This Row],[Share_Water-D1]],Table16[[#This Row],[Share_Rent-D1]],Table16[[#This Row],[Share_Parking-D1]],Table16[[#This Row],[Share_Accountant-D1]])</f>
        <v>28891.250183333341</v>
      </c>
      <c r="AE11" s="9">
        <f>SUM(Table16[[#This Row],[Share_Electric-D2]],Table16[[#This Row],[Share_Water-D2]],Table16[[#This Row],[Share_Rent-D2]],Table16[[#This Row],[Share_Parking-D2]],Table16[[#This Row],[Share_Accountant-D2]])</f>
        <v>23248.570349999995</v>
      </c>
      <c r="AF11" s="9">
        <f>SUM(Table16[[#This Row],[D1-SUBTOTAL]],Table16[[#This Row],[D2-SUBTOTAL]])</f>
        <v>52139.820533333332</v>
      </c>
    </row>
    <row r="12" spans="1:32" x14ac:dyDescent="0.25">
      <c r="A12" s="8">
        <v>44805</v>
      </c>
      <c r="B12" s="8">
        <v>9374.93</v>
      </c>
      <c r="C12" s="8">
        <v>1916</v>
      </c>
      <c r="D12" s="8">
        <v>1633</v>
      </c>
      <c r="E12" s="8">
        <v>762</v>
      </c>
      <c r="F12" s="8">
        <v>625</v>
      </c>
      <c r="G12" s="8">
        <v>283</v>
      </c>
      <c r="H12" s="8">
        <v>137</v>
      </c>
      <c r="I12" s="8">
        <v>648</v>
      </c>
      <c r="J12" s="8">
        <v>14.467484567901234</v>
      </c>
      <c r="K12" s="8">
        <v>4094.2981327160492</v>
      </c>
      <c r="L12" s="8">
        <v>1982.0453858024691</v>
      </c>
      <c r="M12" s="8">
        <v>6076.3435185185181</v>
      </c>
      <c r="N12" s="8">
        <v>7680.75</v>
      </c>
      <c r="O12" s="8">
        <v>4070.7975000000001</v>
      </c>
      <c r="P12" s="8">
        <v>3609.9524999999999</v>
      </c>
      <c r="Q12" s="8">
        <v>7680.75</v>
      </c>
      <c r="R12" s="8">
        <v>30896.25</v>
      </c>
      <c r="S12" s="8">
        <v>16375.012500000001</v>
      </c>
      <c r="T12" s="8">
        <v>14521.237499999999</v>
      </c>
      <c r="U12" s="8">
        <v>30896.25</v>
      </c>
      <c r="V12" s="8">
        <v>2500</v>
      </c>
      <c r="W12" s="8">
        <v>1500</v>
      </c>
      <c r="X12" s="8">
        <v>1000</v>
      </c>
      <c r="Y12" s="8">
        <v>2500</v>
      </c>
      <c r="Z12" s="8">
        <v>5000</v>
      </c>
      <c r="AA12" s="8">
        <v>2500</v>
      </c>
      <c r="AB12" s="8">
        <v>2500</v>
      </c>
      <c r="AC12" s="8">
        <v>5000</v>
      </c>
      <c r="AD12" s="9">
        <f>SUM(Table16[[#This Row],[Share_Electric-D1]],Table16[[#This Row],[Share_Water-D1]],Table16[[#This Row],[Share_Rent-D1]],Table16[[#This Row],[Share_Parking-D1]],Table16[[#This Row],[Share_Accountant-D1]])</f>
        <v>28540.10813271605</v>
      </c>
      <c r="AE12" s="9">
        <f>SUM(Table16[[#This Row],[Share_Electric-D2]],Table16[[#This Row],[Share_Water-D2]],Table16[[#This Row],[Share_Rent-D2]],Table16[[#This Row],[Share_Parking-D2]],Table16[[#This Row],[Share_Accountant-D2]])</f>
        <v>23613.235385802469</v>
      </c>
      <c r="AF12" s="9">
        <f>SUM(Table16[[#This Row],[D1-SUBTOTAL]],Table16[[#This Row],[D2-SUBTOTAL]])</f>
        <v>52153.343518518523</v>
      </c>
    </row>
    <row r="13" spans="1:32" x14ac:dyDescent="0.25">
      <c r="A13" s="8">
        <v>44835</v>
      </c>
      <c r="B13" s="8">
        <v>9517.56</v>
      </c>
      <c r="C13" s="8">
        <v>1633</v>
      </c>
      <c r="D13" s="8">
        <v>1323</v>
      </c>
      <c r="E13" s="8">
        <v>625</v>
      </c>
      <c r="F13" s="8">
        <v>511</v>
      </c>
      <c r="G13" s="8">
        <v>310</v>
      </c>
      <c r="H13" s="8">
        <v>114</v>
      </c>
      <c r="I13" s="8">
        <v>666</v>
      </c>
      <c r="J13" s="8">
        <v>14.290630630630631</v>
      </c>
      <c r="K13" s="8">
        <v>4430.0954954954959</v>
      </c>
      <c r="L13" s="8">
        <v>1629.1318918918919</v>
      </c>
      <c r="M13" s="8">
        <v>6059.2273873873874</v>
      </c>
      <c r="N13" s="8">
        <v>7950.75</v>
      </c>
      <c r="O13" s="8">
        <v>4213.8975</v>
      </c>
      <c r="P13" s="8">
        <v>3736.8525</v>
      </c>
      <c r="Q13" s="8">
        <v>7950.75</v>
      </c>
      <c r="R13" s="8">
        <v>30896.25</v>
      </c>
      <c r="S13" s="8">
        <v>16375.012500000001</v>
      </c>
      <c r="T13" s="8">
        <v>14521.237499999999</v>
      </c>
      <c r="U13" s="8">
        <v>30896.25</v>
      </c>
      <c r="V13" s="8">
        <v>2500</v>
      </c>
      <c r="W13" s="8">
        <v>1500</v>
      </c>
      <c r="X13" s="8">
        <v>1000</v>
      </c>
      <c r="Y13" s="8">
        <v>2500</v>
      </c>
      <c r="Z13" s="8">
        <v>5000</v>
      </c>
      <c r="AA13" s="8">
        <v>2500</v>
      </c>
      <c r="AB13" s="8">
        <v>2500</v>
      </c>
      <c r="AC13" s="8">
        <v>5000</v>
      </c>
      <c r="AD13" s="9">
        <f>SUM(Table16[[#This Row],[Share_Electric-D1]],Table16[[#This Row],[Share_Water-D1]],Table16[[#This Row],[Share_Rent-D1]],Table16[[#This Row],[Share_Parking-D1]],Table16[[#This Row],[Share_Accountant-D1]])</f>
        <v>29019.005495495498</v>
      </c>
      <c r="AE13" s="9">
        <f>SUM(Table16[[#This Row],[Share_Electric-D2]],Table16[[#This Row],[Share_Water-D2]],Table16[[#This Row],[Share_Rent-D2]],Table16[[#This Row],[Share_Parking-D2]],Table16[[#This Row],[Share_Accountant-D2]])</f>
        <v>23387.221891891892</v>
      </c>
      <c r="AF13" s="9">
        <f>SUM(Table16[[#This Row],[D1-SUBTOTAL]],Table16[[#This Row],[D2-SUBTOTAL]])</f>
        <v>52406.227387387393</v>
      </c>
    </row>
    <row r="14" spans="1:32" x14ac:dyDescent="0.25">
      <c r="A14" s="8">
        <v>44866</v>
      </c>
      <c r="B14" s="8">
        <v>10724.92</v>
      </c>
      <c r="C14" s="8">
        <v>2303</v>
      </c>
      <c r="D14" s="8">
        <v>1916</v>
      </c>
      <c r="E14" s="8">
        <v>890</v>
      </c>
      <c r="F14" s="8">
        <v>762</v>
      </c>
      <c r="G14" s="8">
        <v>387</v>
      </c>
      <c r="H14" s="8">
        <v>128</v>
      </c>
      <c r="I14" s="8">
        <v>774</v>
      </c>
      <c r="J14" s="8">
        <v>13.856485788113694</v>
      </c>
      <c r="K14" s="8">
        <v>5362.46</v>
      </c>
      <c r="L14" s="8">
        <v>1773.6301808785529</v>
      </c>
      <c r="M14" s="8">
        <v>7136.0901808785529</v>
      </c>
      <c r="N14" s="8">
        <v>7680.75</v>
      </c>
      <c r="O14" s="8">
        <v>4070.7975000000001</v>
      </c>
      <c r="P14" s="8">
        <v>3609.9524999999999</v>
      </c>
      <c r="Q14" s="8">
        <v>7680.75</v>
      </c>
      <c r="R14" s="8">
        <v>30896.25</v>
      </c>
      <c r="S14" s="8">
        <v>16375.012500000001</v>
      </c>
      <c r="T14" s="8">
        <v>14521.237499999999</v>
      </c>
      <c r="U14" s="8">
        <v>30896.25</v>
      </c>
      <c r="V14" s="8">
        <v>2500</v>
      </c>
      <c r="W14" s="8">
        <v>1500</v>
      </c>
      <c r="X14" s="8">
        <v>1000</v>
      </c>
      <c r="Y14" s="8">
        <v>2500</v>
      </c>
      <c r="Z14" s="8">
        <v>5000</v>
      </c>
      <c r="AA14" s="8">
        <v>2500</v>
      </c>
      <c r="AB14" s="8">
        <v>2500</v>
      </c>
      <c r="AC14" s="8">
        <v>5000</v>
      </c>
      <c r="AD14" s="9">
        <f>SUM(Table16[[#This Row],[Share_Electric-D1]],Table16[[#This Row],[Share_Water-D1]],Table16[[#This Row],[Share_Rent-D1]],Table16[[#This Row],[Share_Parking-D1]],Table16[[#This Row],[Share_Accountant-D1]])</f>
        <v>29808.27</v>
      </c>
      <c r="AE14" s="9">
        <f>SUM(Table16[[#This Row],[Share_Electric-D2]],Table16[[#This Row],[Share_Water-D2]],Table16[[#This Row],[Share_Rent-D2]],Table16[[#This Row],[Share_Parking-D2]],Table16[[#This Row],[Share_Accountant-D2]])</f>
        <v>23404.820180878552</v>
      </c>
      <c r="AF14" s="9">
        <f>SUM(Table16[[#This Row],[D1-SUBTOTAL]],Table16[[#This Row],[D2-SUBTOTAL]])</f>
        <v>53213.090180878557</v>
      </c>
    </row>
    <row r="15" spans="1:32" x14ac:dyDescent="0.25">
      <c r="A15" s="8">
        <v>44896</v>
      </c>
      <c r="B15" s="8">
        <v>10104</v>
      </c>
      <c r="C15" s="8">
        <v>2670</v>
      </c>
      <c r="D15" s="8">
        <v>2303</v>
      </c>
      <c r="E15" s="8">
        <v>1017</v>
      </c>
      <c r="F15" s="8">
        <v>890</v>
      </c>
      <c r="G15" s="8">
        <v>367</v>
      </c>
      <c r="H15" s="8">
        <v>127</v>
      </c>
      <c r="I15" s="8">
        <v>756</v>
      </c>
      <c r="J15" s="8">
        <v>13.365079365079366</v>
      </c>
      <c r="K15" s="8">
        <v>4904.9841269841272</v>
      </c>
      <c r="L15" s="8">
        <v>1697.3650793650795</v>
      </c>
      <c r="M15" s="8">
        <v>6602.3492063492067</v>
      </c>
      <c r="N15" s="8">
        <v>7410.75</v>
      </c>
      <c r="O15" s="8">
        <v>3927.6975000000002</v>
      </c>
      <c r="P15" s="8">
        <v>3483.0524999999998</v>
      </c>
      <c r="Q15" s="8">
        <v>7410.75</v>
      </c>
      <c r="R15" s="8">
        <v>30896.25</v>
      </c>
      <c r="S15" s="8">
        <v>16375.012500000001</v>
      </c>
      <c r="T15" s="8">
        <v>14521.237499999999</v>
      </c>
      <c r="U15" s="8">
        <v>30896.25</v>
      </c>
      <c r="V15" s="8">
        <v>2500</v>
      </c>
      <c r="W15" s="8">
        <v>1500</v>
      </c>
      <c r="X15" s="8">
        <v>1000</v>
      </c>
      <c r="Y15" s="8">
        <v>2500</v>
      </c>
      <c r="Z15" s="8">
        <v>5000</v>
      </c>
      <c r="AA15" s="8">
        <v>2500</v>
      </c>
      <c r="AB15" s="8">
        <v>2500</v>
      </c>
      <c r="AC15" s="8">
        <v>5000</v>
      </c>
      <c r="AD15" s="9">
        <f>SUM(Table16[[#This Row],[Share_Electric-D1]],Table16[[#This Row],[Share_Water-D1]],Table16[[#This Row],[Share_Rent-D1]],Table16[[#This Row],[Share_Parking-D1]],Table16[[#This Row],[Share_Accountant-D1]])</f>
        <v>29207.694126984126</v>
      </c>
      <c r="AE15" s="9">
        <f>SUM(Table16[[#This Row],[Share_Electric-D2]],Table16[[#This Row],[Share_Water-D2]],Table16[[#This Row],[Share_Rent-D2]],Table16[[#This Row],[Share_Parking-D2]],Table16[[#This Row],[Share_Accountant-D2]])</f>
        <v>23201.655079365079</v>
      </c>
      <c r="AF15" s="9">
        <f>SUM(Table16[[#This Row],[D1-SUBTOTAL]],Table16[[#This Row],[D2-SUBTOTAL]])</f>
        <v>52409.349206349201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2115-7934-4243-8D3C-0CF09BA254B5}">
  <dimension ref="A1:AF4"/>
  <sheetViews>
    <sheetView showGridLines="0" showRowColHeaders="0" tabSelected="1" zoomScale="80" zoomScaleNormal="80" workbookViewId="0">
      <selection activeCell="AG2" sqref="AG2"/>
    </sheetView>
  </sheetViews>
  <sheetFormatPr defaultRowHeight="15" x14ac:dyDescent="0.25"/>
  <sheetData>
    <row r="1" spans="1:32" ht="15" customHeight="1" x14ac:dyDescent="0.25">
      <c r="A1" s="22" t="s">
        <v>35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2" spans="1:32" ht="15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</row>
    <row r="3" spans="1:32" ht="15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</row>
    <row r="4" spans="1:3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</sheetData>
  <mergeCells count="1">
    <mergeCell ref="A1:AF3"/>
  </mergeCells>
  <pageMargins left="0.7" right="0.7" top="0.75" bottom="0.75" header="0.3" footer="0.3"/>
  <pageSetup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5B50-D766-48FC-8F17-8F519B575EDB}">
  <sheetPr>
    <tabColor rgb="FFFFFF00"/>
  </sheetPr>
  <dimension ref="A1:M15"/>
  <sheetViews>
    <sheetView workbookViewId="0">
      <selection activeCell="E38" sqref="E38"/>
    </sheetView>
  </sheetViews>
  <sheetFormatPr defaultRowHeight="15" x14ac:dyDescent="0.25"/>
  <cols>
    <col min="1" max="1" width="17.25" customWidth="1"/>
    <col min="2" max="2" width="14" customWidth="1"/>
    <col min="3" max="3" width="15" customWidth="1"/>
    <col min="4" max="4" width="14.25" customWidth="1"/>
    <col min="5" max="5" width="14.625" customWidth="1"/>
    <col min="6" max="6" width="15.25" customWidth="1"/>
    <col min="7" max="7" width="11" customWidth="1"/>
    <col min="8" max="8" width="15.625" customWidth="1"/>
    <col min="9" max="10" width="18.625" customWidth="1"/>
    <col min="11" max="11" width="10.5" customWidth="1"/>
    <col min="12" max="12" width="13.625" customWidth="1"/>
    <col min="13" max="13" width="14.875" customWidth="1"/>
  </cols>
  <sheetData>
    <row r="1" spans="1:13" x14ac:dyDescent="0.25">
      <c r="A1" t="s">
        <v>10</v>
      </c>
    </row>
    <row r="3" spans="1:13" x14ac:dyDescent="0.25">
      <c r="A3" t="s">
        <v>6</v>
      </c>
      <c r="B3" t="s">
        <v>5</v>
      </c>
      <c r="C3" t="s">
        <v>9</v>
      </c>
      <c r="D3" t="s">
        <v>11</v>
      </c>
      <c r="E3" t="s">
        <v>12</v>
      </c>
      <c r="F3" t="s">
        <v>13</v>
      </c>
      <c r="G3" t="s">
        <v>7</v>
      </c>
      <c r="H3" t="s">
        <v>8</v>
      </c>
      <c r="I3" t="s">
        <v>0</v>
      </c>
      <c r="J3" t="s">
        <v>1</v>
      </c>
      <c r="K3" t="s">
        <v>15</v>
      </c>
      <c r="L3" t="s">
        <v>16</v>
      </c>
      <c r="M3" t="s">
        <v>19</v>
      </c>
    </row>
    <row r="4" spans="1:13" x14ac:dyDescent="0.25">
      <c r="A4" s="18">
        <v>44562</v>
      </c>
      <c r="B4" s="19">
        <v>6861.37</v>
      </c>
      <c r="C4" s="19">
        <v>5362.3</v>
      </c>
      <c r="D4" s="19">
        <v>5097.3</v>
      </c>
      <c r="E4" s="19">
        <v>1946.6</v>
      </c>
      <c r="F4" s="19">
        <v>1879.4</v>
      </c>
      <c r="G4" s="19">
        <f>+Table1[[#This Row],[End_Balance-D1]]-Table1[[#This Row],[Beg_Balance-D1]]</f>
        <v>265</v>
      </c>
      <c r="H4" s="19">
        <f>+Table1[[#This Row],[End_Balance-D2]]-Table1[[#This Row],[Beg_Balance-D2]]</f>
        <v>67.199999999999818</v>
      </c>
      <c r="I4" s="19">
        <v>486</v>
      </c>
      <c r="J4" s="20">
        <f>Table1[[#This Row],[Electric Bill]]/Table1[[#This Row],[Total KW]]</f>
        <v>14.118045267489713</v>
      </c>
      <c r="K4" s="20">
        <f>Table1[[#This Row],[Usage-Dentist1]]*Table1[[#This Row],[Rate/KW]]</f>
        <v>3741.281995884774</v>
      </c>
      <c r="L4" s="20">
        <f>Table1[[#This Row],[Usage-Dentist2]]*Table1[[#This Row],[Rate/KW]]</f>
        <v>948.73264197530614</v>
      </c>
      <c r="M4" s="20">
        <f>Table1[[#This Row],[Share_Electric-D1]]+Table1[[#This Row],[Share_Electric-D2]]</f>
        <v>4690.0146378600803</v>
      </c>
    </row>
    <row r="5" spans="1:13" x14ac:dyDescent="0.25">
      <c r="A5" s="18">
        <v>44593</v>
      </c>
      <c r="B5" s="19">
        <v>11347.3</v>
      </c>
      <c r="C5" s="19">
        <v>5945</v>
      </c>
      <c r="D5" s="19">
        <v>5362.3</v>
      </c>
      <c r="E5" s="19">
        <v>2142.5</v>
      </c>
      <c r="F5" s="19">
        <v>1949.4</v>
      </c>
      <c r="G5" s="19">
        <f>+Table1[[#This Row],[End_Balance-D1]]-Table1[[#This Row],[Beg_Balance-D1]]</f>
        <v>582.69999999999982</v>
      </c>
      <c r="H5" s="19">
        <f>+Table1[[#This Row],[End_Balance-D2]]-Table1[[#This Row],[Beg_Balance-D2]]</f>
        <v>193.09999999999991</v>
      </c>
      <c r="I5" s="19">
        <v>774</v>
      </c>
      <c r="J5" s="20">
        <f>Table1[[#This Row],[Electric Bill]]/Table1[[#This Row],[Total KW]]</f>
        <v>14.660594315245477</v>
      </c>
      <c r="K5" s="20">
        <f>Table1[[#This Row],[Usage-Dentist1]]*Table1[[#This Row],[Rate/KW]]</f>
        <v>8542.7283074935367</v>
      </c>
      <c r="L5" s="20">
        <f>Table1[[#This Row],[Usage-Dentist2]]*Table1[[#This Row],[Rate/KW]]</f>
        <v>2830.9607622739004</v>
      </c>
      <c r="M5" s="20">
        <f>Table1[[#This Row],[Share_Electric-D1]]+Table1[[#This Row],[Share_Electric-D2]]</f>
        <v>11373.689069767437</v>
      </c>
    </row>
    <row r="6" spans="1:13" x14ac:dyDescent="0.25">
      <c r="A6" s="18">
        <v>44621</v>
      </c>
      <c r="B6" s="19">
        <v>9062.24</v>
      </c>
      <c r="C6" s="19">
        <v>6252.5</v>
      </c>
      <c r="D6" s="19">
        <v>5945</v>
      </c>
      <c r="E6" s="19">
        <v>2265</v>
      </c>
      <c r="F6" s="19">
        <v>2142.25</v>
      </c>
      <c r="G6" s="19">
        <f>+Table1[[#This Row],[End_Balance-D1]]-Table1[[#This Row],[Beg_Balance-D1]]</f>
        <v>307.5</v>
      </c>
      <c r="H6" s="19">
        <f>+Table1[[#This Row],[End_Balance-D2]]-Table1[[#This Row],[Beg_Balance-D2]]</f>
        <v>122.75</v>
      </c>
      <c r="I6" s="19">
        <v>774</v>
      </c>
      <c r="J6" s="20">
        <f>Table1[[#This Row],[Electric Bill]]/Table1[[#This Row],[Total KW]]</f>
        <v>11.708320413436692</v>
      </c>
      <c r="K6" s="20">
        <f>Table1[[#This Row],[Usage-Dentist1]]*Table1[[#This Row],[Rate/KW]]</f>
        <v>3600.3085271317827</v>
      </c>
      <c r="L6" s="20">
        <f>Table1[[#This Row],[Usage-Dentist2]]*Table1[[#This Row],[Rate/KW]]</f>
        <v>1437.1963307493538</v>
      </c>
      <c r="M6" s="20">
        <f>Table1[[#This Row],[Share_Electric-D1]]+Table1[[#This Row],[Share_Electric-D2]]</f>
        <v>5037.5048578811366</v>
      </c>
    </row>
    <row r="7" spans="1:13" x14ac:dyDescent="0.25">
      <c r="A7" s="18">
        <v>44652</v>
      </c>
      <c r="B7" s="19">
        <v>7437.25</v>
      </c>
      <c r="C7" s="19">
        <v>6439.2</v>
      </c>
      <c r="D7" s="19">
        <v>6252.5</v>
      </c>
      <c r="E7" s="19">
        <v>2375.1</v>
      </c>
      <c r="F7" s="19">
        <v>2265</v>
      </c>
      <c r="G7" s="19">
        <f>+Table1[[#This Row],[End_Balance-D1]]-Table1[[#This Row],[Beg_Balance-D1]]</f>
        <v>186.69999999999982</v>
      </c>
      <c r="H7" s="19">
        <f>+Table1[[#This Row],[End_Balance-D2]]-Table1[[#This Row],[Beg_Balance-D2]]</f>
        <v>110.09999999999991</v>
      </c>
      <c r="I7" s="19">
        <v>486</v>
      </c>
      <c r="J7" s="20">
        <f>Table1[[#This Row],[Electric Bill]]/Table1[[#This Row],[Total KW]]</f>
        <v>15.302983539094651</v>
      </c>
      <c r="K7" s="20">
        <f>Table1[[#This Row],[Usage-Dentist1]]*Table1[[#This Row],[Rate/KW]]</f>
        <v>2857.0670267489686</v>
      </c>
      <c r="L7" s="20">
        <f>Table1[[#This Row],[Usage-Dentist2]]*Table1[[#This Row],[Rate/KW]]</f>
        <v>1684.8584876543198</v>
      </c>
      <c r="M7" s="20">
        <f>Table1[[#This Row],[Share_Electric-D1]]+Table1[[#This Row],[Share_Electric-D2]]</f>
        <v>4541.9255144032886</v>
      </c>
    </row>
    <row r="8" spans="1:13" x14ac:dyDescent="0.25">
      <c r="A8" s="18">
        <v>44682</v>
      </c>
      <c r="B8" s="19">
        <v>7459.42</v>
      </c>
      <c r="C8" s="19">
        <v>6736.8</v>
      </c>
      <c r="D8" s="19">
        <v>6439.2</v>
      </c>
      <c r="E8" s="19">
        <v>2440.6</v>
      </c>
      <c r="F8" s="19">
        <v>2375.1</v>
      </c>
      <c r="G8" s="19">
        <f>+Table1[[#This Row],[End_Balance-D1]]-Table1[[#This Row],[Beg_Balance-D1]]</f>
        <v>297.60000000000036</v>
      </c>
      <c r="H8" s="19">
        <f>+Table1[[#This Row],[End_Balance-D2]]-Table1[[#This Row],[Beg_Balance-D2]]</f>
        <v>65.5</v>
      </c>
      <c r="I8" s="19">
        <v>522</v>
      </c>
      <c r="J8" s="20">
        <f>Table1[[#This Row],[Electric Bill]]/Table1[[#This Row],[Total KW]]</f>
        <v>14.290076628352491</v>
      </c>
      <c r="K8" s="20">
        <f>Table1[[#This Row],[Usage-Dentist1]]*Table1[[#This Row],[Rate/KW]]</f>
        <v>4252.7268045977062</v>
      </c>
      <c r="L8" s="20">
        <f>Table1[[#This Row],[Usage-Dentist2]]*Table1[[#This Row],[Rate/KW]]</f>
        <v>936.0000191570881</v>
      </c>
      <c r="M8" s="20">
        <f>Table1[[#This Row],[Share_Electric-D1]]+Table1[[#This Row],[Share_Electric-D2]]</f>
        <v>5188.7268237547942</v>
      </c>
    </row>
    <row r="9" spans="1:13" x14ac:dyDescent="0.25">
      <c r="A9" s="18">
        <v>44713</v>
      </c>
      <c r="B9" s="19">
        <v>8421.7000000000007</v>
      </c>
      <c r="C9" s="19">
        <v>7061.4</v>
      </c>
      <c r="D9" s="19">
        <v>6736.8</v>
      </c>
      <c r="E9" s="19">
        <v>2577.6</v>
      </c>
      <c r="F9" s="19">
        <v>2440.6</v>
      </c>
      <c r="G9" s="19">
        <f>+Table1[[#This Row],[End_Balance-D1]]-Table1[[#This Row],[Beg_Balance-D1]]</f>
        <v>324.59999999999945</v>
      </c>
      <c r="H9" s="19">
        <f>+Table1[[#This Row],[End_Balance-D2]]-Table1[[#This Row],[Beg_Balance-D2]]</f>
        <v>137</v>
      </c>
      <c r="I9" s="19">
        <v>684</v>
      </c>
      <c r="J9" s="20">
        <f>Table1[[#This Row],[Electric Bill]]/Table1[[#This Row],[Total KW]]</f>
        <v>12.312426900584796</v>
      </c>
      <c r="K9" s="20">
        <f>Table1[[#This Row],[Usage-Dentist1]]*Table1[[#This Row],[Rate/KW]]</f>
        <v>3996.6137719298181</v>
      </c>
      <c r="L9" s="20">
        <f>Table1[[#This Row],[Usage-Dentist2]]*Table1[[#This Row],[Rate/KW]]</f>
        <v>1686.8024853801171</v>
      </c>
      <c r="M9" s="20">
        <f>Table1[[#This Row],[Share_Electric-D1]]+Table1[[#This Row],[Share_Electric-D2]]</f>
        <v>5683.4162573099347</v>
      </c>
    </row>
    <row r="10" spans="1:13" x14ac:dyDescent="0.25">
      <c r="A10" s="18">
        <v>44743</v>
      </c>
      <c r="B10" s="19">
        <v>8622.0400000000009</v>
      </c>
      <c r="C10" s="19">
        <v>7429.4</v>
      </c>
      <c r="D10" s="19">
        <v>7061.4</v>
      </c>
      <c r="E10" s="19">
        <v>2717.3</v>
      </c>
      <c r="F10" s="19">
        <v>2577.6</v>
      </c>
      <c r="G10" s="19">
        <f>+Table1[[#This Row],[End_Balance-D1]]-Table1[[#This Row],[Beg_Balance-D1]]</f>
        <v>368</v>
      </c>
      <c r="H10" s="19">
        <f>+Table1[[#This Row],[End_Balance-D2]]-Table1[[#This Row],[Beg_Balance-D2]]</f>
        <v>139.70000000000027</v>
      </c>
      <c r="I10" s="19">
        <v>702</v>
      </c>
      <c r="J10" s="20">
        <f>Table1[[#This Row],[Electric Bill]]/Table1[[#This Row],[Total KW]]</f>
        <v>12.282108262108263</v>
      </c>
      <c r="K10" s="20">
        <f>Table1[[#This Row],[Usage-Dentist1]]*Table1[[#This Row],[Rate/KW]]</f>
        <v>4519.8158404558408</v>
      </c>
      <c r="L10" s="20">
        <f>Table1[[#This Row],[Usage-Dentist2]]*Table1[[#This Row],[Rate/KW]]</f>
        <v>1715.8105242165277</v>
      </c>
      <c r="M10" s="20">
        <f>Table1[[#This Row],[Share_Electric-D1]]+Table1[[#This Row],[Share_Electric-D2]]</f>
        <v>6235.6263646723683</v>
      </c>
    </row>
    <row r="11" spans="1:13" x14ac:dyDescent="0.25">
      <c r="A11" s="18">
        <v>44774</v>
      </c>
      <c r="B11" s="19">
        <v>8595.0300000000007</v>
      </c>
      <c r="C11" s="19">
        <v>7793.8</v>
      </c>
      <c r="D11" s="19">
        <v>7429.4</v>
      </c>
      <c r="E11" s="19">
        <v>2845.7</v>
      </c>
      <c r="F11" s="19">
        <v>2717.3</v>
      </c>
      <c r="G11" s="19">
        <f>+Table1[[#This Row],[End_Balance-D1]]-Table1[[#This Row],[Beg_Balance-D1]]</f>
        <v>364.40000000000055</v>
      </c>
      <c r="H11" s="19">
        <f>+Table1[[#This Row],[End_Balance-D2]]-Table1[[#This Row],[Beg_Balance-D2]]</f>
        <v>128.39999999999964</v>
      </c>
      <c r="I11" s="19">
        <v>720</v>
      </c>
      <c r="J11" s="20">
        <f>Table1[[#This Row],[Electric Bill]]/Table1[[#This Row],[Total KW]]</f>
        <v>11.937541666666668</v>
      </c>
      <c r="K11" s="20">
        <f>Table1[[#This Row],[Usage-Dentist1]]*Table1[[#This Row],[Rate/KW]]</f>
        <v>4350.0401833333408</v>
      </c>
      <c r="L11" s="20">
        <f>Table1[[#This Row],[Usage-Dentist2]]*Table1[[#This Row],[Rate/KW]]</f>
        <v>1532.7803499999959</v>
      </c>
      <c r="M11" s="20">
        <f>Table1[[#This Row],[Share_Electric-D1]]+Table1[[#This Row],[Share_Electric-D2]]</f>
        <v>5882.8205333333372</v>
      </c>
    </row>
    <row r="12" spans="1:13" x14ac:dyDescent="0.25">
      <c r="A12" s="18">
        <v>44805</v>
      </c>
      <c r="B12" s="19">
        <v>9374.93</v>
      </c>
      <c r="C12" s="19">
        <v>1916</v>
      </c>
      <c r="D12" s="19">
        <v>1633</v>
      </c>
      <c r="E12" s="19">
        <v>762</v>
      </c>
      <c r="F12" s="19">
        <v>625</v>
      </c>
      <c r="G12" s="19">
        <f>+Table1[[#This Row],[End_Balance-D1]]-Table1[[#This Row],[Beg_Balance-D1]]</f>
        <v>283</v>
      </c>
      <c r="H12" s="19">
        <f>+Table1[[#This Row],[End_Balance-D2]]-Table1[[#This Row],[Beg_Balance-D2]]</f>
        <v>137</v>
      </c>
      <c r="I12" s="19">
        <v>648</v>
      </c>
      <c r="J12" s="20">
        <f>Table1[[#This Row],[Electric Bill]]/Table1[[#This Row],[Total KW]]</f>
        <v>14.467484567901234</v>
      </c>
      <c r="K12" s="20">
        <f>Table1[[#This Row],[Usage-Dentist1]]*Table1[[#This Row],[Rate/KW]]</f>
        <v>4094.2981327160492</v>
      </c>
      <c r="L12" s="20">
        <f>Table1[[#This Row],[Usage-Dentist2]]*Table1[[#This Row],[Rate/KW]]</f>
        <v>1982.0453858024691</v>
      </c>
      <c r="M12" s="20">
        <f>Table1[[#This Row],[Share_Electric-D1]]+Table1[[#This Row],[Share_Electric-D2]]</f>
        <v>6076.3435185185181</v>
      </c>
    </row>
    <row r="13" spans="1:13" x14ac:dyDescent="0.25">
      <c r="A13" s="18">
        <v>44835</v>
      </c>
      <c r="B13" s="19">
        <v>9517.56</v>
      </c>
      <c r="C13" s="19">
        <v>1633</v>
      </c>
      <c r="D13" s="19">
        <v>1323</v>
      </c>
      <c r="E13" s="19">
        <v>625</v>
      </c>
      <c r="F13" s="19">
        <v>511</v>
      </c>
      <c r="G13" s="19">
        <f>+Table1[[#This Row],[End_Balance-D1]]-Table1[[#This Row],[Beg_Balance-D1]]</f>
        <v>310</v>
      </c>
      <c r="H13" s="19">
        <f>+Table1[[#This Row],[End_Balance-D2]]-Table1[[#This Row],[Beg_Balance-D2]]</f>
        <v>114</v>
      </c>
      <c r="I13" s="19">
        <v>666</v>
      </c>
      <c r="J13" s="20">
        <f>Table1[[#This Row],[Electric Bill]]/Table1[[#This Row],[Total KW]]</f>
        <v>14.290630630630631</v>
      </c>
      <c r="K13" s="20">
        <f>Table1[[#This Row],[Usage-Dentist1]]*Table1[[#This Row],[Rate/KW]]</f>
        <v>4430.0954954954959</v>
      </c>
      <c r="L13" s="20">
        <f>Table1[[#This Row],[Usage-Dentist2]]*Table1[[#This Row],[Rate/KW]]</f>
        <v>1629.1318918918919</v>
      </c>
      <c r="M13" s="20">
        <f>Table1[[#This Row],[Share_Electric-D1]]+Table1[[#This Row],[Share_Electric-D2]]</f>
        <v>6059.2273873873874</v>
      </c>
    </row>
    <row r="14" spans="1:13" x14ac:dyDescent="0.25">
      <c r="A14" s="18">
        <v>44866</v>
      </c>
      <c r="B14" s="19">
        <v>10724.92</v>
      </c>
      <c r="C14" s="19">
        <v>2303</v>
      </c>
      <c r="D14" s="19">
        <v>1916</v>
      </c>
      <c r="E14" s="19">
        <v>890</v>
      </c>
      <c r="F14" s="19">
        <v>762</v>
      </c>
      <c r="G14" s="19">
        <f>+Table1[[#This Row],[End_Balance-D1]]-Table1[[#This Row],[Beg_Balance-D1]]</f>
        <v>387</v>
      </c>
      <c r="H14" s="19">
        <f>+Table1[[#This Row],[End_Balance-D2]]-Table1[[#This Row],[Beg_Balance-D2]]</f>
        <v>128</v>
      </c>
      <c r="I14" s="19">
        <v>774</v>
      </c>
      <c r="J14" s="20">
        <f>Table1[[#This Row],[Electric Bill]]/Table1[[#This Row],[Total KW]]</f>
        <v>13.856485788113694</v>
      </c>
      <c r="K14" s="20">
        <f>Table1[[#This Row],[Usage-Dentist1]]*Table1[[#This Row],[Rate/KW]]</f>
        <v>5362.46</v>
      </c>
      <c r="L14" s="20">
        <f>Table1[[#This Row],[Usage-Dentist2]]*Table1[[#This Row],[Rate/KW]]</f>
        <v>1773.6301808785529</v>
      </c>
      <c r="M14" s="20">
        <f>Table1[[#This Row],[Share_Electric-D1]]+Table1[[#This Row],[Share_Electric-D2]]</f>
        <v>7136.0901808785529</v>
      </c>
    </row>
    <row r="15" spans="1:13" x14ac:dyDescent="0.25">
      <c r="A15" s="18">
        <v>44896</v>
      </c>
      <c r="B15" s="19">
        <v>10104</v>
      </c>
      <c r="C15" s="19">
        <v>2670</v>
      </c>
      <c r="D15" s="19">
        <v>2303</v>
      </c>
      <c r="E15" s="19">
        <v>1017</v>
      </c>
      <c r="F15" s="19">
        <v>890</v>
      </c>
      <c r="G15" s="19">
        <f>+Table1[[#This Row],[End_Balance-D1]]-Table1[[#This Row],[Beg_Balance-D1]]</f>
        <v>367</v>
      </c>
      <c r="H15" s="19">
        <f>+Table1[[#This Row],[End_Balance-D2]]-Table1[[#This Row],[Beg_Balance-D2]]</f>
        <v>127</v>
      </c>
      <c r="I15" s="19">
        <v>756</v>
      </c>
      <c r="J15" s="20">
        <f>Table1[[#This Row],[Electric Bill]]/Table1[[#This Row],[Total KW]]</f>
        <v>13.365079365079366</v>
      </c>
      <c r="K15" s="20">
        <f>Table1[[#This Row],[Usage-Dentist1]]*Table1[[#This Row],[Rate/KW]]</f>
        <v>4904.9841269841272</v>
      </c>
      <c r="L15" s="20">
        <f>Table1[[#This Row],[Usage-Dentist2]]*Table1[[#This Row],[Rate/KW]]</f>
        <v>1697.3650793650795</v>
      </c>
      <c r="M15" s="20">
        <f>Table1[[#This Row],[Share_Electric-D1]]+Table1[[#This Row],[Share_Electric-D2]]</f>
        <v>6602.3492063492067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AC38-D98C-4CAB-A7F9-0E4A702016B5}">
  <sheetPr>
    <tabColor rgb="FFFFFF00"/>
  </sheetPr>
  <dimension ref="A1:E15"/>
  <sheetViews>
    <sheetView workbookViewId="0">
      <selection activeCell="E38" sqref="E38"/>
    </sheetView>
  </sheetViews>
  <sheetFormatPr defaultRowHeight="15" x14ac:dyDescent="0.25"/>
  <cols>
    <col min="1" max="1" width="14" customWidth="1"/>
    <col min="2" max="2" width="13.875" customWidth="1"/>
    <col min="3" max="3" width="17.25" customWidth="1"/>
    <col min="4" max="4" width="12.625" customWidth="1"/>
    <col min="5" max="5" width="13.875" customWidth="1"/>
  </cols>
  <sheetData>
    <row r="1" spans="1:5" x14ac:dyDescent="0.25">
      <c r="A1" t="s">
        <v>21</v>
      </c>
    </row>
    <row r="3" spans="1:5" x14ac:dyDescent="0.25">
      <c r="A3" s="1" t="s">
        <v>6</v>
      </c>
      <c r="B3" s="1" t="s">
        <v>14</v>
      </c>
      <c r="C3" s="1" t="s">
        <v>17</v>
      </c>
      <c r="D3" s="1" t="s">
        <v>18</v>
      </c>
      <c r="E3" s="1" t="s">
        <v>20</v>
      </c>
    </row>
    <row r="4" spans="1:5" x14ac:dyDescent="0.25">
      <c r="A4" s="10">
        <v>44562</v>
      </c>
      <c r="B4" s="11">
        <v>7795.75</v>
      </c>
      <c r="C4" s="11">
        <f>Table2[[#This Row],[Water Bill]]*0.53</f>
        <v>4131.7475000000004</v>
      </c>
      <c r="D4" s="12">
        <f>Table2[[#This Row],[Water Bill]]*0.47</f>
        <v>3664.0024999999996</v>
      </c>
      <c r="E4" s="13">
        <f>Table2[[#This Row],[Share_Water-D1]]+Table2[[#This Row],[Share_Water-D2]]</f>
        <v>7795.75</v>
      </c>
    </row>
    <row r="5" spans="1:5" x14ac:dyDescent="0.25">
      <c r="A5" s="14">
        <v>44593</v>
      </c>
      <c r="B5" s="16">
        <v>8380.75</v>
      </c>
      <c r="C5" s="11">
        <f>Table2[[#This Row],[Water Bill]]*0.53</f>
        <v>4441.7975000000006</v>
      </c>
      <c r="D5" s="12">
        <f>Table2[[#This Row],[Water Bill]]*0.47</f>
        <v>3938.9524999999999</v>
      </c>
      <c r="E5" s="13">
        <f>Table2[[#This Row],[Share_Water-D1]]+Table2[[#This Row],[Share_Water-D2]]</f>
        <v>8380.75</v>
      </c>
    </row>
    <row r="6" spans="1:5" x14ac:dyDescent="0.25">
      <c r="A6" s="10">
        <v>44621</v>
      </c>
      <c r="B6" s="11">
        <v>7950.75</v>
      </c>
      <c r="C6" s="11">
        <f>Table2[[#This Row],[Water Bill]]*0.53</f>
        <v>4213.8975</v>
      </c>
      <c r="D6" s="12">
        <f>Table2[[#This Row],[Water Bill]]*0.47</f>
        <v>3736.8525</v>
      </c>
      <c r="E6" s="13">
        <f>Table2[[#This Row],[Share_Water-D1]]+Table2[[#This Row],[Share_Water-D2]]</f>
        <v>7950.75</v>
      </c>
    </row>
    <row r="7" spans="1:5" x14ac:dyDescent="0.25">
      <c r="A7" s="14">
        <v>44652</v>
      </c>
      <c r="B7" s="16">
        <v>7770.75</v>
      </c>
      <c r="C7" s="11">
        <f>Table2[[#This Row],[Water Bill]]*0.53</f>
        <v>4118.4975000000004</v>
      </c>
      <c r="D7" s="12">
        <f>Table2[[#This Row],[Water Bill]]*0.47</f>
        <v>3652.2524999999996</v>
      </c>
      <c r="E7" s="13">
        <f>Table2[[#This Row],[Share_Water-D1]]+Table2[[#This Row],[Share_Water-D2]]</f>
        <v>7770.75</v>
      </c>
    </row>
    <row r="8" spans="1:5" x14ac:dyDescent="0.25">
      <c r="A8" s="10">
        <v>44682</v>
      </c>
      <c r="B8" s="11">
        <v>7410.75</v>
      </c>
      <c r="C8" s="11">
        <f>Table2[[#This Row],[Water Bill]]*0.53</f>
        <v>3927.6975000000002</v>
      </c>
      <c r="D8" s="12">
        <f>Table2[[#This Row],[Water Bill]]*0.47</f>
        <v>3483.0524999999998</v>
      </c>
      <c r="E8" s="13">
        <f>Table2[[#This Row],[Share_Water-D1]]+Table2[[#This Row],[Share_Water-D2]]</f>
        <v>7410.75</v>
      </c>
    </row>
    <row r="9" spans="1:5" x14ac:dyDescent="0.25">
      <c r="A9" s="14">
        <v>44713</v>
      </c>
      <c r="B9" s="16">
        <v>7950.75</v>
      </c>
      <c r="C9" s="11">
        <f>Table2[[#This Row],[Water Bill]]*0.53</f>
        <v>4213.8975</v>
      </c>
      <c r="D9" s="12">
        <f>Table2[[#This Row],[Water Bill]]*0.47</f>
        <v>3736.8525</v>
      </c>
      <c r="E9" s="13">
        <f>Table2[[#This Row],[Share_Water-D1]]+Table2[[#This Row],[Share_Water-D2]]</f>
        <v>7950.75</v>
      </c>
    </row>
    <row r="10" spans="1:5" x14ac:dyDescent="0.25">
      <c r="A10" s="10">
        <v>44743</v>
      </c>
      <c r="B10" s="11">
        <v>7860.75</v>
      </c>
      <c r="C10" s="11">
        <f>Table2[[#This Row],[Water Bill]]*0.53</f>
        <v>4166.1975000000002</v>
      </c>
      <c r="D10" s="12">
        <f>Table2[[#This Row],[Water Bill]]*0.47</f>
        <v>3694.5524999999998</v>
      </c>
      <c r="E10" s="13">
        <f>Table2[[#This Row],[Share_Water-D1]]+Table2[[#This Row],[Share_Water-D2]]</f>
        <v>7860.75</v>
      </c>
    </row>
    <row r="11" spans="1:5" x14ac:dyDescent="0.25">
      <c r="A11" s="14">
        <v>44774</v>
      </c>
      <c r="B11" s="16">
        <v>7860.75</v>
      </c>
      <c r="C11" s="11">
        <f>Table2[[#This Row],[Water Bill]]*0.53</f>
        <v>4166.1975000000002</v>
      </c>
      <c r="D11" s="12">
        <f>Table2[[#This Row],[Water Bill]]*0.47</f>
        <v>3694.5524999999998</v>
      </c>
      <c r="E11" s="13">
        <f>Table2[[#This Row],[Share_Water-D1]]+Table2[[#This Row],[Share_Water-D2]]</f>
        <v>7860.75</v>
      </c>
    </row>
    <row r="12" spans="1:5" x14ac:dyDescent="0.25">
      <c r="A12" s="10">
        <v>44805</v>
      </c>
      <c r="B12" s="11">
        <v>7680.75</v>
      </c>
      <c r="C12" s="11">
        <f>Table2[[#This Row],[Water Bill]]*0.53</f>
        <v>4070.7975000000001</v>
      </c>
      <c r="D12" s="12">
        <f>Table2[[#This Row],[Water Bill]]*0.47</f>
        <v>3609.9524999999999</v>
      </c>
      <c r="E12" s="13">
        <f>Table2[[#This Row],[Share_Water-D1]]+Table2[[#This Row],[Share_Water-D2]]</f>
        <v>7680.75</v>
      </c>
    </row>
    <row r="13" spans="1:5" x14ac:dyDescent="0.25">
      <c r="A13" s="14">
        <v>44835</v>
      </c>
      <c r="B13" s="16">
        <v>7950.75</v>
      </c>
      <c r="C13" s="11">
        <f>Table2[[#This Row],[Water Bill]]*0.53</f>
        <v>4213.8975</v>
      </c>
      <c r="D13" s="12">
        <f>Table2[[#This Row],[Water Bill]]*0.47</f>
        <v>3736.8525</v>
      </c>
      <c r="E13" s="13">
        <f>Table2[[#This Row],[Share_Water-D1]]+Table2[[#This Row],[Share_Water-D2]]</f>
        <v>7950.75</v>
      </c>
    </row>
    <row r="14" spans="1:5" x14ac:dyDescent="0.25">
      <c r="A14" s="10">
        <v>44866</v>
      </c>
      <c r="B14" s="11">
        <v>7680.75</v>
      </c>
      <c r="C14" s="11">
        <f>Table2[[#This Row],[Water Bill]]*0.53</f>
        <v>4070.7975000000001</v>
      </c>
      <c r="D14" s="12">
        <f>Table2[[#This Row],[Water Bill]]*0.47</f>
        <v>3609.9524999999999</v>
      </c>
      <c r="E14" s="13">
        <f>Table2[[#This Row],[Share_Water-D1]]+Table2[[#This Row],[Share_Water-D2]]</f>
        <v>7680.75</v>
      </c>
    </row>
    <row r="15" spans="1:5" x14ac:dyDescent="0.25">
      <c r="A15" s="15">
        <v>44896</v>
      </c>
      <c r="B15" s="17">
        <v>7410.75</v>
      </c>
      <c r="C15" s="11">
        <f>Table2[[#This Row],[Water Bill]]*0.53</f>
        <v>3927.6975000000002</v>
      </c>
      <c r="D15" s="12">
        <f>Table2[[#This Row],[Water Bill]]*0.47</f>
        <v>3483.0524999999998</v>
      </c>
      <c r="E15" s="13">
        <f>Table2[[#This Row],[Share_Water-D1]]+Table2[[#This Row],[Share_Water-D2]]</f>
        <v>7410.75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87549-0397-4F68-A516-95170F279BE5}">
  <sheetPr>
    <tabColor rgb="FFFFFF00"/>
  </sheetPr>
  <dimension ref="A1:E15"/>
  <sheetViews>
    <sheetView workbookViewId="0">
      <selection activeCell="E38" sqref="E38"/>
    </sheetView>
  </sheetViews>
  <sheetFormatPr defaultRowHeight="15" x14ac:dyDescent="0.25"/>
  <cols>
    <col min="1" max="1" width="15.25" customWidth="1"/>
    <col min="2" max="2" width="16.625" customWidth="1"/>
    <col min="3" max="3" width="17.75" customWidth="1"/>
    <col min="4" max="4" width="16.625" customWidth="1"/>
    <col min="5" max="5" width="17" customWidth="1"/>
  </cols>
  <sheetData>
    <row r="1" spans="1:5" x14ac:dyDescent="0.25">
      <c r="A1" t="s">
        <v>21</v>
      </c>
    </row>
    <row r="3" spans="1:5" x14ac:dyDescent="0.25">
      <c r="A3" s="1" t="s">
        <v>6</v>
      </c>
      <c r="B3" s="1" t="s">
        <v>29</v>
      </c>
      <c r="C3" s="1" t="s">
        <v>28</v>
      </c>
      <c r="D3" s="1" t="s">
        <v>27</v>
      </c>
      <c r="E3" s="1" t="s">
        <v>26</v>
      </c>
    </row>
    <row r="4" spans="1:5" x14ac:dyDescent="0.25">
      <c r="A4" s="10">
        <v>44562</v>
      </c>
      <c r="B4" s="11">
        <v>30896.25</v>
      </c>
      <c r="C4" s="11">
        <f>Table245[[#This Row],[Rent Fee]]*0.53</f>
        <v>16375.012500000001</v>
      </c>
      <c r="D4" s="12">
        <f>Table245[[#This Row],[Rent Fee]]*0.47</f>
        <v>14521.237499999999</v>
      </c>
      <c r="E4" s="13">
        <f>Table245[[#This Row],[Share_Rent-D1]]+Table245[[#This Row],[Share_Rent-D2]]</f>
        <v>30896.25</v>
      </c>
    </row>
    <row r="5" spans="1:5" x14ac:dyDescent="0.25">
      <c r="A5" s="14">
        <v>44593</v>
      </c>
      <c r="B5" s="16">
        <v>30896.25</v>
      </c>
      <c r="C5" s="11">
        <f>Table245[[#This Row],[Rent Fee]]*0.53</f>
        <v>16375.012500000001</v>
      </c>
      <c r="D5" s="12">
        <f>Table245[[#This Row],[Rent Fee]]*0.47</f>
        <v>14521.237499999999</v>
      </c>
      <c r="E5" s="13">
        <f>Table245[[#This Row],[Share_Rent-D1]]+Table245[[#This Row],[Share_Rent-D2]]</f>
        <v>30896.25</v>
      </c>
    </row>
    <row r="6" spans="1:5" x14ac:dyDescent="0.25">
      <c r="A6" s="10">
        <v>44621</v>
      </c>
      <c r="B6" s="16">
        <v>30896.25</v>
      </c>
      <c r="C6" s="11">
        <f>Table245[[#This Row],[Rent Fee]]*0.53</f>
        <v>16375.012500000001</v>
      </c>
      <c r="D6" s="12">
        <f>Table245[[#This Row],[Rent Fee]]*0.47</f>
        <v>14521.237499999999</v>
      </c>
      <c r="E6" s="13">
        <f>Table245[[#This Row],[Share_Rent-D1]]+Table245[[#This Row],[Share_Rent-D2]]</f>
        <v>30896.25</v>
      </c>
    </row>
    <row r="7" spans="1:5" x14ac:dyDescent="0.25">
      <c r="A7" s="14">
        <v>44652</v>
      </c>
      <c r="B7" s="16">
        <v>30896.25</v>
      </c>
      <c r="C7" s="11">
        <f>Table245[[#This Row],[Rent Fee]]*0.53</f>
        <v>16375.012500000001</v>
      </c>
      <c r="D7" s="12">
        <f>Table245[[#This Row],[Rent Fee]]*0.47</f>
        <v>14521.237499999999</v>
      </c>
      <c r="E7" s="13">
        <f>Table245[[#This Row],[Share_Rent-D1]]+Table245[[#This Row],[Share_Rent-D2]]</f>
        <v>30896.25</v>
      </c>
    </row>
    <row r="8" spans="1:5" x14ac:dyDescent="0.25">
      <c r="A8" s="10">
        <v>44682</v>
      </c>
      <c r="B8" s="16">
        <v>30896.25</v>
      </c>
      <c r="C8" s="11">
        <f>Table245[[#This Row],[Rent Fee]]*0.53</f>
        <v>16375.012500000001</v>
      </c>
      <c r="D8" s="12">
        <f>Table245[[#This Row],[Rent Fee]]*0.47</f>
        <v>14521.237499999999</v>
      </c>
      <c r="E8" s="13">
        <f>Table245[[#This Row],[Share_Rent-D1]]+Table245[[#This Row],[Share_Rent-D2]]</f>
        <v>30896.25</v>
      </c>
    </row>
    <row r="9" spans="1:5" x14ac:dyDescent="0.25">
      <c r="A9" s="14">
        <v>44713</v>
      </c>
      <c r="B9" s="16">
        <v>30896.25</v>
      </c>
      <c r="C9" s="11">
        <f>Table245[[#This Row],[Rent Fee]]*0.53</f>
        <v>16375.012500000001</v>
      </c>
      <c r="D9" s="12">
        <f>Table245[[#This Row],[Rent Fee]]*0.47</f>
        <v>14521.237499999999</v>
      </c>
      <c r="E9" s="13">
        <f>Table245[[#This Row],[Share_Rent-D1]]+Table245[[#This Row],[Share_Rent-D2]]</f>
        <v>30896.25</v>
      </c>
    </row>
    <row r="10" spans="1:5" x14ac:dyDescent="0.25">
      <c r="A10" s="10">
        <v>44743</v>
      </c>
      <c r="B10" s="16">
        <v>30896.25</v>
      </c>
      <c r="C10" s="11">
        <f>Table245[[#This Row],[Rent Fee]]*0.53</f>
        <v>16375.012500000001</v>
      </c>
      <c r="D10" s="12">
        <f>Table245[[#This Row],[Rent Fee]]*0.47</f>
        <v>14521.237499999999</v>
      </c>
      <c r="E10" s="13">
        <f>Table245[[#This Row],[Share_Rent-D1]]+Table245[[#This Row],[Share_Rent-D2]]</f>
        <v>30896.25</v>
      </c>
    </row>
    <row r="11" spans="1:5" x14ac:dyDescent="0.25">
      <c r="A11" s="14">
        <v>44774</v>
      </c>
      <c r="B11" s="16">
        <v>30896.25</v>
      </c>
      <c r="C11" s="11">
        <f>Table245[[#This Row],[Rent Fee]]*0.53</f>
        <v>16375.012500000001</v>
      </c>
      <c r="D11" s="12">
        <f>Table245[[#This Row],[Rent Fee]]*0.47</f>
        <v>14521.237499999999</v>
      </c>
      <c r="E11" s="13">
        <f>Table245[[#This Row],[Share_Rent-D1]]+Table245[[#This Row],[Share_Rent-D2]]</f>
        <v>30896.25</v>
      </c>
    </row>
    <row r="12" spans="1:5" x14ac:dyDescent="0.25">
      <c r="A12" s="10">
        <v>44805</v>
      </c>
      <c r="B12" s="16">
        <v>30896.25</v>
      </c>
      <c r="C12" s="11">
        <f>Table245[[#This Row],[Rent Fee]]*0.53</f>
        <v>16375.012500000001</v>
      </c>
      <c r="D12" s="12">
        <f>Table245[[#This Row],[Rent Fee]]*0.47</f>
        <v>14521.237499999999</v>
      </c>
      <c r="E12" s="13">
        <f>Table245[[#This Row],[Share_Rent-D1]]+Table245[[#This Row],[Share_Rent-D2]]</f>
        <v>30896.25</v>
      </c>
    </row>
    <row r="13" spans="1:5" x14ac:dyDescent="0.25">
      <c r="A13" s="14">
        <v>44835</v>
      </c>
      <c r="B13" s="16">
        <v>30896.25</v>
      </c>
      <c r="C13" s="11">
        <f>Table245[[#This Row],[Rent Fee]]*0.53</f>
        <v>16375.012500000001</v>
      </c>
      <c r="D13" s="12">
        <f>Table245[[#This Row],[Rent Fee]]*0.47</f>
        <v>14521.237499999999</v>
      </c>
      <c r="E13" s="13">
        <f>Table245[[#This Row],[Share_Rent-D1]]+Table245[[#This Row],[Share_Rent-D2]]</f>
        <v>30896.25</v>
      </c>
    </row>
    <row r="14" spans="1:5" x14ac:dyDescent="0.25">
      <c r="A14" s="10">
        <v>44866</v>
      </c>
      <c r="B14" s="16">
        <v>30896.25</v>
      </c>
      <c r="C14" s="11">
        <f>Table245[[#This Row],[Rent Fee]]*0.53</f>
        <v>16375.012500000001</v>
      </c>
      <c r="D14" s="12">
        <f>Table245[[#This Row],[Rent Fee]]*0.47</f>
        <v>14521.237499999999</v>
      </c>
      <c r="E14" s="13">
        <f>Table245[[#This Row],[Share_Rent-D1]]+Table245[[#This Row],[Share_Rent-D2]]</f>
        <v>30896.25</v>
      </c>
    </row>
    <row r="15" spans="1:5" x14ac:dyDescent="0.25">
      <c r="A15" s="15">
        <v>44896</v>
      </c>
      <c r="B15" s="16">
        <v>30896.25</v>
      </c>
      <c r="C15" s="11">
        <f>Table245[[#This Row],[Rent Fee]]*0.53</f>
        <v>16375.012500000001</v>
      </c>
      <c r="D15" s="12">
        <f>Table245[[#This Row],[Rent Fee]]*0.47</f>
        <v>14521.237499999999</v>
      </c>
      <c r="E15" s="13">
        <f>Table245[[#This Row],[Share_Rent-D1]]+Table245[[#This Row],[Share_Rent-D2]]</f>
        <v>30896.25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5C2F-19EC-4AE4-B37B-E04405A88B5A}">
  <sheetPr>
    <tabColor rgb="FFFFFF00"/>
  </sheetPr>
  <dimension ref="A1:E15"/>
  <sheetViews>
    <sheetView workbookViewId="0">
      <selection activeCell="E38" sqref="E38"/>
    </sheetView>
  </sheetViews>
  <sheetFormatPr defaultRowHeight="15" x14ac:dyDescent="0.25"/>
  <cols>
    <col min="1" max="1" width="14.375" customWidth="1"/>
    <col min="2" max="3" width="14.625" customWidth="1"/>
    <col min="4" max="4" width="15.875" customWidth="1"/>
    <col min="5" max="5" width="17.375" customWidth="1"/>
  </cols>
  <sheetData>
    <row r="1" spans="1:5" x14ac:dyDescent="0.25">
      <c r="A1" t="s">
        <v>10</v>
      </c>
    </row>
    <row r="3" spans="1:5" x14ac:dyDescent="0.25">
      <c r="A3" s="1" t="s">
        <v>6</v>
      </c>
      <c r="B3" s="1" t="s">
        <v>25</v>
      </c>
      <c r="C3" s="1" t="s">
        <v>22</v>
      </c>
      <c r="D3" s="1" t="s">
        <v>23</v>
      </c>
      <c r="E3" s="1" t="s">
        <v>24</v>
      </c>
    </row>
    <row r="4" spans="1:5" x14ac:dyDescent="0.25">
      <c r="A4" s="10">
        <v>44562</v>
      </c>
      <c r="B4" s="11">
        <v>2500</v>
      </c>
      <c r="C4" s="11">
        <f>Table24[[#This Row],[Parking Fee]]*0.6</f>
        <v>1500</v>
      </c>
      <c r="D4" s="12">
        <f>Table24[[#This Row],[Parking Fee]]*0.4</f>
        <v>1000</v>
      </c>
      <c r="E4" s="13">
        <f>Table24[[#This Row],[Share_Parking-D1]]+Table24[[#This Row],[Share_Parking-D2]]</f>
        <v>2500</v>
      </c>
    </row>
    <row r="5" spans="1:5" x14ac:dyDescent="0.25">
      <c r="A5" s="14">
        <v>44593</v>
      </c>
      <c r="B5" s="16">
        <v>2500</v>
      </c>
      <c r="C5" s="11">
        <f>Table24[[#This Row],[Parking Fee]]*0.6</f>
        <v>1500</v>
      </c>
      <c r="D5" s="12">
        <f>Table24[[#This Row],[Parking Fee]]*0.4</f>
        <v>1000</v>
      </c>
      <c r="E5" s="13">
        <f>Table24[[#This Row],[Share_Parking-D1]]+Table24[[#This Row],[Share_Parking-D2]]</f>
        <v>2500</v>
      </c>
    </row>
    <row r="6" spans="1:5" x14ac:dyDescent="0.25">
      <c r="A6" s="10">
        <v>44621</v>
      </c>
      <c r="B6" s="16">
        <v>2500</v>
      </c>
      <c r="C6" s="11">
        <f>Table24[[#This Row],[Parking Fee]]*0.6</f>
        <v>1500</v>
      </c>
      <c r="D6" s="12">
        <f>Table24[[#This Row],[Parking Fee]]*0.4</f>
        <v>1000</v>
      </c>
      <c r="E6" s="13">
        <f>Table24[[#This Row],[Share_Parking-D1]]+Table24[[#This Row],[Share_Parking-D2]]</f>
        <v>2500</v>
      </c>
    </row>
    <row r="7" spans="1:5" x14ac:dyDescent="0.25">
      <c r="A7" s="14">
        <v>44652</v>
      </c>
      <c r="B7" s="16">
        <v>2500</v>
      </c>
      <c r="C7" s="11">
        <f>Table24[[#This Row],[Parking Fee]]*0.6</f>
        <v>1500</v>
      </c>
      <c r="D7" s="12">
        <f>Table24[[#This Row],[Parking Fee]]*0.4</f>
        <v>1000</v>
      </c>
      <c r="E7" s="13">
        <f>Table24[[#This Row],[Share_Parking-D1]]+Table24[[#This Row],[Share_Parking-D2]]</f>
        <v>2500</v>
      </c>
    </row>
    <row r="8" spans="1:5" x14ac:dyDescent="0.25">
      <c r="A8" s="10">
        <v>44682</v>
      </c>
      <c r="B8" s="16">
        <v>2500</v>
      </c>
      <c r="C8" s="11">
        <f>Table24[[#This Row],[Parking Fee]]*0.6</f>
        <v>1500</v>
      </c>
      <c r="D8" s="12">
        <f>Table24[[#This Row],[Parking Fee]]*0.4</f>
        <v>1000</v>
      </c>
      <c r="E8" s="13">
        <f>Table24[[#This Row],[Share_Parking-D1]]+Table24[[#This Row],[Share_Parking-D2]]</f>
        <v>2500</v>
      </c>
    </row>
    <row r="9" spans="1:5" x14ac:dyDescent="0.25">
      <c r="A9" s="14">
        <v>44713</v>
      </c>
      <c r="B9" s="16">
        <v>2500</v>
      </c>
      <c r="C9" s="11">
        <f>Table24[[#This Row],[Parking Fee]]*0.6</f>
        <v>1500</v>
      </c>
      <c r="D9" s="12">
        <f>Table24[[#This Row],[Parking Fee]]*0.4</f>
        <v>1000</v>
      </c>
      <c r="E9" s="13">
        <f>Table24[[#This Row],[Share_Parking-D1]]+Table24[[#This Row],[Share_Parking-D2]]</f>
        <v>2500</v>
      </c>
    </row>
    <row r="10" spans="1:5" x14ac:dyDescent="0.25">
      <c r="A10" s="10">
        <v>44743</v>
      </c>
      <c r="B10" s="16">
        <v>2500</v>
      </c>
      <c r="C10" s="11">
        <f>Table24[[#This Row],[Parking Fee]]*0.6</f>
        <v>1500</v>
      </c>
      <c r="D10" s="12">
        <f>Table24[[#This Row],[Parking Fee]]*0.4</f>
        <v>1000</v>
      </c>
      <c r="E10" s="13">
        <f>Table24[[#This Row],[Share_Parking-D1]]+Table24[[#This Row],[Share_Parking-D2]]</f>
        <v>2500</v>
      </c>
    </row>
    <row r="11" spans="1:5" x14ac:dyDescent="0.25">
      <c r="A11" s="14">
        <v>44774</v>
      </c>
      <c r="B11" s="16">
        <v>2500</v>
      </c>
      <c r="C11" s="11">
        <f>Table24[[#This Row],[Parking Fee]]*0.6</f>
        <v>1500</v>
      </c>
      <c r="D11" s="12">
        <f>Table24[[#This Row],[Parking Fee]]*0.4</f>
        <v>1000</v>
      </c>
      <c r="E11" s="13">
        <f>Table24[[#This Row],[Share_Parking-D1]]+Table24[[#This Row],[Share_Parking-D2]]</f>
        <v>2500</v>
      </c>
    </row>
    <row r="12" spans="1:5" x14ac:dyDescent="0.25">
      <c r="A12" s="10">
        <v>44805</v>
      </c>
      <c r="B12" s="16">
        <v>2500</v>
      </c>
      <c r="C12" s="11">
        <f>Table24[[#This Row],[Parking Fee]]*0.6</f>
        <v>1500</v>
      </c>
      <c r="D12" s="12">
        <f>Table24[[#This Row],[Parking Fee]]*0.4</f>
        <v>1000</v>
      </c>
      <c r="E12" s="13">
        <f>Table24[[#This Row],[Share_Parking-D1]]+Table24[[#This Row],[Share_Parking-D2]]</f>
        <v>2500</v>
      </c>
    </row>
    <row r="13" spans="1:5" x14ac:dyDescent="0.25">
      <c r="A13" s="14">
        <v>44835</v>
      </c>
      <c r="B13" s="16">
        <v>2500</v>
      </c>
      <c r="C13" s="11">
        <f>Table24[[#This Row],[Parking Fee]]*0.6</f>
        <v>1500</v>
      </c>
      <c r="D13" s="12">
        <f>Table24[[#This Row],[Parking Fee]]*0.4</f>
        <v>1000</v>
      </c>
      <c r="E13" s="13">
        <f>Table24[[#This Row],[Share_Parking-D1]]+Table24[[#This Row],[Share_Parking-D2]]</f>
        <v>2500</v>
      </c>
    </row>
    <row r="14" spans="1:5" x14ac:dyDescent="0.25">
      <c r="A14" s="10">
        <v>44866</v>
      </c>
      <c r="B14" s="16">
        <v>2500</v>
      </c>
      <c r="C14" s="11">
        <f>Table24[[#This Row],[Parking Fee]]*0.6</f>
        <v>1500</v>
      </c>
      <c r="D14" s="12">
        <f>Table24[[#This Row],[Parking Fee]]*0.4</f>
        <v>1000</v>
      </c>
      <c r="E14" s="13">
        <f>Table24[[#This Row],[Share_Parking-D1]]+Table24[[#This Row],[Share_Parking-D2]]</f>
        <v>2500</v>
      </c>
    </row>
    <row r="15" spans="1:5" x14ac:dyDescent="0.25">
      <c r="A15" s="15">
        <v>44896</v>
      </c>
      <c r="B15" s="16">
        <v>2500</v>
      </c>
      <c r="C15" s="11">
        <f>Table24[[#This Row],[Parking Fee]]*0.6</f>
        <v>1500</v>
      </c>
      <c r="D15" s="12">
        <f>Table24[[#This Row],[Parking Fee]]*0.4</f>
        <v>1000</v>
      </c>
      <c r="E15" s="13">
        <f>Table24[[#This Row],[Share_Parking-D1]]+Table24[[#This Row],[Share_Parking-D2]]</f>
        <v>2500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0D9C8-BFFF-47F9-ACDB-9284169BE14D}">
  <sheetPr>
    <tabColor rgb="FFFFFF00"/>
  </sheetPr>
  <dimension ref="A1:E15"/>
  <sheetViews>
    <sheetView workbookViewId="0">
      <selection activeCell="E38" sqref="E38"/>
    </sheetView>
  </sheetViews>
  <sheetFormatPr defaultRowHeight="15" x14ac:dyDescent="0.25"/>
  <cols>
    <col min="1" max="1" width="15.25" customWidth="1"/>
    <col min="2" max="2" width="12.75" customWidth="1"/>
    <col min="3" max="3" width="17.75" customWidth="1"/>
    <col min="4" max="4" width="16.625" customWidth="1"/>
    <col min="5" max="5" width="17" customWidth="1"/>
  </cols>
  <sheetData>
    <row r="1" spans="1:5" x14ac:dyDescent="0.25">
      <c r="A1" t="s">
        <v>30</v>
      </c>
    </row>
    <row r="3" spans="1:5" x14ac:dyDescent="0.25">
      <c r="A3" s="1" t="s">
        <v>6</v>
      </c>
      <c r="B3" s="1" t="s">
        <v>34</v>
      </c>
      <c r="C3" s="1" t="s">
        <v>33</v>
      </c>
      <c r="D3" s="1" t="s">
        <v>32</v>
      </c>
      <c r="E3" s="1" t="s">
        <v>31</v>
      </c>
    </row>
    <row r="4" spans="1:5" x14ac:dyDescent="0.25">
      <c r="A4" s="10">
        <v>44562</v>
      </c>
      <c r="B4" s="11">
        <v>5000</v>
      </c>
      <c r="C4" s="11">
        <f>Table2456[[#This Row],[Accnt Comm]]*0.5</f>
        <v>2500</v>
      </c>
      <c r="D4" s="12">
        <f>Table2456[[#This Row],[Accnt Comm]]*0.5</f>
        <v>2500</v>
      </c>
      <c r="E4" s="13">
        <f>Table2456[[#This Row],[Share_Accountant-D1]]+Table2456[[#This Row],[Share_Accountant-D2]]</f>
        <v>5000</v>
      </c>
    </row>
    <row r="5" spans="1:5" x14ac:dyDescent="0.25">
      <c r="A5" s="14">
        <v>44593</v>
      </c>
      <c r="B5" s="11">
        <v>5000</v>
      </c>
      <c r="C5" s="11">
        <f>Table2456[[#This Row],[Accnt Comm]]*0.5</f>
        <v>2500</v>
      </c>
      <c r="D5" s="12">
        <f>Table2456[[#This Row],[Accnt Comm]]*0.5</f>
        <v>2500</v>
      </c>
      <c r="E5" s="13">
        <f>Table2456[[#This Row],[Share_Accountant-D1]]+Table2456[[#This Row],[Share_Accountant-D2]]</f>
        <v>5000</v>
      </c>
    </row>
    <row r="6" spans="1:5" x14ac:dyDescent="0.25">
      <c r="A6" s="10">
        <v>44621</v>
      </c>
      <c r="B6" s="11">
        <v>5000</v>
      </c>
      <c r="C6" s="11">
        <f>Table2456[[#This Row],[Accnt Comm]]*0.5</f>
        <v>2500</v>
      </c>
      <c r="D6" s="12">
        <f>Table2456[[#This Row],[Accnt Comm]]*0.5</f>
        <v>2500</v>
      </c>
      <c r="E6" s="13">
        <f>Table2456[[#This Row],[Share_Accountant-D1]]+Table2456[[#This Row],[Share_Accountant-D2]]</f>
        <v>5000</v>
      </c>
    </row>
    <row r="7" spans="1:5" x14ac:dyDescent="0.25">
      <c r="A7" s="14">
        <v>44652</v>
      </c>
      <c r="B7" s="11">
        <v>5000</v>
      </c>
      <c r="C7" s="11">
        <f>Table2456[[#This Row],[Accnt Comm]]*0.5</f>
        <v>2500</v>
      </c>
      <c r="D7" s="12">
        <f>Table2456[[#This Row],[Accnt Comm]]*0.5</f>
        <v>2500</v>
      </c>
      <c r="E7" s="13">
        <f>Table2456[[#This Row],[Share_Accountant-D1]]+Table2456[[#This Row],[Share_Accountant-D2]]</f>
        <v>5000</v>
      </c>
    </row>
    <row r="8" spans="1:5" x14ac:dyDescent="0.25">
      <c r="A8" s="10">
        <v>44682</v>
      </c>
      <c r="B8" s="11">
        <v>5000</v>
      </c>
      <c r="C8" s="11">
        <f>Table2456[[#This Row],[Accnt Comm]]*0.5</f>
        <v>2500</v>
      </c>
      <c r="D8" s="12">
        <f>Table2456[[#This Row],[Accnt Comm]]*0.5</f>
        <v>2500</v>
      </c>
      <c r="E8" s="13">
        <f>Table2456[[#This Row],[Share_Accountant-D1]]+Table2456[[#This Row],[Share_Accountant-D2]]</f>
        <v>5000</v>
      </c>
    </row>
    <row r="9" spans="1:5" x14ac:dyDescent="0.25">
      <c r="A9" s="14">
        <v>44713</v>
      </c>
      <c r="B9" s="11">
        <v>5000</v>
      </c>
      <c r="C9" s="11">
        <f>Table2456[[#This Row],[Accnt Comm]]*0.5</f>
        <v>2500</v>
      </c>
      <c r="D9" s="12">
        <f>Table2456[[#This Row],[Accnt Comm]]*0.5</f>
        <v>2500</v>
      </c>
      <c r="E9" s="13">
        <f>Table2456[[#This Row],[Share_Accountant-D1]]+Table2456[[#This Row],[Share_Accountant-D2]]</f>
        <v>5000</v>
      </c>
    </row>
    <row r="10" spans="1:5" x14ac:dyDescent="0.25">
      <c r="A10" s="10">
        <v>44743</v>
      </c>
      <c r="B10" s="11">
        <v>5000</v>
      </c>
      <c r="C10" s="11">
        <f>Table2456[[#This Row],[Accnt Comm]]*0.5</f>
        <v>2500</v>
      </c>
      <c r="D10" s="12">
        <f>Table2456[[#This Row],[Accnt Comm]]*0.5</f>
        <v>2500</v>
      </c>
      <c r="E10" s="13">
        <f>Table2456[[#This Row],[Share_Accountant-D1]]+Table2456[[#This Row],[Share_Accountant-D2]]</f>
        <v>5000</v>
      </c>
    </row>
    <row r="11" spans="1:5" x14ac:dyDescent="0.25">
      <c r="A11" s="14">
        <v>44774</v>
      </c>
      <c r="B11" s="11">
        <v>5000</v>
      </c>
      <c r="C11" s="11">
        <f>Table2456[[#This Row],[Accnt Comm]]*0.5</f>
        <v>2500</v>
      </c>
      <c r="D11" s="12">
        <f>Table2456[[#This Row],[Accnt Comm]]*0.5</f>
        <v>2500</v>
      </c>
      <c r="E11" s="13">
        <f>Table2456[[#This Row],[Share_Accountant-D1]]+Table2456[[#This Row],[Share_Accountant-D2]]</f>
        <v>5000</v>
      </c>
    </row>
    <row r="12" spans="1:5" x14ac:dyDescent="0.25">
      <c r="A12" s="10">
        <v>44805</v>
      </c>
      <c r="B12" s="11">
        <v>5000</v>
      </c>
      <c r="C12" s="11">
        <f>Table2456[[#This Row],[Accnt Comm]]*0.5</f>
        <v>2500</v>
      </c>
      <c r="D12" s="12">
        <f>Table2456[[#This Row],[Accnt Comm]]*0.5</f>
        <v>2500</v>
      </c>
      <c r="E12" s="13">
        <f>Table2456[[#This Row],[Share_Accountant-D1]]+Table2456[[#This Row],[Share_Accountant-D2]]</f>
        <v>5000</v>
      </c>
    </row>
    <row r="13" spans="1:5" x14ac:dyDescent="0.25">
      <c r="A13" s="14">
        <v>44835</v>
      </c>
      <c r="B13" s="11">
        <v>5000</v>
      </c>
      <c r="C13" s="11">
        <f>Table2456[[#This Row],[Accnt Comm]]*0.5</f>
        <v>2500</v>
      </c>
      <c r="D13" s="12">
        <f>Table2456[[#This Row],[Accnt Comm]]*0.5</f>
        <v>2500</v>
      </c>
      <c r="E13" s="13">
        <f>Table2456[[#This Row],[Share_Accountant-D1]]+Table2456[[#This Row],[Share_Accountant-D2]]</f>
        <v>5000</v>
      </c>
    </row>
    <row r="14" spans="1:5" x14ac:dyDescent="0.25">
      <c r="A14" s="10">
        <v>44866</v>
      </c>
      <c r="B14" s="11">
        <v>5000</v>
      </c>
      <c r="C14" s="11">
        <f>Table2456[[#This Row],[Accnt Comm]]*0.5</f>
        <v>2500</v>
      </c>
      <c r="D14" s="12">
        <f>Table2456[[#This Row],[Accnt Comm]]*0.5</f>
        <v>2500</v>
      </c>
      <c r="E14" s="13">
        <f>Table2456[[#This Row],[Share_Accountant-D1]]+Table2456[[#This Row],[Share_Accountant-D2]]</f>
        <v>5000</v>
      </c>
    </row>
    <row r="15" spans="1:5" x14ac:dyDescent="0.25">
      <c r="A15" s="15">
        <v>44896</v>
      </c>
      <c r="B15" s="11">
        <v>5000</v>
      </c>
      <c r="C15" s="11">
        <f>Table2456[[#This Row],[Accnt Comm]]*0.5</f>
        <v>2500</v>
      </c>
      <c r="D15" s="12">
        <f>Table2456[[#This Row],[Accnt Comm]]*0.5</f>
        <v>2500</v>
      </c>
      <c r="E15" s="13">
        <f>Table2456[[#This Row],[Share_Accountant-D1]]+Table2456[[#This Row],[Share_Accountant-D2]]</f>
        <v>5000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E4CE-1741-4A7C-864D-C47E0C93F691}">
  <sheetPr>
    <tabColor rgb="FFFFFF00"/>
  </sheetPr>
  <dimension ref="A2:B48"/>
  <sheetViews>
    <sheetView workbookViewId="0">
      <selection activeCell="E38" sqref="E38"/>
    </sheetView>
  </sheetViews>
  <sheetFormatPr defaultRowHeight="15" x14ac:dyDescent="0.25"/>
  <cols>
    <col min="1" max="1" width="12" bestFit="1" customWidth="1"/>
    <col min="2" max="3" width="19.5" bestFit="1" customWidth="1"/>
    <col min="4" max="4" width="19.75" bestFit="1" customWidth="1"/>
    <col min="5" max="26" width="8"/>
  </cols>
  <sheetData>
    <row r="2" spans="1:2" x14ac:dyDescent="0.25">
      <c r="A2" s="26" t="s">
        <v>37</v>
      </c>
      <c r="B2" s="3" t="s">
        <v>54</v>
      </c>
    </row>
    <row r="3" spans="1:2" x14ac:dyDescent="0.25">
      <c r="A3" s="27" t="s">
        <v>42</v>
      </c>
      <c r="B3" s="3">
        <v>50882.014637860077</v>
      </c>
    </row>
    <row r="4" spans="1:2" x14ac:dyDescent="0.25">
      <c r="A4" s="27" t="s">
        <v>43</v>
      </c>
      <c r="B4" s="3">
        <v>58150.689069767439</v>
      </c>
    </row>
    <row r="5" spans="1:2" x14ac:dyDescent="0.25">
      <c r="A5" s="27" t="s">
        <v>44</v>
      </c>
      <c r="B5" s="3">
        <v>51384.50485788114</v>
      </c>
    </row>
    <row r="6" spans="1:2" x14ac:dyDescent="0.25">
      <c r="A6" s="27" t="s">
        <v>45</v>
      </c>
      <c r="B6" s="3">
        <v>50708.925514403294</v>
      </c>
    </row>
    <row r="7" spans="1:2" x14ac:dyDescent="0.25">
      <c r="A7" s="27" t="s">
        <v>46</v>
      </c>
      <c r="B7" s="3">
        <v>50995.726823754798</v>
      </c>
    </row>
    <row r="8" spans="1:2" x14ac:dyDescent="0.25">
      <c r="A8" s="27" t="s">
        <v>47</v>
      </c>
      <c r="B8" s="3">
        <v>52030.416257309931</v>
      </c>
    </row>
    <row r="9" spans="1:2" x14ac:dyDescent="0.25">
      <c r="A9" s="27" t="s">
        <v>48</v>
      </c>
      <c r="B9" s="3">
        <v>52492.626364672367</v>
      </c>
    </row>
    <row r="10" spans="1:2" x14ac:dyDescent="0.25">
      <c r="A10" s="27" t="s">
        <v>49</v>
      </c>
      <c r="B10" s="3">
        <v>52139.820533333332</v>
      </c>
    </row>
    <row r="11" spans="1:2" x14ac:dyDescent="0.25">
      <c r="A11" s="27" t="s">
        <v>50</v>
      </c>
      <c r="B11" s="3">
        <v>52153.343518518523</v>
      </c>
    </row>
    <row r="12" spans="1:2" x14ac:dyDescent="0.25">
      <c r="A12" s="27" t="s">
        <v>51</v>
      </c>
      <c r="B12" s="3">
        <v>52406.227387387393</v>
      </c>
    </row>
    <row r="13" spans="1:2" x14ac:dyDescent="0.25">
      <c r="A13" s="27" t="s">
        <v>52</v>
      </c>
      <c r="B13" s="3">
        <v>53213.090180878557</v>
      </c>
    </row>
    <row r="14" spans="1:2" x14ac:dyDescent="0.25">
      <c r="A14" s="27" t="s">
        <v>53</v>
      </c>
      <c r="B14" s="3">
        <v>52409.349206349201</v>
      </c>
    </row>
    <row r="15" spans="1:2" x14ac:dyDescent="0.25">
      <c r="A15" s="27" t="s">
        <v>4</v>
      </c>
      <c r="B15" s="3">
        <v>58150.689069767439</v>
      </c>
    </row>
    <row r="19" spans="1:2" x14ac:dyDescent="0.25">
      <c r="A19" s="4" t="s">
        <v>37</v>
      </c>
      <c r="B19" t="s">
        <v>57</v>
      </c>
    </row>
    <row r="20" spans="1:2" x14ac:dyDescent="0.25">
      <c r="A20" s="7" t="s">
        <v>42</v>
      </c>
      <c r="B20" s="3">
        <v>28248.041995884774</v>
      </c>
    </row>
    <row r="21" spans="1:2" x14ac:dyDescent="0.25">
      <c r="A21" s="7" t="s">
        <v>43</v>
      </c>
      <c r="B21" s="3">
        <v>33359.538307493538</v>
      </c>
    </row>
    <row r="22" spans="1:2" x14ac:dyDescent="0.25">
      <c r="A22" s="7" t="s">
        <v>44</v>
      </c>
      <c r="B22" s="3">
        <v>28189.218527131783</v>
      </c>
    </row>
    <row r="23" spans="1:2" x14ac:dyDescent="0.25">
      <c r="A23" s="7" t="s">
        <v>45</v>
      </c>
      <c r="B23" s="3">
        <v>27350.577026748972</v>
      </c>
    </row>
    <row r="24" spans="1:2" x14ac:dyDescent="0.25">
      <c r="A24" s="7" t="s">
        <v>46</v>
      </c>
      <c r="B24" s="3">
        <v>28555.436804597706</v>
      </c>
    </row>
    <row r="25" spans="1:2" x14ac:dyDescent="0.25">
      <c r="A25" s="7" t="s">
        <v>47</v>
      </c>
      <c r="B25" s="3">
        <v>28585.523771929817</v>
      </c>
    </row>
    <row r="26" spans="1:2" x14ac:dyDescent="0.25">
      <c r="A26" s="7" t="s">
        <v>48</v>
      </c>
      <c r="B26" s="3">
        <v>29061.025840455841</v>
      </c>
    </row>
    <row r="27" spans="1:2" x14ac:dyDescent="0.25">
      <c r="A27" s="7" t="s">
        <v>49</v>
      </c>
      <c r="B27" s="3">
        <v>28891.250183333341</v>
      </c>
    </row>
    <row r="28" spans="1:2" x14ac:dyDescent="0.25">
      <c r="A28" s="7" t="s">
        <v>50</v>
      </c>
      <c r="B28" s="3">
        <v>28540.10813271605</v>
      </c>
    </row>
    <row r="29" spans="1:2" x14ac:dyDescent="0.25">
      <c r="A29" s="7" t="s">
        <v>51</v>
      </c>
      <c r="B29" s="3">
        <v>29019.005495495498</v>
      </c>
    </row>
    <row r="30" spans="1:2" x14ac:dyDescent="0.25">
      <c r="A30" s="7" t="s">
        <v>52</v>
      </c>
      <c r="B30" s="3">
        <v>29808.27</v>
      </c>
    </row>
    <row r="31" spans="1:2" x14ac:dyDescent="0.25">
      <c r="A31" s="7" t="s">
        <v>53</v>
      </c>
      <c r="B31" s="3">
        <v>29207.694126984126</v>
      </c>
    </row>
    <row r="32" spans="1:2" x14ac:dyDescent="0.25">
      <c r="A32" s="7" t="s">
        <v>4</v>
      </c>
      <c r="B32" s="3">
        <v>348815.69021277147</v>
      </c>
    </row>
    <row r="35" spans="1:2" x14ac:dyDescent="0.25">
      <c r="A35" s="26" t="s">
        <v>37</v>
      </c>
      <c r="B35" s="3" t="s">
        <v>58</v>
      </c>
    </row>
    <row r="36" spans="1:2" x14ac:dyDescent="0.25">
      <c r="A36" s="27" t="s">
        <v>42</v>
      </c>
      <c r="B36" s="3">
        <v>22633.972641975306</v>
      </c>
    </row>
    <row r="37" spans="1:2" x14ac:dyDescent="0.25">
      <c r="A37" s="27" t="s">
        <v>43</v>
      </c>
      <c r="B37" s="3">
        <v>24791.150762273901</v>
      </c>
    </row>
    <row r="38" spans="1:2" x14ac:dyDescent="0.25">
      <c r="A38" s="27" t="s">
        <v>44</v>
      </c>
      <c r="B38" s="3">
        <v>23195.286330749354</v>
      </c>
    </row>
    <row r="39" spans="1:2" x14ac:dyDescent="0.25">
      <c r="A39" s="27" t="s">
        <v>45</v>
      </c>
      <c r="B39" s="3">
        <v>23358.348487654319</v>
      </c>
    </row>
    <row r="40" spans="1:2" x14ac:dyDescent="0.25">
      <c r="A40" s="27" t="s">
        <v>46</v>
      </c>
      <c r="B40" s="3">
        <v>22440.290019157088</v>
      </c>
    </row>
    <row r="41" spans="1:2" x14ac:dyDescent="0.25">
      <c r="A41" s="27" t="s">
        <v>47</v>
      </c>
      <c r="B41" s="3">
        <v>23444.892485380115</v>
      </c>
    </row>
    <row r="42" spans="1:2" x14ac:dyDescent="0.25">
      <c r="A42" s="27" t="s">
        <v>48</v>
      </c>
      <c r="B42" s="3">
        <v>23431.600524216527</v>
      </c>
    </row>
    <row r="43" spans="1:2" x14ac:dyDescent="0.25">
      <c r="A43" s="27" t="s">
        <v>49</v>
      </c>
      <c r="B43" s="3">
        <v>23248.570349999995</v>
      </c>
    </row>
    <row r="44" spans="1:2" x14ac:dyDescent="0.25">
      <c r="A44" s="27" t="s">
        <v>50</v>
      </c>
      <c r="B44" s="3">
        <v>23613.235385802469</v>
      </c>
    </row>
    <row r="45" spans="1:2" x14ac:dyDescent="0.25">
      <c r="A45" s="27" t="s">
        <v>51</v>
      </c>
      <c r="B45" s="3">
        <v>23387.221891891892</v>
      </c>
    </row>
    <row r="46" spans="1:2" x14ac:dyDescent="0.25">
      <c r="A46" s="27" t="s">
        <v>52</v>
      </c>
      <c r="B46" s="3">
        <v>23404.820180878552</v>
      </c>
    </row>
    <row r="47" spans="1:2" x14ac:dyDescent="0.25">
      <c r="A47" s="27" t="s">
        <v>53</v>
      </c>
      <c r="B47" s="3">
        <v>23201.655079365079</v>
      </c>
    </row>
    <row r="48" spans="1:2" x14ac:dyDescent="0.25">
      <c r="A48" s="27" t="s">
        <v>4</v>
      </c>
      <c r="B48" s="3">
        <v>280151.04413934454</v>
      </c>
    </row>
  </sheetData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C479-67B7-4857-9FDB-29849F99015B}">
  <sheetPr>
    <tabColor rgb="FFFFFF00"/>
  </sheetPr>
  <dimension ref="A3:E16"/>
  <sheetViews>
    <sheetView workbookViewId="0">
      <selection activeCell="E38" sqref="E38"/>
    </sheetView>
  </sheetViews>
  <sheetFormatPr defaultRowHeight="15" x14ac:dyDescent="0.25"/>
  <cols>
    <col min="1" max="1" width="12" bestFit="1" customWidth="1"/>
    <col min="2" max="2" width="11.875" customWidth="1"/>
    <col min="3" max="3" width="7.875" bestFit="1" customWidth="1"/>
    <col min="4" max="4" width="8.875" bestFit="1" customWidth="1"/>
    <col min="5" max="5" width="7.125" bestFit="1" customWidth="1"/>
    <col min="7" max="14" width="8"/>
  </cols>
  <sheetData>
    <row r="3" spans="1:5" x14ac:dyDescent="0.25">
      <c r="A3" s="4" t="s">
        <v>37</v>
      </c>
      <c r="B3" t="s">
        <v>55</v>
      </c>
      <c r="C3" t="s">
        <v>56</v>
      </c>
      <c r="D3" t="s">
        <v>2</v>
      </c>
      <c r="E3" t="s">
        <v>3</v>
      </c>
    </row>
    <row r="4" spans="1:5" x14ac:dyDescent="0.25">
      <c r="A4" s="7" t="s">
        <v>42</v>
      </c>
      <c r="B4" s="6">
        <v>4690.0146378600803</v>
      </c>
      <c r="C4" s="6">
        <v>7795.75</v>
      </c>
      <c r="D4" s="6">
        <v>30896.25</v>
      </c>
      <c r="E4" s="6">
        <v>2500</v>
      </c>
    </row>
    <row r="5" spans="1:5" x14ac:dyDescent="0.25">
      <c r="A5" s="7" t="s">
        <v>43</v>
      </c>
      <c r="B5" s="6">
        <v>11373.689069767437</v>
      </c>
      <c r="C5" s="6">
        <v>8380.75</v>
      </c>
      <c r="D5" s="6">
        <v>30896.25</v>
      </c>
      <c r="E5" s="6">
        <v>2500</v>
      </c>
    </row>
    <row r="6" spans="1:5" x14ac:dyDescent="0.25">
      <c r="A6" s="7" t="s">
        <v>44</v>
      </c>
      <c r="B6" s="6">
        <v>5037.5048578811366</v>
      </c>
      <c r="C6" s="6">
        <v>7950.75</v>
      </c>
      <c r="D6" s="6">
        <v>30896.25</v>
      </c>
      <c r="E6" s="6">
        <v>2500</v>
      </c>
    </row>
    <row r="7" spans="1:5" x14ac:dyDescent="0.25">
      <c r="A7" s="7" t="s">
        <v>45</v>
      </c>
      <c r="B7" s="6">
        <v>4541.9255144032886</v>
      </c>
      <c r="C7" s="6">
        <v>7770.75</v>
      </c>
      <c r="D7" s="6">
        <v>30896.25</v>
      </c>
      <c r="E7" s="6">
        <v>2500</v>
      </c>
    </row>
    <row r="8" spans="1:5" x14ac:dyDescent="0.25">
      <c r="A8" s="7" t="s">
        <v>46</v>
      </c>
      <c r="B8" s="6">
        <v>5188.7268237547942</v>
      </c>
      <c r="C8" s="6">
        <v>7410.75</v>
      </c>
      <c r="D8" s="6">
        <v>30896.25</v>
      </c>
      <c r="E8" s="6">
        <v>2500</v>
      </c>
    </row>
    <row r="9" spans="1:5" x14ac:dyDescent="0.25">
      <c r="A9" s="7" t="s">
        <v>47</v>
      </c>
      <c r="B9" s="6">
        <v>5683.4162573099347</v>
      </c>
      <c r="C9" s="6">
        <v>7950.75</v>
      </c>
      <c r="D9" s="6">
        <v>30896.25</v>
      </c>
      <c r="E9" s="6">
        <v>2500</v>
      </c>
    </row>
    <row r="10" spans="1:5" x14ac:dyDescent="0.25">
      <c r="A10" s="7" t="s">
        <v>48</v>
      </c>
      <c r="B10" s="6">
        <v>6235.6263646723683</v>
      </c>
      <c r="C10" s="6">
        <v>7860.75</v>
      </c>
      <c r="D10" s="6">
        <v>30896.25</v>
      </c>
      <c r="E10" s="6">
        <v>2500</v>
      </c>
    </row>
    <row r="11" spans="1:5" x14ac:dyDescent="0.25">
      <c r="A11" s="7" t="s">
        <v>49</v>
      </c>
      <c r="B11" s="6">
        <v>5882.8205333333372</v>
      </c>
      <c r="C11" s="6">
        <v>7860.75</v>
      </c>
      <c r="D11" s="6">
        <v>30896.25</v>
      </c>
      <c r="E11" s="6">
        <v>2500</v>
      </c>
    </row>
    <row r="12" spans="1:5" x14ac:dyDescent="0.25">
      <c r="A12" s="7" t="s">
        <v>50</v>
      </c>
      <c r="B12" s="6">
        <v>6076.3435185185181</v>
      </c>
      <c r="C12" s="6">
        <v>7680.75</v>
      </c>
      <c r="D12" s="6">
        <v>30896.25</v>
      </c>
      <c r="E12" s="6">
        <v>2500</v>
      </c>
    </row>
    <row r="13" spans="1:5" x14ac:dyDescent="0.25">
      <c r="A13" s="7" t="s">
        <v>51</v>
      </c>
      <c r="B13" s="6">
        <v>6059.2273873873874</v>
      </c>
      <c r="C13" s="6">
        <v>7950.75</v>
      </c>
      <c r="D13" s="6">
        <v>30896.25</v>
      </c>
      <c r="E13" s="6">
        <v>2500</v>
      </c>
    </row>
    <row r="14" spans="1:5" x14ac:dyDescent="0.25">
      <c r="A14" s="7" t="s">
        <v>52</v>
      </c>
      <c r="B14" s="6">
        <v>7136.0901808785529</v>
      </c>
      <c r="C14" s="6">
        <v>7680.75</v>
      </c>
      <c r="D14" s="6">
        <v>30896.25</v>
      </c>
      <c r="E14" s="6">
        <v>2500</v>
      </c>
    </row>
    <row r="15" spans="1:5" x14ac:dyDescent="0.25">
      <c r="A15" s="7" t="s">
        <v>53</v>
      </c>
      <c r="B15" s="6">
        <v>6602.3492063492067</v>
      </c>
      <c r="C15" s="6">
        <v>7410.75</v>
      </c>
      <c r="D15" s="6">
        <v>30896.25</v>
      </c>
      <c r="E15" s="6">
        <v>2500</v>
      </c>
    </row>
    <row r="16" spans="1:5" x14ac:dyDescent="0.25">
      <c r="A16" s="7" t="s">
        <v>4</v>
      </c>
      <c r="B16" s="6">
        <v>74507.734352116036</v>
      </c>
      <c r="C16" s="6">
        <v>93704</v>
      </c>
      <c r="D16" s="6">
        <v>370755</v>
      </c>
      <c r="E16" s="6">
        <v>30000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Owner</vt:lpstr>
      <vt:lpstr>Dashboard</vt:lpstr>
      <vt:lpstr>Electric Bill</vt:lpstr>
      <vt:lpstr>Water Bill</vt:lpstr>
      <vt:lpstr>Rent-Constant</vt:lpstr>
      <vt:lpstr>Parking-Constant</vt:lpstr>
      <vt:lpstr>Accountant-Constant</vt:lpstr>
      <vt:lpstr>Shared Totals</vt:lpstr>
      <vt:lpstr>Bills per Month</vt:lpstr>
      <vt:lpstr>Graph for Each Bill</vt:lpstr>
      <vt:lpstr>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2022-12-30T02:09:56Z</dcterms:created>
  <dcterms:modified xsi:type="dcterms:W3CDTF">2023-02-16T09:09:40Z</dcterms:modified>
</cp:coreProperties>
</file>