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tables/table1.xml" ContentType="application/vnd.openxmlformats-officedocument.spreadsheetml.tab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tables/table2.xml" ContentType="application/vnd.openxmlformats-officedocument.spreadsheetml.tab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1\Desktop\DA\DA Portfolio\Excel Tables &amp; Dashboards\"/>
    </mc:Choice>
  </mc:AlternateContent>
  <xr:revisionPtr revIDLastSave="0" documentId="13_ncr:1_{DBE6F801-46C9-4896-BE41-C61242FE12D8}" xr6:coauthVersionLast="47" xr6:coauthVersionMax="47" xr10:uidLastSave="{00000000-0000-0000-0000-000000000000}"/>
  <bookViews>
    <workbookView xWindow="-120" yWindow="-120" windowWidth="29040" windowHeight="15840" tabRatio="429" activeTab="1" xr2:uid="{4138B122-276C-4275-B858-B7D5E69E8172}"/>
  </bookViews>
  <sheets>
    <sheet name="Owner" sheetId="24" r:id="rId1"/>
    <sheet name="Dashboard" sheetId="23" r:id="rId2"/>
    <sheet name="Income" sheetId="13" r:id="rId3"/>
    <sheet name="Expenses" sheetId="16" r:id="rId4"/>
    <sheet name="Merged - Don't Delete" sheetId="22" state="hidden" r:id="rId5"/>
  </sheets>
  <definedNames>
    <definedName name="Slicer_Month">#N/A</definedName>
    <definedName name="Slicer_Year">#N/A</definedName>
  </definedNames>
  <calcPr calcId="191029"/>
  <pivotCaches>
    <pivotCache cacheId="0" r:id="rId6"/>
    <pivotCache cacheId="1" r:id="rId7"/>
    <pivotCache cacheId="2" r:id="rId8"/>
  </pivotCaches>
  <extLst>
    <ext xmlns:x14="http://schemas.microsoft.com/office/spreadsheetml/2009/9/main" uri="{BBE1A952-AA13-448e-AADC-164F8A28A991}">
      <x14:slicerCaches>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5" i="22" l="1"/>
  <c r="L5" i="22"/>
  <c r="E6" i="22"/>
  <c r="L6" i="22" s="1"/>
  <c r="E7" i="22"/>
  <c r="L7" i="22" s="1"/>
  <c r="E8" i="22"/>
  <c r="L8" i="22" s="1"/>
  <c r="E9" i="22"/>
  <c r="L9" i="22" s="1"/>
  <c r="E10" i="22"/>
  <c r="L10" i="22" s="1"/>
  <c r="E11" i="22"/>
  <c r="L11" i="22" s="1"/>
  <c r="E12" i="22"/>
  <c r="L12" i="22" s="1"/>
  <c r="E13" i="22"/>
  <c r="L13" i="22" s="1"/>
  <c r="E14" i="22"/>
  <c r="L14" i="22" s="1"/>
  <c r="E15" i="22"/>
  <c r="L15" i="22" s="1"/>
  <c r="E16" i="22"/>
  <c r="L16" i="22" s="1"/>
  <c r="E5" i="22"/>
  <c r="J6" i="22"/>
  <c r="J7" i="22"/>
  <c r="J8" i="22"/>
  <c r="J9" i="22"/>
  <c r="J10" i="22"/>
  <c r="J11" i="22"/>
  <c r="J12" i="22"/>
  <c r="J13" i="22"/>
  <c r="J14" i="22"/>
  <c r="J15" i="22"/>
  <c r="J16" i="22"/>
  <c r="J5" i="22"/>
  <c r="I6" i="22"/>
  <c r="I7" i="22"/>
  <c r="I8" i="22"/>
  <c r="I9" i="22"/>
  <c r="I10" i="22"/>
  <c r="I11" i="22"/>
  <c r="I12" i="22"/>
  <c r="I13" i="22"/>
  <c r="I14" i="22"/>
  <c r="I15" i="22"/>
  <c r="I16" i="22"/>
  <c r="I5" i="22"/>
  <c r="H6" i="22"/>
  <c r="H7" i="22"/>
  <c r="H8" i="22"/>
  <c r="H9" i="22"/>
  <c r="H10" i="22"/>
  <c r="H11" i="22"/>
  <c r="H12" i="22"/>
  <c r="H13" i="22"/>
  <c r="H14" i="22"/>
  <c r="H15" i="22"/>
  <c r="H16" i="22"/>
  <c r="H5" i="22"/>
  <c r="G6" i="22"/>
  <c r="G7" i="22"/>
  <c r="G8" i="22"/>
  <c r="G9" i="22"/>
  <c r="G10" i="22"/>
  <c r="G11" i="22"/>
  <c r="G12" i="22"/>
  <c r="G13" i="22"/>
  <c r="G14" i="22"/>
  <c r="G15" i="22"/>
  <c r="G16" i="22"/>
  <c r="G5" i="22"/>
  <c r="F6" i="22"/>
  <c r="K6" i="22" s="1"/>
  <c r="F7" i="22"/>
  <c r="K7" i="22" s="1"/>
  <c r="F8" i="22"/>
  <c r="K8" i="22" s="1"/>
  <c r="F9" i="22"/>
  <c r="K9" i="22" s="1"/>
  <c r="F10" i="22"/>
  <c r="K10" i="22" s="1"/>
  <c r="F11" i="22"/>
  <c r="K11" i="22" s="1"/>
  <c r="F12" i="22"/>
  <c r="K12" i="22" s="1"/>
  <c r="F13" i="22"/>
  <c r="K13" i="22" s="1"/>
  <c r="F14" i="22"/>
  <c r="K14" i="22" s="1"/>
  <c r="F15" i="22"/>
  <c r="K15" i="22" s="1"/>
  <c r="F16" i="22"/>
  <c r="K16" i="22" s="1"/>
  <c r="F5" i="22"/>
  <c r="K5" i="22" s="1"/>
  <c r="A16" i="22"/>
  <c r="C16" i="22" s="1"/>
  <c r="A15" i="22"/>
  <c r="C15" i="22" s="1"/>
  <c r="A14" i="22"/>
  <c r="C14" i="22" s="1"/>
  <c r="A13" i="22"/>
  <c r="C13" i="22" s="1"/>
  <c r="A12" i="22"/>
  <c r="C12" i="22" s="1"/>
  <c r="A11" i="22"/>
  <c r="C11" i="22" s="1"/>
  <c r="A10" i="22"/>
  <c r="C10" i="22" s="1"/>
  <c r="A9" i="22"/>
  <c r="C9" i="22" s="1"/>
  <c r="A8" i="22"/>
  <c r="C8" i="22" s="1"/>
  <c r="A7" i="22"/>
  <c r="C7" i="22" s="1"/>
  <c r="A6" i="22"/>
  <c r="C6" i="22" s="1"/>
  <c r="A5" i="22"/>
  <c r="C5" i="22" s="1"/>
  <c r="A5" i="16"/>
  <c r="A6" i="16"/>
  <c r="A7" i="16"/>
  <c r="A8" i="16"/>
  <c r="A9" i="16"/>
  <c r="A10" i="16"/>
  <c r="A11" i="16"/>
  <c r="A12" i="16"/>
  <c r="A13" i="16"/>
  <c r="A14" i="16"/>
  <c r="A15" i="16"/>
  <c r="A4" i="16"/>
  <c r="G7" i="16"/>
  <c r="G6" i="16"/>
  <c r="G5" i="16"/>
  <c r="G8" i="16"/>
  <c r="G9" i="16"/>
  <c r="G10" i="16"/>
  <c r="G11" i="16"/>
  <c r="G12" i="16"/>
  <c r="G13" i="16"/>
  <c r="G14" i="16"/>
  <c r="G15" i="16"/>
  <c r="G4" i="16"/>
  <c r="M5" i="22" l="1"/>
  <c r="B16" i="22"/>
  <c r="B15" i="22"/>
  <c r="B14" i="22"/>
  <c r="B13" i="22"/>
  <c r="B12" i="22"/>
  <c r="B11" i="22"/>
  <c r="B10" i="22"/>
  <c r="B9" i="22"/>
  <c r="B8" i="22"/>
  <c r="B7" i="22"/>
  <c r="B6" i="22"/>
  <c r="B5" i="22"/>
  <c r="D6" i="22" l="1"/>
  <c r="M6" i="22" s="1"/>
  <c r="B5" i="13"/>
  <c r="D7" i="22" l="1"/>
  <c r="M7" i="22" s="1"/>
  <c r="B6" i="13"/>
  <c r="B7" i="13" l="1"/>
  <c r="D8" i="22"/>
  <c r="M8" i="22" s="1"/>
  <c r="B8" i="13" l="1"/>
  <c r="D9" i="22"/>
  <c r="M9" i="22" s="1"/>
  <c r="B9" i="13" l="1"/>
  <c r="D10" i="22"/>
  <c r="M10" i="22" s="1"/>
  <c r="B10" i="13" l="1"/>
  <c r="D11" i="22"/>
  <c r="M11" i="22" s="1"/>
  <c r="B11" i="13" l="1"/>
  <c r="D12" i="22"/>
  <c r="M12" i="22" s="1"/>
  <c r="B12" i="13" l="1"/>
  <c r="D13" i="22"/>
  <c r="M13" i="22" s="1"/>
  <c r="B13" i="13" l="1"/>
  <c r="D14" i="22"/>
  <c r="M14" i="22" s="1"/>
  <c r="B14" i="13" l="1"/>
  <c r="D15" i="22"/>
  <c r="M15" i="22" s="1"/>
  <c r="B15" i="13" l="1"/>
  <c r="D16" i="22"/>
  <c r="M16" i="22" s="1"/>
</calcChain>
</file>

<file path=xl/sharedStrings.xml><?xml version="1.0" encoding="utf-8"?>
<sst xmlns="http://schemas.openxmlformats.org/spreadsheetml/2006/main" count="67" uniqueCount="43">
  <si>
    <t>Income</t>
  </si>
  <si>
    <t>Initial Balance</t>
  </si>
  <si>
    <t>Income (+)</t>
  </si>
  <si>
    <t>Net Changes</t>
  </si>
  <si>
    <t>Final Balance</t>
  </si>
  <si>
    <t>Grand Total</t>
  </si>
  <si>
    <t>Row Labels</t>
  </si>
  <si>
    <t>Operating Expenses (-)</t>
  </si>
  <si>
    <t>Month-Year</t>
  </si>
  <si>
    <t>Expenses 1</t>
  </si>
  <si>
    <t>Expenses 2</t>
  </si>
  <si>
    <t>Expenses 3</t>
  </si>
  <si>
    <t>Expenses 4</t>
  </si>
  <si>
    <t>Expenses 5</t>
  </si>
  <si>
    <t>Expenses</t>
  </si>
  <si>
    <t>Values</t>
  </si>
  <si>
    <t>Column Labels</t>
  </si>
  <si>
    <t>Sum of Expenses 1</t>
  </si>
  <si>
    <t>Sum of Expenses 2</t>
  </si>
  <si>
    <t>Sum of Expenses 3</t>
  </si>
  <si>
    <t>Sum of Expenses 4</t>
  </si>
  <si>
    <t>Sum of Expenses 5</t>
  </si>
  <si>
    <t>Year</t>
  </si>
  <si>
    <t>Month</t>
  </si>
  <si>
    <t>Month-Year (edit)</t>
  </si>
  <si>
    <t>Sum of Income (+)</t>
  </si>
  <si>
    <t>Sum of Final Balance</t>
  </si>
  <si>
    <t>Sum of Net Changes</t>
  </si>
  <si>
    <t>Sum of Operating Expenses (-)</t>
  </si>
  <si>
    <t>Marina A. Manaois</t>
  </si>
  <si>
    <t>marina.ascalonmanaois@gmail.com</t>
  </si>
  <si>
    <t>Jan</t>
  </si>
  <si>
    <t>Feb</t>
  </si>
  <si>
    <t>Mar</t>
  </si>
  <si>
    <t>Apr</t>
  </si>
  <si>
    <t>May</t>
  </si>
  <si>
    <t>Jun</t>
  </si>
  <si>
    <t>Jul</t>
  </si>
  <si>
    <t>Aug</t>
  </si>
  <si>
    <t>Sep</t>
  </si>
  <si>
    <t>Oct</t>
  </si>
  <si>
    <t>Nov</t>
  </si>
  <si>
    <t>Dec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</si>
</sst>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quot;₱&quot;* #,##0.00_-;\-&quot;₱&quot;* #,##0.00_-;_-&quot;₱&quot;* &quot;-&quot;??_-;_-@_-"/>
    <numFmt numFmtId="164" formatCode="mmm\-yyyy"/>
    <numFmt numFmtId="165" formatCode="&quot;₱&quot;#,##0.00"/>
    <numFmt numFmtId="166" formatCode="mmmm"/>
    <numFmt numFmtId="167" formatCode="&quot;₱&quot;#,##0"/>
  </numFmts>
  <fonts count="13" x14ac:knownFonts="1">
    <font>
      <sz val="11"/>
      <color theme="1"/>
      <name val="Calibri"/>
      <family val="2"/>
      <scheme val="minor"/>
    </font>
    <font>
      <b/>
      <sz val="11"/>
      <color theme="1"/>
      <name val="Calibri Light"/>
      <family val="2"/>
      <scheme val="major"/>
    </font>
    <font>
      <sz val="11"/>
      <color theme="1"/>
      <name val="Calibri Light"/>
      <family val="2"/>
      <scheme val="major"/>
    </font>
    <font>
      <sz val="8"/>
      <name val="Calibri"/>
      <family val="2"/>
      <scheme val="minor"/>
    </font>
    <font>
      <b/>
      <sz val="18"/>
      <color theme="0"/>
      <name val="Calibri Light"/>
      <family val="2"/>
      <scheme val="major"/>
    </font>
    <font>
      <b/>
      <sz val="11"/>
      <color theme="0"/>
      <name val="Calibri Light"/>
      <family val="2"/>
      <scheme val="major"/>
    </font>
    <font>
      <sz val="20"/>
      <color theme="1"/>
      <name val="Roboto"/>
    </font>
    <font>
      <sz val="11"/>
      <color theme="1"/>
      <name val="Abadi"/>
      <family val="2"/>
    </font>
    <font>
      <sz val="11"/>
      <color theme="0"/>
      <name val="Abadi"/>
      <family val="2"/>
    </font>
    <font>
      <sz val="11"/>
      <color rgb="FFCC0000"/>
      <name val="Abadi"/>
      <family val="2"/>
    </font>
    <font>
      <sz val="11"/>
      <color rgb="FF00B050"/>
      <name val="Abadi"/>
      <family val="2"/>
    </font>
    <font>
      <u/>
      <sz val="11"/>
      <color theme="10"/>
      <name val="Calibri"/>
      <family val="2"/>
      <scheme val="minor"/>
    </font>
    <font>
      <sz val="11"/>
      <color theme="0"/>
      <name val="Calibri"/>
      <family val="2"/>
      <scheme val="minor"/>
    </font>
  </fonts>
  <fills count="10">
    <fill>
      <patternFill patternType="none"/>
    </fill>
    <fill>
      <patternFill patternType="gray125"/>
    </fill>
    <fill>
      <patternFill patternType="solid">
        <fgColor theme="5"/>
        <bgColor indexed="64"/>
      </patternFill>
    </fill>
    <fill>
      <patternFill patternType="solid">
        <fgColor theme="9" tint="-0.249977111117893"/>
        <bgColor indexed="64"/>
      </patternFill>
    </fill>
    <fill>
      <patternFill patternType="solid">
        <fgColor theme="8" tint="-0.249977111117893"/>
        <bgColor indexed="64"/>
      </patternFill>
    </fill>
    <fill>
      <patternFill patternType="solid">
        <fgColor theme="0"/>
        <bgColor theme="0" tint="-0.14999847407452621"/>
      </patternFill>
    </fill>
    <fill>
      <patternFill patternType="solid">
        <fgColor theme="0"/>
        <bgColor indexed="64"/>
      </patternFill>
    </fill>
    <fill>
      <patternFill patternType="solid">
        <fgColor theme="2"/>
        <bgColor indexed="64"/>
      </patternFill>
    </fill>
    <fill>
      <patternFill patternType="solid">
        <fgColor theme="7" tint="0.79998168889431442"/>
        <bgColor indexed="64"/>
      </patternFill>
    </fill>
    <fill>
      <patternFill patternType="solid">
        <fgColor theme="7" tint="0.79998168889431442"/>
        <bgColor theme="0" tint="-0.14999847407452621"/>
      </patternFill>
    </fill>
  </fills>
  <borders count="4">
    <border>
      <left/>
      <right/>
      <top/>
      <bottom/>
      <diagonal/>
    </border>
    <border>
      <left/>
      <right/>
      <top/>
      <bottom style="thin">
        <color indexed="64"/>
      </bottom>
      <diagonal/>
    </border>
    <border>
      <left/>
      <right/>
      <top style="thin">
        <color theme="4" tint="0.39997558519241921"/>
      </top>
      <bottom style="thin">
        <color theme="4" tint="0.39997558519241921"/>
      </bottom>
      <diagonal/>
    </border>
    <border>
      <left/>
      <right/>
      <top/>
      <bottom style="double">
        <color indexed="64"/>
      </bottom>
      <diagonal/>
    </border>
  </borders>
  <cellStyleXfs count="2">
    <xf numFmtId="0" fontId="0" fillId="0" borderId="0"/>
    <xf numFmtId="0" fontId="11" fillId="0" borderId="0" applyNumberFormat="0" applyFill="0" applyBorder="0" applyAlignment="0" applyProtection="0"/>
  </cellStyleXfs>
  <cellXfs count="64">
    <xf numFmtId="0" fontId="0" fillId="0" borderId="0" xfId="0"/>
    <xf numFmtId="0" fontId="0" fillId="0" borderId="0" xfId="0" pivotButton="1"/>
    <xf numFmtId="0" fontId="4" fillId="0" borderId="0" xfId="0" applyFont="1" applyFill="1" applyAlignment="1">
      <alignment vertical="center"/>
    </xf>
    <xf numFmtId="0" fontId="5" fillId="3" borderId="1" xfId="0" applyFont="1" applyFill="1" applyBorder="1" applyAlignment="1">
      <alignment horizontal="center" vertical="center" wrapText="1"/>
    </xf>
    <xf numFmtId="0" fontId="5" fillId="4" borderId="1" xfId="0" applyFont="1" applyFill="1" applyBorder="1" applyAlignment="1">
      <alignment horizontal="center" vertical="center" wrapText="1"/>
    </xf>
    <xf numFmtId="164" fontId="0" fillId="0" borderId="0" xfId="0" applyNumberFormat="1" applyAlignment="1">
      <alignment horizontal="left"/>
    </xf>
    <xf numFmtId="165" fontId="0" fillId="0" borderId="0" xfId="0" applyNumberFormat="1"/>
    <xf numFmtId="0" fontId="4" fillId="0" borderId="0" xfId="0" applyFont="1" applyFill="1" applyBorder="1" applyAlignment="1">
      <alignment vertical="center"/>
    </xf>
    <xf numFmtId="164" fontId="1" fillId="5" borderId="2" xfId="0" applyNumberFormat="1" applyFont="1" applyFill="1" applyBorder="1" applyAlignment="1">
      <alignment horizontal="center" vertical="center"/>
    </xf>
    <xf numFmtId="0" fontId="5" fillId="2" borderId="0" xfId="0" applyFont="1" applyFill="1" applyBorder="1" applyAlignment="1">
      <alignment horizontal="center" vertical="center" wrapText="1"/>
    </xf>
    <xf numFmtId="0" fontId="0" fillId="6" borderId="0" xfId="0" applyFill="1"/>
    <xf numFmtId="0" fontId="0" fillId="6" borderId="0" xfId="0" applyFill="1" applyBorder="1"/>
    <xf numFmtId="0" fontId="6" fillId="6" borderId="0" xfId="0" applyFont="1" applyFill="1" applyBorder="1" applyAlignment="1">
      <alignment vertical="center"/>
    </xf>
    <xf numFmtId="44" fontId="0" fillId="0" borderId="0" xfId="0" applyNumberFormat="1"/>
    <xf numFmtId="0" fontId="7" fillId="0" borderId="0" xfId="0" applyFont="1" applyAlignment="1">
      <alignment horizontal="left"/>
    </xf>
    <xf numFmtId="165" fontId="7" fillId="0" borderId="0" xfId="0" applyNumberFormat="1" applyFont="1"/>
    <xf numFmtId="164" fontId="7" fillId="8" borderId="0" xfId="0" applyNumberFormat="1" applyFont="1" applyFill="1" applyAlignment="1">
      <alignment horizontal="center" vertical="center"/>
    </xf>
    <xf numFmtId="165" fontId="7" fillId="8" borderId="0" xfId="0" applyNumberFormat="1" applyFont="1" applyFill="1"/>
    <xf numFmtId="0" fontId="7" fillId="8" borderId="0" xfId="0" applyFont="1" applyFill="1" applyAlignment="1">
      <alignment horizontal="center" vertical="center"/>
    </xf>
    <xf numFmtId="0" fontId="8" fillId="6" borderId="0" xfId="0" applyFont="1" applyFill="1"/>
    <xf numFmtId="0" fontId="10" fillId="0" borderId="0" xfId="0" applyFont="1" applyAlignment="1">
      <alignment horizontal="left"/>
    </xf>
    <xf numFmtId="165" fontId="10" fillId="0" borderId="0" xfId="0" applyNumberFormat="1" applyFont="1"/>
    <xf numFmtId="165" fontId="10" fillId="8" borderId="0" xfId="0" applyNumberFormat="1" applyFont="1" applyFill="1"/>
    <xf numFmtId="0" fontId="9" fillId="0" borderId="0" xfId="0" applyFont="1" applyAlignment="1">
      <alignment horizontal="left"/>
    </xf>
    <xf numFmtId="165" fontId="9" fillId="0" borderId="0" xfId="0" applyNumberFormat="1" applyFont="1"/>
    <xf numFmtId="165" fontId="9" fillId="8" borderId="0" xfId="0" applyNumberFormat="1" applyFont="1" applyFill="1"/>
    <xf numFmtId="0" fontId="7" fillId="7" borderId="0" xfId="0" applyFont="1" applyFill="1" applyAlignment="1">
      <alignment horizontal="left"/>
    </xf>
    <xf numFmtId="165" fontId="7" fillId="7" borderId="0" xfId="0" applyNumberFormat="1" applyFont="1" applyFill="1"/>
    <xf numFmtId="0" fontId="6" fillId="0" borderId="0" xfId="0" applyFont="1" applyFill="1" applyBorder="1" applyAlignment="1">
      <alignment vertical="center"/>
    </xf>
    <xf numFmtId="0" fontId="0" fillId="0" borderId="0" xfId="0" applyBorder="1"/>
    <xf numFmtId="164" fontId="1" fillId="5" borderId="0" xfId="0" applyNumberFormat="1" applyFont="1" applyFill="1" applyAlignment="1">
      <alignment horizontal="center" vertical="center"/>
    </xf>
    <xf numFmtId="164" fontId="1" fillId="6" borderId="0" xfId="0" applyNumberFormat="1" applyFont="1" applyFill="1" applyAlignment="1">
      <alignment horizontal="center" vertical="center"/>
    </xf>
    <xf numFmtId="164" fontId="1" fillId="6" borderId="0" xfId="0" applyNumberFormat="1" applyFont="1" applyFill="1" applyBorder="1" applyAlignment="1">
      <alignment horizontal="center" vertical="center"/>
    </xf>
    <xf numFmtId="4" fontId="1" fillId="5" borderId="0" xfId="0" applyNumberFormat="1" applyFont="1" applyFill="1" applyAlignment="1">
      <alignment horizontal="right" vertical="center"/>
    </xf>
    <xf numFmtId="164" fontId="2" fillId="5" borderId="0" xfId="0" applyNumberFormat="1" applyFont="1" applyFill="1" applyBorder="1" applyAlignment="1">
      <alignment horizontal="center" vertical="center"/>
    </xf>
    <xf numFmtId="0" fontId="2" fillId="5" borderId="0" xfId="0" applyNumberFormat="1" applyFont="1" applyFill="1" applyBorder="1" applyAlignment="1">
      <alignment horizontal="center" vertical="center"/>
    </xf>
    <xf numFmtId="166" fontId="2" fillId="5" borderId="0" xfId="0" applyNumberFormat="1" applyFont="1" applyFill="1" applyBorder="1" applyAlignment="1">
      <alignment horizontal="center" vertical="center"/>
    </xf>
    <xf numFmtId="165" fontId="2" fillId="5" borderId="0" xfId="0" applyNumberFormat="1" applyFont="1" applyFill="1" applyBorder="1" applyAlignment="1">
      <alignment horizontal="center" vertical="center"/>
    </xf>
    <xf numFmtId="165" fontId="2" fillId="5" borderId="0" xfId="0" applyNumberFormat="1" applyFont="1" applyFill="1" applyBorder="1" applyAlignment="1">
      <alignment horizontal="right" vertical="center"/>
    </xf>
    <xf numFmtId="165" fontId="0" fillId="5" borderId="0" xfId="0" applyNumberFormat="1" applyFont="1" applyFill="1" applyBorder="1"/>
    <xf numFmtId="165" fontId="2" fillId="6" borderId="0" xfId="0" applyNumberFormat="1" applyFont="1" applyFill="1" applyBorder="1" applyAlignment="1">
      <alignment horizontal="center" vertical="center"/>
    </xf>
    <xf numFmtId="164" fontId="2" fillId="5" borderId="1" xfId="0" applyNumberFormat="1" applyFont="1" applyFill="1" applyBorder="1" applyAlignment="1">
      <alignment horizontal="center" vertical="center"/>
    </xf>
    <xf numFmtId="0" fontId="2" fillId="5" borderId="1" xfId="0" applyNumberFormat="1" applyFont="1" applyFill="1" applyBorder="1" applyAlignment="1">
      <alignment horizontal="center" vertical="center"/>
    </xf>
    <xf numFmtId="166" fontId="2" fillId="5" borderId="1" xfId="0" applyNumberFormat="1" applyFont="1" applyFill="1" applyBorder="1" applyAlignment="1">
      <alignment horizontal="center" vertical="center"/>
    </xf>
    <xf numFmtId="165" fontId="2" fillId="5" borderId="1" xfId="0" applyNumberFormat="1" applyFont="1" applyFill="1" applyBorder="1" applyAlignment="1">
      <alignment horizontal="right" vertical="center"/>
    </xf>
    <xf numFmtId="165" fontId="0" fillId="5" borderId="1" xfId="0" applyNumberFormat="1" applyFont="1" applyFill="1" applyBorder="1"/>
    <xf numFmtId="165" fontId="1" fillId="6" borderId="0" xfId="0" applyNumberFormat="1" applyFont="1" applyFill="1" applyAlignment="1">
      <alignment horizontal="center" vertical="center"/>
    </xf>
    <xf numFmtId="165" fontId="1" fillId="5" borderId="0" xfId="0" applyNumberFormat="1" applyFont="1" applyFill="1" applyAlignment="1">
      <alignment horizontal="center" vertical="center"/>
    </xf>
    <xf numFmtId="165" fontId="2" fillId="9" borderId="0" xfId="0" applyNumberFormat="1" applyFont="1" applyFill="1" applyAlignment="1">
      <alignment horizontal="center" vertical="center"/>
    </xf>
    <xf numFmtId="4" fontId="2" fillId="9" borderId="0" xfId="0" applyNumberFormat="1" applyFont="1" applyFill="1" applyAlignment="1">
      <alignment horizontal="right" vertical="center"/>
    </xf>
    <xf numFmtId="4" fontId="2" fillId="8" borderId="0" xfId="0" applyNumberFormat="1" applyFont="1" applyFill="1" applyAlignment="1">
      <alignment horizontal="right" vertical="center"/>
    </xf>
    <xf numFmtId="4" fontId="2" fillId="8" borderId="0" xfId="0" applyNumberFormat="1" applyFont="1" applyFill="1" applyBorder="1" applyAlignment="1">
      <alignment horizontal="right" vertical="center"/>
    </xf>
    <xf numFmtId="0" fontId="0" fillId="0" borderId="0" xfId="0" applyAlignment="1">
      <alignment horizontal="left"/>
    </xf>
    <xf numFmtId="4" fontId="1" fillId="9" borderId="0" xfId="0" applyNumberFormat="1" applyFont="1" applyFill="1" applyAlignment="1">
      <alignment horizontal="right" vertical="center"/>
    </xf>
    <xf numFmtId="0" fontId="11" fillId="0" borderId="0" xfId="1"/>
    <xf numFmtId="0" fontId="12" fillId="0" borderId="0" xfId="0" applyFont="1" applyFill="1"/>
    <xf numFmtId="0" fontId="0" fillId="0" borderId="0" xfId="0" applyFont="1" applyFill="1"/>
    <xf numFmtId="0" fontId="0" fillId="0" borderId="0" xfId="0" applyFont="1" applyFill="1" applyAlignment="1">
      <alignment horizontal="left"/>
    </xf>
    <xf numFmtId="167" fontId="0" fillId="0" borderId="0" xfId="0" applyNumberFormat="1" applyFont="1" applyFill="1"/>
    <xf numFmtId="0" fontId="6" fillId="0" borderId="0" xfId="0" applyFont="1" applyFill="1" applyBorder="1" applyAlignment="1">
      <alignment horizontal="center" vertical="center"/>
    </xf>
    <xf numFmtId="0" fontId="6" fillId="0" borderId="3" xfId="0" applyFont="1" applyFill="1" applyBorder="1" applyAlignment="1">
      <alignment horizontal="center" vertical="center"/>
    </xf>
    <xf numFmtId="0" fontId="4" fillId="3" borderId="0" xfId="0" applyFont="1" applyFill="1" applyBorder="1" applyAlignment="1">
      <alignment vertical="center"/>
    </xf>
    <xf numFmtId="0" fontId="4" fillId="4" borderId="0" xfId="0" applyFont="1" applyFill="1" applyBorder="1" applyAlignment="1">
      <alignment horizontal="left" vertical="center"/>
    </xf>
    <xf numFmtId="0" fontId="4" fillId="4" borderId="1" xfId="0" applyFont="1" applyFill="1" applyBorder="1" applyAlignment="1">
      <alignment horizontal="left" vertical="center"/>
    </xf>
  </cellXfs>
  <cellStyles count="2">
    <cellStyle name="Hyperlink" xfId="1" builtinId="8"/>
    <cellStyle name="Normal" xfId="0" builtinId="0"/>
  </cellStyles>
  <dxfs count="89">
    <dxf>
      <font>
        <b val="0"/>
        <i val="0"/>
        <strike val="0"/>
        <condense val="0"/>
        <extend val="0"/>
        <outline val="0"/>
        <shadow val="0"/>
        <u val="none"/>
        <vertAlign val="baseline"/>
        <sz val="11"/>
        <color theme="1"/>
        <name val="Calibri Light"/>
        <family val="2"/>
        <scheme val="major"/>
      </font>
      <numFmt numFmtId="165" formatCode="&quot;₱&quot;#,##0.00"/>
      <fill>
        <patternFill patternType="solid">
          <fgColor theme="0" tint="-0.14999847407452621"/>
          <bgColor theme="0"/>
        </patternFill>
      </fill>
      <alignment horizontal="right" vertical="center" textRotation="0" wrapText="0" indent="0" justifyLastLine="0" shrinkToFit="0" readingOrder="0"/>
    </dxf>
    <dxf>
      <font>
        <b val="0"/>
        <i val="0"/>
        <strike val="0"/>
        <condense val="0"/>
        <extend val="0"/>
        <outline val="0"/>
        <shadow val="0"/>
        <u val="none"/>
        <vertAlign val="baseline"/>
        <sz val="11"/>
        <color theme="1"/>
        <name val="Calibri Light"/>
        <family val="2"/>
        <scheme val="major"/>
      </font>
      <numFmt numFmtId="165" formatCode="&quot;₱&quot;#,##0.00"/>
      <fill>
        <patternFill patternType="solid">
          <fgColor theme="0" tint="-0.14999847407452621"/>
          <bgColor theme="0"/>
        </patternFill>
      </fill>
      <alignment horizontal="right" vertical="center" textRotation="0" wrapText="0" indent="0" justifyLastLine="0" shrinkToFit="0" readingOrder="0"/>
    </dxf>
    <dxf>
      <font>
        <b val="0"/>
        <i val="0"/>
        <strike val="0"/>
        <condense val="0"/>
        <extend val="0"/>
        <outline val="0"/>
        <shadow val="0"/>
        <u val="none"/>
        <vertAlign val="baseline"/>
        <sz val="11"/>
        <color theme="1"/>
        <name val="Calibri Light"/>
        <family val="2"/>
        <scheme val="major"/>
      </font>
      <numFmt numFmtId="165" formatCode="&quot;₱&quot;#,##0.00"/>
      <fill>
        <patternFill patternType="solid">
          <fgColor theme="0" tint="-0.14999847407452621"/>
          <bgColor theme="0"/>
        </patternFill>
      </fill>
      <alignment horizontal="right"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5" formatCode="&quot;₱&quot;#,##0.00"/>
      <fill>
        <patternFill patternType="solid">
          <fgColor theme="0" tint="-0.14999847407452621"/>
          <bgColor theme="0"/>
        </patternFill>
      </fill>
    </dxf>
    <dxf>
      <font>
        <b val="0"/>
        <i val="0"/>
        <strike val="0"/>
        <condense val="0"/>
        <extend val="0"/>
        <outline val="0"/>
        <shadow val="0"/>
        <u val="none"/>
        <vertAlign val="baseline"/>
        <sz val="11"/>
        <color theme="1"/>
        <name val="Calibri"/>
        <family val="2"/>
        <scheme val="minor"/>
      </font>
      <numFmt numFmtId="165" formatCode="&quot;₱&quot;#,##0.00"/>
      <fill>
        <patternFill patternType="solid">
          <fgColor theme="0" tint="-0.14999847407452621"/>
          <bgColor theme="0"/>
        </patternFill>
      </fill>
    </dxf>
    <dxf>
      <font>
        <b val="0"/>
        <i val="0"/>
        <strike val="0"/>
        <condense val="0"/>
        <extend val="0"/>
        <outline val="0"/>
        <shadow val="0"/>
        <u val="none"/>
        <vertAlign val="baseline"/>
        <sz val="11"/>
        <color theme="1"/>
        <name val="Calibri"/>
        <family val="2"/>
        <scheme val="minor"/>
      </font>
      <numFmt numFmtId="165" formatCode="&quot;₱&quot;#,##0.00"/>
      <fill>
        <patternFill patternType="solid">
          <fgColor theme="0" tint="-0.14999847407452621"/>
          <bgColor theme="0"/>
        </patternFill>
      </fill>
    </dxf>
    <dxf>
      <font>
        <b val="0"/>
        <i val="0"/>
        <strike val="0"/>
        <condense val="0"/>
        <extend val="0"/>
        <outline val="0"/>
        <shadow val="0"/>
        <u val="none"/>
        <vertAlign val="baseline"/>
        <sz val="11"/>
        <color theme="1"/>
        <name val="Calibri"/>
        <family val="2"/>
        <scheme val="minor"/>
      </font>
      <numFmt numFmtId="165" formatCode="&quot;₱&quot;#,##0.00"/>
      <fill>
        <patternFill patternType="solid">
          <fgColor theme="0" tint="-0.14999847407452621"/>
          <bgColor theme="0"/>
        </patternFill>
      </fill>
    </dxf>
    <dxf>
      <font>
        <b val="0"/>
        <i val="0"/>
        <strike val="0"/>
        <condense val="0"/>
        <extend val="0"/>
        <outline val="0"/>
        <shadow val="0"/>
        <u val="none"/>
        <vertAlign val="baseline"/>
        <sz val="11"/>
        <color theme="1"/>
        <name val="Calibri"/>
        <family val="2"/>
        <scheme val="minor"/>
      </font>
      <numFmt numFmtId="165" formatCode="&quot;₱&quot;#,##0.00"/>
      <fill>
        <patternFill patternType="solid">
          <fgColor theme="0" tint="-0.14999847407452621"/>
          <bgColor theme="0"/>
        </patternFill>
      </fill>
    </dxf>
    <dxf>
      <font>
        <b val="0"/>
        <i val="0"/>
        <strike val="0"/>
        <condense val="0"/>
        <extend val="0"/>
        <outline val="0"/>
        <shadow val="0"/>
        <u val="none"/>
        <vertAlign val="baseline"/>
        <sz val="11"/>
        <color theme="1"/>
        <name val="Calibri Light"/>
        <family val="2"/>
        <scheme val="major"/>
      </font>
      <numFmt numFmtId="165" formatCode="&quot;₱&quot;#,##0.00"/>
      <fill>
        <patternFill patternType="solid">
          <fgColor theme="0" tint="-0.14999847407452621"/>
          <bgColor theme="0"/>
        </patternFill>
      </fill>
      <alignment horizontal="right" vertical="center" textRotation="0" wrapText="0" indent="0" justifyLastLine="0" shrinkToFit="0" readingOrder="0"/>
    </dxf>
    <dxf>
      <font>
        <b val="0"/>
        <i val="0"/>
        <strike val="0"/>
        <condense val="0"/>
        <extend val="0"/>
        <outline val="0"/>
        <shadow val="0"/>
        <u val="none"/>
        <vertAlign val="baseline"/>
        <sz val="11"/>
        <color theme="1"/>
        <name val="Calibri Light"/>
        <family val="2"/>
        <scheme val="major"/>
      </font>
      <numFmt numFmtId="165" formatCode="&quot;₱&quot;#,##0.00"/>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Light"/>
        <family val="2"/>
        <scheme val="major"/>
      </font>
      <numFmt numFmtId="166" formatCode="mmmm"/>
      <fill>
        <patternFill patternType="solid">
          <fgColor theme="0" tint="-0.14999847407452621"/>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Light"/>
        <family val="2"/>
        <scheme val="major"/>
      </font>
      <numFmt numFmtId="0" formatCode="General"/>
      <fill>
        <patternFill patternType="solid">
          <fgColor theme="0" tint="-0.14999847407452621"/>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Light"/>
        <family val="2"/>
        <scheme val="major"/>
      </font>
      <numFmt numFmtId="164" formatCode="mmm\-yyyy"/>
      <fill>
        <patternFill patternType="solid">
          <fgColor theme="0" tint="-0.14999847407452621"/>
          <bgColor theme="0"/>
        </patternFill>
      </fill>
      <alignment horizontal="center" vertical="center" textRotation="0" wrapText="0" indent="0" justifyLastLine="0" shrinkToFit="0" readingOrder="0"/>
    </dxf>
    <dxf>
      <border outline="0">
        <top style="thin">
          <color indexed="64"/>
        </top>
      </border>
    </dxf>
    <dxf>
      <font>
        <b val="0"/>
        <i val="0"/>
        <strike val="0"/>
        <condense val="0"/>
        <extend val="0"/>
        <outline val="0"/>
        <shadow val="0"/>
        <u val="none"/>
        <vertAlign val="baseline"/>
        <sz val="11"/>
        <color theme="1"/>
        <name val="Calibri Light"/>
        <family val="2"/>
        <scheme val="major"/>
      </font>
      <fill>
        <patternFill patternType="solid">
          <fgColor theme="0" tint="-0.14999847407452621"/>
          <bgColor theme="0"/>
        </patternFill>
      </fill>
      <alignment horizontal="righ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1"/>
        <color theme="0"/>
        <name val="Calibri Light"/>
        <family val="2"/>
        <scheme val="major"/>
      </font>
      <fill>
        <patternFill patternType="solid">
          <fgColor indexed="64"/>
          <bgColor theme="5"/>
        </patternFill>
      </fill>
      <alignment horizontal="center" vertical="center" textRotation="0" wrapText="1" indent="0" justifyLastLine="0" shrinkToFit="0" readingOrder="0"/>
    </dxf>
    <dxf>
      <numFmt numFmtId="165" formatCode="&quot;₱&quot;#,##0.00"/>
    </dxf>
    <dxf>
      <numFmt numFmtId="34" formatCode="_-&quot;₱&quot;* #,##0.00_-;\-&quot;₱&quot;* #,##0.00_-;_-&quot;₱&quot;* &quot;-&quot;??_-;_-@_-"/>
    </dxf>
    <dxf>
      <font>
        <b/>
        <i val="0"/>
        <strike val="0"/>
        <condense val="0"/>
        <extend val="0"/>
        <outline val="0"/>
        <shadow val="0"/>
        <u val="none"/>
        <vertAlign val="baseline"/>
        <sz val="11"/>
        <color theme="1"/>
        <name val="Calibri Light"/>
        <family val="2"/>
        <scheme val="major"/>
      </font>
      <numFmt numFmtId="4" formatCode="#,##0.00"/>
      <fill>
        <patternFill>
          <bgColor theme="0"/>
        </patternFill>
      </fill>
      <alignment horizontal="right" vertical="center" textRotation="0" wrapText="0" indent="0" justifyLastLine="0" shrinkToFit="0" readingOrder="0"/>
    </dxf>
    <dxf>
      <font>
        <b val="0"/>
        <i val="0"/>
        <strike val="0"/>
        <condense val="0"/>
        <extend val="0"/>
        <outline val="0"/>
        <shadow val="0"/>
        <u val="none"/>
        <vertAlign val="baseline"/>
        <sz val="11"/>
        <color theme="1"/>
        <name val="Calibri Light"/>
        <family val="2"/>
        <scheme val="major"/>
      </font>
      <numFmt numFmtId="4" formatCode="#,##0.00"/>
      <fill>
        <patternFill patternType="solid">
          <bgColor theme="7" tint="0.79998168889431442"/>
        </patternFill>
      </fill>
      <alignment horizontal="right" vertical="center" textRotation="0" wrapText="0" indent="0" justifyLastLine="0" shrinkToFit="0" readingOrder="0"/>
    </dxf>
    <dxf>
      <font>
        <b val="0"/>
        <i val="0"/>
        <strike val="0"/>
        <condense val="0"/>
        <extend val="0"/>
        <outline val="0"/>
        <shadow val="0"/>
        <u val="none"/>
        <vertAlign val="baseline"/>
        <sz val="11"/>
        <color theme="1"/>
        <name val="Calibri Light"/>
        <family val="2"/>
        <scheme val="major"/>
      </font>
      <numFmt numFmtId="4" formatCode="#,##0.00"/>
      <fill>
        <patternFill patternType="solid">
          <bgColor theme="7" tint="0.79998168889431442"/>
        </patternFill>
      </fill>
      <alignment horizontal="right" vertical="center" textRotation="0" wrapText="0" indent="0" justifyLastLine="0" shrinkToFit="0" readingOrder="0"/>
    </dxf>
    <dxf>
      <font>
        <b val="0"/>
        <i val="0"/>
        <strike val="0"/>
        <condense val="0"/>
        <extend val="0"/>
        <outline val="0"/>
        <shadow val="0"/>
        <u val="none"/>
        <vertAlign val="baseline"/>
        <sz val="11"/>
        <color theme="1"/>
        <name val="Calibri Light"/>
        <family val="2"/>
        <scheme val="major"/>
      </font>
      <numFmt numFmtId="4" formatCode="#,##0.00"/>
      <fill>
        <patternFill patternType="solid">
          <bgColor theme="7" tint="0.79998168889431442"/>
        </patternFill>
      </fill>
      <alignment horizontal="right" vertical="center" textRotation="0" wrapText="0" indent="0" justifyLastLine="0" shrinkToFit="0" readingOrder="0"/>
    </dxf>
    <dxf>
      <font>
        <b val="0"/>
        <i val="0"/>
        <strike val="0"/>
        <condense val="0"/>
        <extend val="0"/>
        <outline val="0"/>
        <shadow val="0"/>
        <u val="none"/>
        <vertAlign val="baseline"/>
        <sz val="11"/>
        <color theme="1"/>
        <name val="Calibri Light"/>
        <family val="2"/>
        <scheme val="major"/>
      </font>
      <numFmt numFmtId="4" formatCode="#,##0.00"/>
      <fill>
        <patternFill patternType="solid">
          <bgColor theme="7" tint="0.79998168889431442"/>
        </patternFill>
      </fill>
      <alignment horizontal="right" vertical="center" textRotation="0" wrapText="0" indent="0" justifyLastLine="0" shrinkToFit="0" readingOrder="0"/>
    </dxf>
    <dxf>
      <font>
        <b val="0"/>
        <i val="0"/>
        <strike val="0"/>
        <condense val="0"/>
        <extend val="0"/>
        <outline val="0"/>
        <shadow val="0"/>
        <u val="none"/>
        <vertAlign val="baseline"/>
        <sz val="11"/>
        <color theme="1"/>
        <name val="Calibri Light"/>
        <family val="2"/>
        <scheme val="major"/>
      </font>
      <numFmt numFmtId="4" formatCode="#,##0.00"/>
      <fill>
        <patternFill patternType="solid">
          <bgColor theme="7" tint="0.79998168889431442"/>
        </patternFill>
      </fill>
      <alignment horizontal="right" vertical="center" textRotation="0" wrapText="0" indent="0" justifyLastLine="0" shrinkToFit="0" readingOrder="0"/>
    </dxf>
    <dxf>
      <font>
        <b/>
        <i val="0"/>
        <strike val="0"/>
        <condense val="0"/>
        <extend val="0"/>
        <outline val="0"/>
        <shadow val="0"/>
        <u val="none"/>
        <vertAlign val="baseline"/>
        <sz val="11"/>
        <color theme="1"/>
        <name val="Calibri Light"/>
        <family val="2"/>
        <scheme val="major"/>
      </font>
      <numFmt numFmtId="164" formatCode="mmm\-yyyy"/>
      <fill>
        <patternFill>
          <bgColor theme="0"/>
        </patternFill>
      </fill>
      <alignment horizontal="center" vertical="center" textRotation="0" wrapText="0" indent="0" justifyLastLine="0" shrinkToFit="0" readingOrder="0"/>
      <border diagonalUp="0" diagonalDown="0" outline="0">
        <left/>
        <right/>
        <top style="thin">
          <color theme="4" tint="0.39997558519241921"/>
        </top>
        <bottom style="thin">
          <color theme="4" tint="0.39997558519241921"/>
        </bottom>
      </border>
    </dxf>
    <dxf>
      <border outline="0">
        <left style="thin">
          <color theme="4" tint="0.39997558519241921"/>
        </left>
        <top style="thin">
          <color indexed="64"/>
        </top>
        <bottom style="medium">
          <color theme="1"/>
        </bottom>
      </border>
    </dxf>
    <dxf>
      <font>
        <b val="0"/>
        <i val="0"/>
        <strike val="0"/>
        <condense val="0"/>
        <extend val="0"/>
        <outline val="0"/>
        <shadow val="0"/>
        <u val="none"/>
        <vertAlign val="baseline"/>
        <sz val="11"/>
        <color theme="1"/>
        <name val="Calibri Light"/>
        <family val="2"/>
        <scheme val="major"/>
      </font>
      <fill>
        <patternFill>
          <bgColor theme="0"/>
        </patternFill>
      </fill>
      <alignment horizontal="righ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1"/>
        <color theme="0"/>
        <name val="Calibri Light"/>
        <family val="2"/>
        <scheme val="major"/>
      </font>
      <fill>
        <patternFill patternType="solid">
          <fgColor indexed="64"/>
          <bgColor theme="8" tint="-0.249977111117893"/>
        </patternFill>
      </fill>
      <alignment horizontal="center" vertical="center" textRotation="0" wrapText="1" indent="0" justifyLastLine="0" shrinkToFit="0" readingOrder="0"/>
    </dxf>
    <dxf>
      <numFmt numFmtId="165" formatCode="&quot;₱&quot;#,##0.00"/>
    </dxf>
    <dxf>
      <font>
        <b/>
        <i val="0"/>
        <strike val="0"/>
        <condense val="0"/>
        <extend val="0"/>
        <outline val="0"/>
        <shadow val="0"/>
        <u val="none"/>
        <vertAlign val="baseline"/>
        <sz val="11"/>
        <color theme="1"/>
        <name val="Calibri Light"/>
        <family val="2"/>
        <scheme val="major"/>
      </font>
      <numFmt numFmtId="4" formatCode="#,##0.00"/>
      <fill>
        <patternFill patternType="solid">
          <bgColor theme="7" tint="0.79998168889431442"/>
        </patternFill>
      </fill>
      <alignment horizontal="right" vertical="center" textRotation="0" wrapText="0" indent="0" justifyLastLine="0" shrinkToFit="0" readingOrder="0"/>
    </dxf>
    <dxf>
      <font>
        <b val="0"/>
        <i val="0"/>
        <strike val="0"/>
        <condense val="0"/>
        <extend val="0"/>
        <outline val="0"/>
        <shadow val="0"/>
        <u val="none"/>
        <vertAlign val="baseline"/>
        <sz val="11"/>
        <color theme="1"/>
        <name val="Calibri Light"/>
        <family val="2"/>
        <scheme val="major"/>
      </font>
      <numFmt numFmtId="165" formatCode="&quot;₱&quot;#,##0.00"/>
      <fill>
        <patternFill>
          <bgColor theme="0"/>
        </patternFill>
      </fill>
      <alignment horizontal="center" vertical="center" textRotation="0" wrapText="0" indent="0" justifyLastLine="0" shrinkToFit="0" readingOrder="0"/>
    </dxf>
    <dxf>
      <font>
        <b/>
        <i val="0"/>
        <strike val="0"/>
        <condense val="0"/>
        <extend val="0"/>
        <outline val="0"/>
        <shadow val="0"/>
        <u val="none"/>
        <vertAlign val="baseline"/>
        <sz val="11"/>
        <color theme="1"/>
        <name val="Calibri Light"/>
        <family val="2"/>
        <scheme val="major"/>
      </font>
      <numFmt numFmtId="164" formatCode="mmm\-yyyy"/>
      <fill>
        <patternFill>
          <bgColor theme="0"/>
        </patternFill>
      </fill>
      <alignment horizontal="center" vertical="center" textRotation="0" wrapText="0" indent="0" justifyLastLine="0" shrinkToFit="0" readingOrder="0"/>
    </dxf>
    <dxf>
      <border outline="0">
        <top style="thin">
          <color indexed="64"/>
        </top>
        <bottom style="medium">
          <color theme="1"/>
        </bottom>
      </border>
    </dxf>
    <dxf>
      <font>
        <b val="0"/>
        <i val="0"/>
        <strike val="0"/>
        <condense val="0"/>
        <extend val="0"/>
        <outline val="0"/>
        <shadow val="0"/>
        <u val="none"/>
        <vertAlign val="baseline"/>
        <sz val="11"/>
        <color theme="1"/>
        <name val="Calibri Light"/>
        <family val="2"/>
        <scheme val="major"/>
      </font>
      <fill>
        <patternFill>
          <bgColor theme="0"/>
        </patternFill>
      </fill>
      <alignment horizontal="righ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1"/>
        <color theme="0"/>
        <name val="Calibri Light"/>
        <family val="2"/>
        <scheme val="major"/>
      </font>
      <fill>
        <patternFill patternType="solid">
          <fgColor indexed="64"/>
          <bgColor theme="9" tint="-0.249977111117893"/>
        </patternFill>
      </fill>
      <alignment horizontal="center" vertical="center" textRotation="0" wrapText="1" indent="0" justifyLastLine="0" shrinkToFit="0" readingOrder="0"/>
    </dxf>
    <dxf>
      <font>
        <color theme="1"/>
      </font>
    </dxf>
    <dxf>
      <font>
        <color theme="1"/>
      </font>
    </dxf>
    <dxf>
      <font>
        <color theme="1"/>
      </font>
    </dxf>
    <dxf>
      <font>
        <color theme="1"/>
      </font>
    </dxf>
    <dxf>
      <font>
        <color theme="1"/>
      </font>
    </dxf>
    <dxf>
      <font>
        <color theme="1"/>
      </font>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ont>
        <color theme="0"/>
      </font>
    </dxf>
    <dxf>
      <font>
        <color theme="0"/>
      </font>
    </dxf>
    <dxf>
      <font>
        <color theme="0"/>
      </font>
    </dxf>
    <dxf>
      <font>
        <color theme="0"/>
      </font>
    </dxf>
    <dxf>
      <font>
        <color theme="0"/>
      </font>
    </dxf>
    <dxf>
      <font>
        <color theme="0"/>
      </font>
    </dxf>
    <dxf>
      <fill>
        <patternFill>
          <bgColor theme="7" tint="0.79998168889431442"/>
        </patternFill>
      </fill>
    </dxf>
    <dxf>
      <fill>
        <patternFill>
          <bgColor theme="2"/>
        </patternFill>
      </fill>
    </dxf>
    <dxf>
      <fill>
        <patternFill>
          <bgColor theme="2"/>
        </patternFill>
      </fill>
    </dxf>
    <dxf>
      <font>
        <color rgb="FFCC0000"/>
      </font>
    </dxf>
    <dxf>
      <font>
        <color rgb="FFCC0000"/>
      </font>
    </dxf>
    <dxf>
      <font>
        <color rgb="FF00B050"/>
      </font>
    </dxf>
    <dxf>
      <font>
        <color rgb="FF00B050"/>
      </font>
    </dxf>
    <dxf>
      <font>
        <color theme="0"/>
      </font>
    </dxf>
    <dxf>
      <font>
        <color theme="0"/>
      </font>
    </dxf>
    <dxf>
      <font>
        <color theme="0"/>
      </font>
    </dxf>
    <dxf>
      <fill>
        <patternFill patternType="solid">
          <bgColor theme="0"/>
        </patternFill>
      </fill>
    </dxf>
    <dxf>
      <fill>
        <patternFill patternType="solid">
          <bgColor theme="0"/>
        </patternFill>
      </fill>
    </dxf>
    <dxf>
      <fill>
        <patternFill patternType="solid">
          <bgColor theme="0"/>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alignment vertical="center"/>
    </dxf>
    <dxf>
      <alignment vertical="center"/>
    </dxf>
    <dxf>
      <alignment vertical="center"/>
    </dxf>
    <dxf>
      <alignment horizontal="center"/>
    </dxf>
    <dxf>
      <alignment horizontal="center"/>
    </dxf>
    <dxf>
      <alignment horizontal="center"/>
    </dxf>
    <dxf>
      <numFmt numFmtId="165" formatCode="&quot;₱&quot;#,##0.00"/>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s>
  <tableStyles count="0" defaultTableStyle="TableStyleMedium2" defaultPivotStyle="PivotStyleLight16"/>
  <colors>
    <mruColors>
      <color rgb="FFCC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3.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[Profit &amp; Loss - Tables &amp; Dashboard.xlsx]Merged - Don't Delete!PivotTable1</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Income</a:t>
            </a:r>
            <a:r>
              <a:rPr lang="en-PH" baseline="0"/>
              <a:t> vs Expenses</a:t>
            </a:r>
            <a:endParaRPr lang="en-PH"/>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B050"/>
          </a:solidFill>
          <a:ln>
            <a:solidFill>
              <a:sysClr val="windowText" lastClr="0000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CC0000"/>
          </a:solidFill>
          <a:ln>
            <a:solidFill>
              <a:sysClr val="windowText" lastClr="0000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'Merged - Don''t Delete'!$P$4</c:f>
              <c:strCache>
                <c:ptCount val="1"/>
                <c:pt idx="0">
                  <c:v>Sum of Income (+)</c:v>
                </c:pt>
              </c:strCache>
            </c:strRef>
          </c:tx>
          <c:spPr>
            <a:solidFill>
              <a:srgbClr val="00B050"/>
            </a:solidFill>
            <a:ln>
              <a:solidFill>
                <a:sysClr val="windowText" lastClr="000000"/>
              </a:solidFill>
            </a:ln>
            <a:effectLst/>
          </c:spPr>
          <c:invertIfNegative val="0"/>
          <c:cat>
            <c:strRef>
              <c:f>'Merged - Don''t Delete'!$O$5:$O$17</c:f>
              <c:strCache>
                <c:ptCount val="12"/>
                <c:pt idx="0">
                  <c:v>Jan-2023</c:v>
                </c:pt>
                <c:pt idx="1">
                  <c:v>Feb-2023</c:v>
                </c:pt>
                <c:pt idx="2">
                  <c:v>Mar-2023</c:v>
                </c:pt>
                <c:pt idx="3">
                  <c:v>Apr-2023</c:v>
                </c:pt>
                <c:pt idx="4">
                  <c:v>May-2023</c:v>
                </c:pt>
                <c:pt idx="5">
                  <c:v>Jun-2023</c:v>
                </c:pt>
                <c:pt idx="6">
                  <c:v>Jul-2023</c:v>
                </c:pt>
                <c:pt idx="7">
                  <c:v>Aug-2023</c:v>
                </c:pt>
                <c:pt idx="8">
                  <c:v>Sep-2023</c:v>
                </c:pt>
                <c:pt idx="9">
                  <c:v>Oct-2023</c:v>
                </c:pt>
                <c:pt idx="10">
                  <c:v>Nov-2023</c:v>
                </c:pt>
                <c:pt idx="11">
                  <c:v>Dec-2023</c:v>
                </c:pt>
              </c:strCache>
            </c:strRef>
          </c:cat>
          <c:val>
            <c:numRef>
              <c:f>'Merged - Don''t Delete'!$P$5:$P$17</c:f>
              <c:numCache>
                <c:formatCode>_("₱"* #,##0.00_);_("₱"* \(#,##0.00\);_("₱"* "-"??_);_(@_)</c:formatCode>
                <c:ptCount val="12"/>
                <c:pt idx="0">
                  <c:v>0</c:v>
                </c:pt>
                <c:pt idx="1">
                  <c:v>30308</c:v>
                </c:pt>
                <c:pt idx="2">
                  <c:v>44377</c:v>
                </c:pt>
                <c:pt idx="3">
                  <c:v>38864</c:v>
                </c:pt>
                <c:pt idx="4">
                  <c:v>44470</c:v>
                </c:pt>
                <c:pt idx="5">
                  <c:v>49690</c:v>
                </c:pt>
                <c:pt idx="6">
                  <c:v>23612</c:v>
                </c:pt>
                <c:pt idx="7">
                  <c:v>39080</c:v>
                </c:pt>
                <c:pt idx="8">
                  <c:v>28429</c:v>
                </c:pt>
                <c:pt idx="9">
                  <c:v>42970</c:v>
                </c:pt>
                <c:pt idx="10">
                  <c:v>45658</c:v>
                </c:pt>
                <c:pt idx="11">
                  <c:v>43203</c:v>
                </c:pt>
              </c:numCache>
            </c:numRef>
          </c:val>
          <c:extLst>
            <c:ext xmlns:c16="http://schemas.microsoft.com/office/drawing/2014/chart" uri="{C3380CC4-5D6E-409C-BE32-E72D297353CC}">
              <c16:uniqueId val="{00000000-C3B6-40F4-9955-D766DBCE879A}"/>
            </c:ext>
          </c:extLst>
        </c:ser>
        <c:ser>
          <c:idx val="1"/>
          <c:order val="1"/>
          <c:tx>
            <c:strRef>
              <c:f>'Merged - Don''t Delete'!$Q$4</c:f>
              <c:strCache>
                <c:ptCount val="1"/>
                <c:pt idx="0">
                  <c:v>Sum of Operating Expenses (-)</c:v>
                </c:pt>
              </c:strCache>
            </c:strRef>
          </c:tx>
          <c:spPr>
            <a:solidFill>
              <a:srgbClr val="CC0000"/>
            </a:solidFill>
            <a:ln>
              <a:solidFill>
                <a:sysClr val="windowText" lastClr="000000"/>
              </a:solidFill>
            </a:ln>
            <a:effectLst/>
          </c:spPr>
          <c:invertIfNegative val="0"/>
          <c:cat>
            <c:strRef>
              <c:f>'Merged - Don''t Delete'!$O$5:$O$17</c:f>
              <c:strCache>
                <c:ptCount val="12"/>
                <c:pt idx="0">
                  <c:v>Jan-2023</c:v>
                </c:pt>
                <c:pt idx="1">
                  <c:v>Feb-2023</c:v>
                </c:pt>
                <c:pt idx="2">
                  <c:v>Mar-2023</c:v>
                </c:pt>
                <c:pt idx="3">
                  <c:v>Apr-2023</c:v>
                </c:pt>
                <c:pt idx="4">
                  <c:v>May-2023</c:v>
                </c:pt>
                <c:pt idx="5">
                  <c:v>Jun-2023</c:v>
                </c:pt>
                <c:pt idx="6">
                  <c:v>Jul-2023</c:v>
                </c:pt>
                <c:pt idx="7">
                  <c:v>Aug-2023</c:v>
                </c:pt>
                <c:pt idx="8">
                  <c:v>Sep-2023</c:v>
                </c:pt>
                <c:pt idx="9">
                  <c:v>Oct-2023</c:v>
                </c:pt>
                <c:pt idx="10">
                  <c:v>Nov-2023</c:v>
                </c:pt>
                <c:pt idx="11">
                  <c:v>Dec-2023</c:v>
                </c:pt>
              </c:strCache>
            </c:strRef>
          </c:cat>
          <c:val>
            <c:numRef>
              <c:f>'Merged - Don''t Delete'!$Q$5:$Q$17</c:f>
              <c:numCache>
                <c:formatCode>_("₱"* #,##0.00_);_("₱"* \(#,##0.00\);_("₱"* "-"??_);_(@_)</c:formatCode>
                <c:ptCount val="12"/>
                <c:pt idx="0">
                  <c:v>23097</c:v>
                </c:pt>
                <c:pt idx="1">
                  <c:v>28967</c:v>
                </c:pt>
                <c:pt idx="2">
                  <c:v>24187</c:v>
                </c:pt>
                <c:pt idx="3">
                  <c:v>17972</c:v>
                </c:pt>
                <c:pt idx="4">
                  <c:v>24754</c:v>
                </c:pt>
                <c:pt idx="5">
                  <c:v>18004</c:v>
                </c:pt>
                <c:pt idx="6">
                  <c:v>21437</c:v>
                </c:pt>
                <c:pt idx="7">
                  <c:v>18938</c:v>
                </c:pt>
                <c:pt idx="8">
                  <c:v>19745</c:v>
                </c:pt>
                <c:pt idx="9">
                  <c:v>26662</c:v>
                </c:pt>
                <c:pt idx="10">
                  <c:v>19377</c:v>
                </c:pt>
                <c:pt idx="11">
                  <c:v>25546</c:v>
                </c:pt>
              </c:numCache>
            </c:numRef>
          </c:val>
          <c:extLst>
            <c:ext xmlns:c16="http://schemas.microsoft.com/office/drawing/2014/chart" uri="{C3380CC4-5D6E-409C-BE32-E72D297353CC}">
              <c16:uniqueId val="{00000001-C3B6-40F4-9955-D766DBCE879A}"/>
            </c:ext>
          </c:extLst>
        </c:ser>
        <c:dLbls>
          <c:showLegendKey val="0"/>
          <c:showVal val="0"/>
          <c:showCatName val="0"/>
          <c:showSerName val="0"/>
          <c:showPercent val="0"/>
          <c:showBubbleSize val="0"/>
        </c:dLbls>
        <c:gapWidth val="219"/>
        <c:overlap val="-27"/>
        <c:axId val="68324656"/>
        <c:axId val="68324240"/>
      </c:barChart>
      <c:catAx>
        <c:axId val="683246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324240"/>
        <c:crosses val="autoZero"/>
        <c:auto val="1"/>
        <c:lblAlgn val="ctr"/>
        <c:lblOffset val="100"/>
        <c:noMultiLvlLbl val="0"/>
      </c:catAx>
      <c:valAx>
        <c:axId val="68324240"/>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3246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4"/>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[Profit &amp; Loss - Tables &amp; Dashboard.xlsx]Merged - Don't Delete!PivotTable2</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Monthly</a:t>
            </a:r>
            <a:r>
              <a:rPr lang="en-US" baseline="0"/>
              <a:t> End Balance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lumMod val="60000"/>
              <a:lumOff val="40000"/>
            </a:schemeClr>
          </a:solidFill>
          <a:ln>
            <a:solidFill>
              <a:sysClr val="windowText" lastClr="0000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'Merged - Don''t Delete'!$T$4</c:f>
              <c:strCache>
                <c:ptCount val="1"/>
                <c:pt idx="0">
                  <c:v>Total</c:v>
                </c:pt>
              </c:strCache>
            </c:strRef>
          </c:tx>
          <c:spPr>
            <a:solidFill>
              <a:schemeClr val="accent2">
                <a:lumMod val="60000"/>
                <a:lumOff val="40000"/>
              </a:schemeClr>
            </a:solidFill>
            <a:ln>
              <a:solidFill>
                <a:sysClr val="windowText" lastClr="000000"/>
              </a:solidFill>
            </a:ln>
            <a:effectLst/>
          </c:spPr>
          <c:invertIfNegative val="0"/>
          <c:cat>
            <c:strRef>
              <c:f>'Merged - Don''t Delete'!$S$5:$S$17</c:f>
              <c:strCache>
                <c:ptCount val="12"/>
                <c:pt idx="0">
                  <c:v>Jan-2023</c:v>
                </c:pt>
                <c:pt idx="1">
                  <c:v>Feb-2023</c:v>
                </c:pt>
                <c:pt idx="2">
                  <c:v>Mar-2023</c:v>
                </c:pt>
                <c:pt idx="3">
                  <c:v>Apr-2023</c:v>
                </c:pt>
                <c:pt idx="4">
                  <c:v>May-2023</c:v>
                </c:pt>
                <c:pt idx="5">
                  <c:v>Jun-2023</c:v>
                </c:pt>
                <c:pt idx="6">
                  <c:v>Jul-2023</c:v>
                </c:pt>
                <c:pt idx="7">
                  <c:v>Aug-2023</c:v>
                </c:pt>
                <c:pt idx="8">
                  <c:v>Sep-2023</c:v>
                </c:pt>
                <c:pt idx="9">
                  <c:v>Oct-2023</c:v>
                </c:pt>
                <c:pt idx="10">
                  <c:v>Nov-2023</c:v>
                </c:pt>
                <c:pt idx="11">
                  <c:v>Dec-2023</c:v>
                </c:pt>
              </c:strCache>
            </c:strRef>
          </c:cat>
          <c:val>
            <c:numRef>
              <c:f>'Merged - Don''t Delete'!$T$5:$T$17</c:f>
              <c:numCache>
                <c:formatCode>"₱"#,##0.00</c:formatCode>
                <c:ptCount val="12"/>
                <c:pt idx="0">
                  <c:v>4703</c:v>
                </c:pt>
                <c:pt idx="1">
                  <c:v>6044</c:v>
                </c:pt>
                <c:pt idx="2">
                  <c:v>26234</c:v>
                </c:pt>
                <c:pt idx="3">
                  <c:v>47126</c:v>
                </c:pt>
                <c:pt idx="4">
                  <c:v>66842</c:v>
                </c:pt>
                <c:pt idx="5">
                  <c:v>98528</c:v>
                </c:pt>
                <c:pt idx="6">
                  <c:v>100703</c:v>
                </c:pt>
                <c:pt idx="7">
                  <c:v>120845</c:v>
                </c:pt>
                <c:pt idx="8">
                  <c:v>129529</c:v>
                </c:pt>
                <c:pt idx="9">
                  <c:v>145837</c:v>
                </c:pt>
                <c:pt idx="10">
                  <c:v>172118</c:v>
                </c:pt>
                <c:pt idx="11">
                  <c:v>189775</c:v>
                </c:pt>
              </c:numCache>
            </c:numRef>
          </c:val>
          <c:extLst>
            <c:ext xmlns:c16="http://schemas.microsoft.com/office/drawing/2014/chart" uri="{C3380CC4-5D6E-409C-BE32-E72D297353CC}">
              <c16:uniqueId val="{00000000-D636-4F1D-92D9-A2379CAF4994}"/>
            </c:ext>
          </c:extLst>
        </c:ser>
        <c:dLbls>
          <c:showLegendKey val="0"/>
          <c:showVal val="0"/>
          <c:showCatName val="0"/>
          <c:showSerName val="0"/>
          <c:showPercent val="0"/>
          <c:showBubbleSize val="0"/>
        </c:dLbls>
        <c:gapWidth val="219"/>
        <c:overlap val="-27"/>
        <c:axId val="188160912"/>
        <c:axId val="188161744"/>
      </c:barChart>
      <c:catAx>
        <c:axId val="1881609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161744"/>
        <c:crosses val="autoZero"/>
        <c:auto val="1"/>
        <c:lblAlgn val="ctr"/>
        <c:lblOffset val="100"/>
        <c:noMultiLvlLbl val="0"/>
      </c:catAx>
      <c:valAx>
        <c:axId val="18816174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1609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4"/>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[Profit &amp; Loss - Tables &amp; Dashboard.xlsx]Income!PivotTable1</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Timeline</a:t>
            </a:r>
            <a:r>
              <a:rPr lang="en-US" baseline="0"/>
              <a:t> of Income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Income!$F$4</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Income!$E$5:$E$17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Income!$F$5:$F$17</c:f>
              <c:numCache>
                <c:formatCode>"₱"#,##0</c:formatCode>
                <c:ptCount val="12"/>
                <c:pt idx="0">
                  <c:v>0</c:v>
                </c:pt>
                <c:pt idx="1">
                  <c:v>30308</c:v>
                </c:pt>
                <c:pt idx="2">
                  <c:v>44377</c:v>
                </c:pt>
                <c:pt idx="3">
                  <c:v>38864</c:v>
                </c:pt>
                <c:pt idx="4">
                  <c:v>44470</c:v>
                </c:pt>
                <c:pt idx="5">
                  <c:v>49690</c:v>
                </c:pt>
                <c:pt idx="6">
                  <c:v>23612</c:v>
                </c:pt>
                <c:pt idx="7">
                  <c:v>39080</c:v>
                </c:pt>
                <c:pt idx="8">
                  <c:v>28429</c:v>
                </c:pt>
                <c:pt idx="9">
                  <c:v>42970</c:v>
                </c:pt>
                <c:pt idx="10">
                  <c:v>45658</c:v>
                </c:pt>
                <c:pt idx="11">
                  <c:v>43203</c:v>
                </c:pt>
              </c:numCache>
            </c:numRef>
          </c:val>
          <c:smooth val="0"/>
          <c:extLst>
            <c:ext xmlns:c16="http://schemas.microsoft.com/office/drawing/2014/chart" uri="{C3380CC4-5D6E-409C-BE32-E72D297353CC}">
              <c16:uniqueId val="{00000000-1203-4D2B-9404-5F1C4CE99F8D}"/>
            </c:ext>
          </c:extLst>
        </c:ser>
        <c:dLbls>
          <c:showLegendKey val="0"/>
          <c:showVal val="0"/>
          <c:showCatName val="0"/>
          <c:showSerName val="0"/>
          <c:showPercent val="0"/>
          <c:showBubbleSize val="0"/>
        </c:dLbls>
        <c:smooth val="0"/>
        <c:axId val="920402256"/>
        <c:axId val="920401008"/>
      </c:lineChart>
      <c:catAx>
        <c:axId val="9204022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0401008"/>
        <c:crosses val="autoZero"/>
        <c:auto val="1"/>
        <c:lblAlgn val="ctr"/>
        <c:lblOffset val="100"/>
        <c:noMultiLvlLbl val="0"/>
      </c:catAx>
      <c:valAx>
        <c:axId val="920401008"/>
        <c:scaling>
          <c:orientation val="minMax"/>
        </c:scaling>
        <c:delete val="1"/>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crossAx val="9204022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[Profit &amp; Loss - Tables &amp; Dashboard.xlsx]Expenses!PivotTable3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Expenses Breakdown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lumMod val="60000"/>
              <a:lumOff val="40000"/>
            </a:schemeClr>
          </a:solidFill>
          <a:ln>
            <a:solidFill>
              <a:sysClr val="windowText" lastClr="0000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Expenses!$J$3</c:f>
              <c:strCache>
                <c:ptCount val="1"/>
                <c:pt idx="0">
                  <c:v>Total</c:v>
                </c:pt>
              </c:strCache>
            </c:strRef>
          </c:tx>
          <c:spPr>
            <a:solidFill>
              <a:schemeClr val="accent1">
                <a:lumMod val="60000"/>
                <a:lumOff val="40000"/>
              </a:schemeClr>
            </a:solidFill>
            <a:ln>
              <a:solidFill>
                <a:sysClr val="windowText" lastClr="000000"/>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Expenses!$I$4:$I$8</c:f>
              <c:strCache>
                <c:ptCount val="5"/>
                <c:pt idx="0">
                  <c:v>Sum of Expenses 1</c:v>
                </c:pt>
                <c:pt idx="1">
                  <c:v>Sum of Expenses 2</c:v>
                </c:pt>
                <c:pt idx="2">
                  <c:v>Sum of Expenses 3</c:v>
                </c:pt>
                <c:pt idx="3">
                  <c:v>Sum of Expenses 4</c:v>
                </c:pt>
                <c:pt idx="4">
                  <c:v>Sum of Expenses 5</c:v>
                </c:pt>
              </c:strCache>
            </c:strRef>
          </c:cat>
          <c:val>
            <c:numRef>
              <c:f>Expenses!$J$4:$J$8</c:f>
              <c:numCache>
                <c:formatCode>"₱"#,##0.00</c:formatCode>
                <c:ptCount val="5"/>
                <c:pt idx="0">
                  <c:v>34062</c:v>
                </c:pt>
                <c:pt idx="1">
                  <c:v>46390</c:v>
                </c:pt>
                <c:pt idx="2">
                  <c:v>3274</c:v>
                </c:pt>
                <c:pt idx="3">
                  <c:v>176263</c:v>
                </c:pt>
                <c:pt idx="4">
                  <c:v>8697</c:v>
                </c:pt>
              </c:numCache>
            </c:numRef>
          </c:val>
          <c:extLst>
            <c:ext xmlns:c16="http://schemas.microsoft.com/office/drawing/2014/chart" uri="{C3380CC4-5D6E-409C-BE32-E72D297353CC}">
              <c16:uniqueId val="{00000000-A57D-4414-A16A-6CF3D5122A23}"/>
            </c:ext>
          </c:extLst>
        </c:ser>
        <c:dLbls>
          <c:showLegendKey val="0"/>
          <c:showVal val="0"/>
          <c:showCatName val="0"/>
          <c:showSerName val="0"/>
          <c:showPercent val="0"/>
          <c:showBubbleSize val="0"/>
        </c:dLbls>
        <c:gapWidth val="182"/>
        <c:axId val="991260944"/>
        <c:axId val="991275920"/>
      </c:barChart>
      <c:catAx>
        <c:axId val="9912609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1275920"/>
        <c:crosses val="autoZero"/>
        <c:auto val="1"/>
        <c:lblAlgn val="ctr"/>
        <c:lblOffset val="100"/>
        <c:noMultiLvlLbl val="0"/>
      </c:catAx>
      <c:valAx>
        <c:axId val="991275920"/>
        <c:scaling>
          <c:orientation val="minMax"/>
        </c:scaling>
        <c:delete val="1"/>
        <c:axPos val="b"/>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crossAx val="9912609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9525</xdr:rowOff>
    </xdr:from>
    <xdr:to>
      <xdr:col>16</xdr:col>
      <xdr:colOff>9525</xdr:colOff>
      <xdr:row>2</xdr:row>
      <xdr:rowOff>57150</xdr:rowOff>
    </xdr:to>
    <xdr:sp macro="" textlink="">
      <xdr:nvSpPr>
        <xdr:cNvPr id="2" name="Rectangle: Rounded Corners 1">
          <a:extLst>
            <a:ext uri="{FF2B5EF4-FFF2-40B4-BE49-F238E27FC236}">
              <a16:creationId xmlns:a16="http://schemas.microsoft.com/office/drawing/2014/main" id="{40F89FF5-BFA7-43F1-A11A-1709755C402A}"/>
            </a:ext>
          </a:extLst>
        </xdr:cNvPr>
        <xdr:cNvSpPr/>
      </xdr:nvSpPr>
      <xdr:spPr>
        <a:xfrm>
          <a:off x="0" y="9525"/>
          <a:ext cx="17916525" cy="438150"/>
        </a:xfrm>
        <a:prstGeom prst="roundRect">
          <a:avLst/>
        </a:prstGeom>
        <a:solidFill>
          <a:schemeClr val="accent4"/>
        </a:solidFill>
        <a:ln>
          <a:solidFill>
            <a:schemeClr val="accent4">
              <a:shade val="50000"/>
              <a:alpha val="97000"/>
            </a:schemeClr>
          </a:solidFill>
        </a:ln>
        <a:effectLst>
          <a:softEdge rad="0"/>
        </a:effectLst>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lang="en-PH" sz="1100"/>
        </a:p>
      </xdr:txBody>
    </xdr:sp>
    <xdr:clientData/>
  </xdr:twoCellAnchor>
  <xdr:twoCellAnchor>
    <xdr:from>
      <xdr:col>0</xdr:col>
      <xdr:colOff>57149</xdr:colOff>
      <xdr:row>14</xdr:row>
      <xdr:rowOff>4761</xdr:rowOff>
    </xdr:from>
    <xdr:to>
      <xdr:col>6</xdr:col>
      <xdr:colOff>666750</xdr:colOff>
      <xdr:row>33</xdr:row>
      <xdr:rowOff>180975</xdr:rowOff>
    </xdr:to>
    <xdr:graphicFrame macro="">
      <xdr:nvGraphicFramePr>
        <xdr:cNvPr id="7" name="Chart 2">
          <a:extLst>
            <a:ext uri="{FF2B5EF4-FFF2-40B4-BE49-F238E27FC236}">
              <a16:creationId xmlns:a16="http://schemas.microsoft.com/office/drawing/2014/main" id="{176E9DED-8B4D-43BC-8D68-110C23E6DE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790575</xdr:colOff>
      <xdr:row>14</xdr:row>
      <xdr:rowOff>14287</xdr:rowOff>
    </xdr:from>
    <xdr:to>
      <xdr:col>13</xdr:col>
      <xdr:colOff>1019175</xdr:colOff>
      <xdr:row>33</xdr:row>
      <xdr:rowOff>180975</xdr:rowOff>
    </xdr:to>
    <xdr:graphicFrame macro="">
      <xdr:nvGraphicFramePr>
        <xdr:cNvPr id="8" name="Chart 3">
          <a:extLst>
            <a:ext uri="{FF2B5EF4-FFF2-40B4-BE49-F238E27FC236}">
              <a16:creationId xmlns:a16="http://schemas.microsoft.com/office/drawing/2014/main" id="{F571AD67-3B1C-415D-A357-253AD5446E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14</xdr:col>
      <xdr:colOff>66675</xdr:colOff>
      <xdr:row>3</xdr:row>
      <xdr:rowOff>0</xdr:rowOff>
    </xdr:from>
    <xdr:to>
      <xdr:col>15</xdr:col>
      <xdr:colOff>9525</xdr:colOff>
      <xdr:row>33</xdr:row>
      <xdr:rowOff>142875</xdr:rowOff>
    </xdr:to>
    <mc:AlternateContent xmlns:mc="http://schemas.openxmlformats.org/markup-compatibility/2006" xmlns:a14="http://schemas.microsoft.com/office/drawing/2010/main">
      <mc:Choice Requires="a14">
        <xdr:graphicFrame macro="">
          <xdr:nvGraphicFramePr>
            <xdr:cNvPr id="9" name="Year">
              <a:extLst>
                <a:ext uri="{FF2B5EF4-FFF2-40B4-BE49-F238E27FC236}">
                  <a16:creationId xmlns:a16="http://schemas.microsoft.com/office/drawing/2014/main" id="{9D62AB98-DF7F-4A8A-A786-707635C75F09}"/>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14201775" y="590550"/>
              <a:ext cx="1828800" cy="5857875"/>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57150</xdr:colOff>
      <xdr:row>2</xdr:row>
      <xdr:rowOff>190500</xdr:rowOff>
    </xdr:from>
    <xdr:to>
      <xdr:col>16</xdr:col>
      <xdr:colOff>0</xdr:colOff>
      <xdr:row>33</xdr:row>
      <xdr:rowOff>133350</xdr:rowOff>
    </xdr:to>
    <mc:AlternateContent xmlns:mc="http://schemas.openxmlformats.org/markup-compatibility/2006" xmlns:a14="http://schemas.microsoft.com/office/drawing/2010/main">
      <mc:Choice Requires="a14">
        <xdr:graphicFrame macro="">
          <xdr:nvGraphicFramePr>
            <xdr:cNvPr id="10" name="Month">
              <a:extLst>
                <a:ext uri="{FF2B5EF4-FFF2-40B4-BE49-F238E27FC236}">
                  <a16:creationId xmlns:a16="http://schemas.microsoft.com/office/drawing/2014/main" id="{36620C79-CD52-47DC-BD70-6B5B2F06FA56}"/>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16078200" y="581025"/>
              <a:ext cx="1828800" cy="5857875"/>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609600</xdr:colOff>
      <xdr:row>0</xdr:row>
      <xdr:rowOff>57151</xdr:rowOff>
    </xdr:from>
    <xdr:to>
      <xdr:col>10</xdr:col>
      <xdr:colOff>381000</xdr:colOff>
      <xdr:row>2</xdr:row>
      <xdr:rowOff>28576</xdr:rowOff>
    </xdr:to>
    <xdr:sp macro="" textlink="">
      <xdr:nvSpPr>
        <xdr:cNvPr id="3" name="TextBox 2">
          <a:extLst>
            <a:ext uri="{FF2B5EF4-FFF2-40B4-BE49-F238E27FC236}">
              <a16:creationId xmlns:a16="http://schemas.microsoft.com/office/drawing/2014/main" id="{634A5188-02C1-490D-BC7B-E0DA137A067F}"/>
            </a:ext>
          </a:extLst>
        </xdr:cNvPr>
        <xdr:cNvSpPr txBox="1"/>
      </xdr:nvSpPr>
      <xdr:spPr>
        <a:xfrm>
          <a:off x="7258050" y="57151"/>
          <a:ext cx="3409950" cy="361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PH" sz="2000">
              <a:latin typeface="Roboto" panose="02000000000000000000" pitchFamily="2" charset="0"/>
              <a:ea typeface="Roboto" panose="02000000000000000000" pitchFamily="2" charset="0"/>
            </a:rPr>
            <a:t>Financial Report Dashboard</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6</xdr:col>
      <xdr:colOff>247649</xdr:colOff>
      <xdr:row>2</xdr:row>
      <xdr:rowOff>66676</xdr:rowOff>
    </xdr:from>
    <xdr:to>
      <xdr:col>19</xdr:col>
      <xdr:colOff>495300</xdr:colOff>
      <xdr:row>17</xdr:row>
      <xdr:rowOff>85725</xdr:rowOff>
    </xdr:to>
    <xdr:graphicFrame macro="">
      <xdr:nvGraphicFramePr>
        <xdr:cNvPr id="2" name="Chart 1">
          <a:extLst>
            <a:ext uri="{FF2B5EF4-FFF2-40B4-BE49-F238E27FC236}">
              <a16:creationId xmlns:a16="http://schemas.microsoft.com/office/drawing/2014/main" id="{838749D8-B3E8-4714-B8D3-A1BED247503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7</xdr:col>
      <xdr:colOff>495300</xdr:colOff>
      <xdr:row>1</xdr:row>
      <xdr:rowOff>166687</xdr:rowOff>
    </xdr:from>
    <xdr:to>
      <xdr:col>16</xdr:col>
      <xdr:colOff>114300</xdr:colOff>
      <xdr:row>15</xdr:row>
      <xdr:rowOff>52387</xdr:rowOff>
    </xdr:to>
    <xdr:graphicFrame macro="">
      <xdr:nvGraphicFramePr>
        <xdr:cNvPr id="3" name="Chart 2">
          <a:extLst>
            <a:ext uri="{FF2B5EF4-FFF2-40B4-BE49-F238E27FC236}">
              <a16:creationId xmlns:a16="http://schemas.microsoft.com/office/drawing/2014/main" id="{AD3BAEA4-822C-4CF5-ABA6-756C71E2F61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1" refreshedDate="44942.554303124998" createdVersion="7" refreshedVersion="7" minRefreshableVersion="3" recordCount="12" xr:uid="{4F471645-1252-4B94-BF00-F110E5B97919}">
  <cacheSource type="worksheet">
    <worksheetSource name="Table1"/>
  </cacheSource>
  <cacheFields count="13">
    <cacheField name="Month-Year" numFmtId="164">
      <sharedItems containsSemiMixedTypes="0" containsNonDate="0" containsDate="1" containsString="0" minDate="2023-01-01T00:00:00" maxDate="2023-12-02T00:00:00" count="12">
        <d v="2023-01-01T00:00:00"/>
        <d v="2023-02-01T00:00:00"/>
        <d v="2023-03-01T00:00:00"/>
        <d v="2023-04-01T00:00:00"/>
        <d v="2023-05-01T00:00:00"/>
        <d v="2023-06-01T00:00:00"/>
        <d v="2023-07-01T00:00:00"/>
        <d v="2023-08-01T00:00:00"/>
        <d v="2023-09-01T00:00:00"/>
        <d v="2023-10-01T00:00:00"/>
        <d v="2023-11-01T00:00:00"/>
        <d v="2023-12-01T00:00:00"/>
      </sharedItems>
    </cacheField>
    <cacheField name="Year" numFmtId="0">
      <sharedItems containsSemiMixedTypes="0" containsString="0" containsNumber="1" containsInteger="1" minValue="2023" maxValue="2023" count="1">
        <n v="2023"/>
      </sharedItems>
    </cacheField>
    <cacheField name="Month" numFmtId="166">
      <sharedItems count="12">
        <s v="January"/>
        <s v="February"/>
        <s v="March"/>
        <s v="April"/>
        <s v="May"/>
        <s v="June"/>
        <s v="July"/>
        <s v="August"/>
        <s v="September"/>
        <s v="October"/>
        <s v="November"/>
        <s v="December"/>
      </sharedItems>
    </cacheField>
    <cacheField name="Initial Balance" numFmtId="165">
      <sharedItems containsSemiMixedTypes="0" containsString="0" containsNumber="1" containsInteger="1" minValue="4703" maxValue="172118"/>
    </cacheField>
    <cacheField name="Income (+)" numFmtId="165">
      <sharedItems containsSemiMixedTypes="0" containsString="0" containsNumber="1" containsInteger="1" minValue="0" maxValue="49690"/>
    </cacheField>
    <cacheField name="Expenses 1" numFmtId="165">
      <sharedItems containsSemiMixedTypes="0" containsString="0" containsNumber="1" containsInteger="1" minValue="1348" maxValue="3966"/>
    </cacheField>
    <cacheField name="Expenses 2" numFmtId="165">
      <sharedItems containsSemiMixedTypes="0" containsString="0" containsNumber="1" containsInteger="1" minValue="2637" maxValue="5746"/>
    </cacheField>
    <cacheField name="Expenses 3" numFmtId="165">
      <sharedItems containsSemiMixedTypes="0" containsString="0" containsNumber="1" containsInteger="1" minValue="106" maxValue="492"/>
    </cacheField>
    <cacheField name="Expenses 4" numFmtId="165">
      <sharedItems containsSemiMixedTypes="0" containsString="0" containsNumber="1" containsInteger="1" minValue="10118" maxValue="19812"/>
    </cacheField>
    <cacheField name="Expenses 5" numFmtId="165">
      <sharedItems containsSemiMixedTypes="0" containsString="0" containsNumber="1" containsInteger="1" minValue="460" maxValue="970"/>
    </cacheField>
    <cacheField name="Operating Expenses (-)" numFmtId="165">
      <sharedItems containsSemiMixedTypes="0" containsString="0" containsNumber="1" containsInteger="1" minValue="17972" maxValue="28967"/>
    </cacheField>
    <cacheField name="Net Changes" numFmtId="165">
      <sharedItems containsSemiMixedTypes="0" containsString="0" containsNumber="1" containsInteger="1" minValue="-23097" maxValue="31686"/>
    </cacheField>
    <cacheField name="Final Balance" numFmtId="165">
      <sharedItems containsSemiMixedTypes="0" containsString="0" containsNumber="1" containsInteger="1" minValue="4703" maxValue="189775"/>
    </cacheField>
  </cacheFields>
  <extLst>
    <ext xmlns:x14="http://schemas.microsoft.com/office/spreadsheetml/2009/9/main" uri="{725AE2AE-9491-48be-B2B4-4EB974FC3084}">
      <x14:pivotCacheDefinition pivotCacheId="143447126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1" refreshedDate="44942.557345138892" createdVersion="7" refreshedVersion="7" minRefreshableVersion="3" recordCount="12" xr:uid="{F3E17DA0-F489-4888-B871-8277AAF20610}">
  <cacheSource type="worksheet">
    <worksheetSource name="Table5"/>
  </cacheSource>
  <cacheFields count="7">
    <cacheField name="Month-Year" numFmtId="164">
      <sharedItems containsSemiMixedTypes="0" containsNonDate="0" containsDate="1" containsString="0" minDate="2023-01-01T00:00:00" maxDate="2023-12-02T00:00:00"/>
    </cacheField>
    <cacheField name="Expenses 1" numFmtId="4">
      <sharedItems containsSemiMixedTypes="0" containsString="0" containsNumber="1" containsInteger="1" minValue="1348" maxValue="3966"/>
    </cacheField>
    <cacheField name="Expenses 2" numFmtId="4">
      <sharedItems containsSemiMixedTypes="0" containsString="0" containsNumber="1" containsInteger="1" minValue="2637" maxValue="5746"/>
    </cacheField>
    <cacheField name="Expenses 3" numFmtId="4">
      <sharedItems containsSemiMixedTypes="0" containsString="0" containsNumber="1" containsInteger="1" minValue="106" maxValue="492"/>
    </cacheField>
    <cacheField name="Expenses 4" numFmtId="4">
      <sharedItems containsSemiMixedTypes="0" containsString="0" containsNumber="1" containsInteger="1" minValue="10118" maxValue="19812"/>
    </cacheField>
    <cacheField name="Expenses 5" numFmtId="4">
      <sharedItems containsSemiMixedTypes="0" containsString="0" containsNumber="1" containsInteger="1" minValue="460" maxValue="970"/>
    </cacheField>
    <cacheField name="Operating Expenses (-)" numFmtId="4">
      <sharedItems containsSemiMixedTypes="0" containsString="0" containsNumber="1" containsInteger="1" minValue="-28967" maxValue="-17972"/>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1" refreshedDate="44973.676194791668" createdVersion="7" refreshedVersion="7" minRefreshableVersion="3" recordCount="12" xr:uid="{F1634D19-5D96-4FE1-B5F3-B35F1B60E4EC}">
  <cacheSource type="worksheet">
    <worksheetSource name="Table3"/>
  </cacheSource>
  <cacheFields count="4">
    <cacheField name="Month-Year (edit)" numFmtId="164">
      <sharedItems containsSemiMixedTypes="0" containsNonDate="0" containsDate="1" containsString="0" minDate="2023-01-01T00:00:00" maxDate="2023-12-02T00:00:00" count="12">
        <d v="2023-01-01T00:00:00"/>
        <d v="2023-02-01T00:00:00"/>
        <d v="2023-03-01T00:00:00"/>
        <d v="2023-04-01T00:00:00"/>
        <d v="2023-05-01T00:00:00"/>
        <d v="2023-06-01T00:00:00"/>
        <d v="2023-07-01T00:00:00"/>
        <d v="2023-08-01T00:00:00"/>
        <d v="2023-09-01T00:00:00"/>
        <d v="2023-10-01T00:00:00"/>
        <d v="2023-11-01T00:00:00"/>
        <d v="2023-12-01T00:00:00"/>
      </sharedItems>
      <fieldGroup par="3" base="0">
        <rangePr groupBy="days" startDate="2023-01-01T00:00:00" endDate="2023-12-02T00:00:00"/>
        <groupItems count="368">
          <s v="&lt;01/01/2023"/>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2/12/2023"/>
        </groupItems>
      </fieldGroup>
    </cacheField>
    <cacheField name="Initial Balance" numFmtId="165">
      <sharedItems containsSemiMixedTypes="0" containsString="0" containsNumber="1" containsInteger="1" minValue="4703" maxValue="172118"/>
    </cacheField>
    <cacheField name="Income (+)" numFmtId="4">
      <sharedItems containsSemiMixedTypes="0" containsString="0" containsNumber="1" containsInteger="1" minValue="0" maxValue="49690"/>
    </cacheField>
    <cacheField name="Months" numFmtId="0" databaseField="0">
      <fieldGroup base="0">
        <rangePr groupBy="months" startDate="2023-01-01T00:00:00" endDate="2023-12-02T00:00:00"/>
        <groupItems count="14">
          <s v="&lt;01/01/2023"/>
          <s v="Jan"/>
          <s v="Feb"/>
          <s v="Mar"/>
          <s v="Apr"/>
          <s v="May"/>
          <s v="Jun"/>
          <s v="Jul"/>
          <s v="Aug"/>
          <s v="Sep"/>
          <s v="Oct"/>
          <s v="Nov"/>
          <s v="Dec"/>
          <s v="&gt;02/12/2023"/>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
  <r>
    <x v="0"/>
    <x v="0"/>
    <x v="0"/>
    <n v="27800"/>
    <n v="0"/>
    <n v="2348"/>
    <n v="5697"/>
    <n v="106"/>
    <n v="14195"/>
    <n v="751"/>
    <n v="23097"/>
    <n v="-23097"/>
    <n v="4703"/>
  </r>
  <r>
    <x v="1"/>
    <x v="0"/>
    <x v="1"/>
    <n v="4703"/>
    <n v="30308"/>
    <n v="3198"/>
    <n v="4697"/>
    <n v="432"/>
    <n v="19812"/>
    <n v="828"/>
    <n v="28967"/>
    <n v="1341"/>
    <n v="6044"/>
  </r>
  <r>
    <x v="2"/>
    <x v="0"/>
    <x v="2"/>
    <n v="6044"/>
    <n v="44377"/>
    <n v="3225"/>
    <n v="2637"/>
    <n v="492"/>
    <n v="17373"/>
    <n v="460"/>
    <n v="24187"/>
    <n v="20190"/>
    <n v="26234"/>
  </r>
  <r>
    <x v="3"/>
    <x v="0"/>
    <x v="3"/>
    <n v="26234"/>
    <n v="38864"/>
    <n v="2773"/>
    <n v="4177"/>
    <n v="181"/>
    <n v="10118"/>
    <n v="723"/>
    <n v="17972"/>
    <n v="20892"/>
    <n v="47126"/>
  </r>
  <r>
    <x v="4"/>
    <x v="0"/>
    <x v="4"/>
    <n v="47126"/>
    <n v="44470"/>
    <n v="3636"/>
    <n v="2697"/>
    <n v="440"/>
    <n v="17011"/>
    <n v="970"/>
    <n v="24754"/>
    <n v="19716"/>
    <n v="66842"/>
  </r>
  <r>
    <x v="5"/>
    <x v="0"/>
    <x v="5"/>
    <n v="66842"/>
    <n v="49690"/>
    <n v="2148"/>
    <n v="2658"/>
    <n v="210"/>
    <n v="12087"/>
    <n v="901"/>
    <n v="18004"/>
    <n v="31686"/>
    <n v="98528"/>
  </r>
  <r>
    <x v="6"/>
    <x v="0"/>
    <x v="6"/>
    <n v="98528"/>
    <n v="23612"/>
    <n v="3966"/>
    <n v="2795"/>
    <n v="193"/>
    <n v="13880"/>
    <n v="603"/>
    <n v="21437"/>
    <n v="2175"/>
    <n v="100703"/>
  </r>
  <r>
    <x v="7"/>
    <x v="0"/>
    <x v="7"/>
    <n v="100703"/>
    <n v="39080"/>
    <n v="2306"/>
    <n v="2991"/>
    <n v="333"/>
    <n v="12597"/>
    <n v="711"/>
    <n v="18938"/>
    <n v="20142"/>
    <n v="120845"/>
  </r>
  <r>
    <x v="8"/>
    <x v="0"/>
    <x v="8"/>
    <n v="120845"/>
    <n v="28429"/>
    <n v="3966"/>
    <n v="4370"/>
    <n v="199"/>
    <n v="10273"/>
    <n v="937"/>
    <n v="19745"/>
    <n v="8684"/>
    <n v="129529"/>
  </r>
  <r>
    <x v="9"/>
    <x v="0"/>
    <x v="9"/>
    <n v="129529"/>
    <n v="42970"/>
    <n v="1348"/>
    <n v="4731"/>
    <n v="325"/>
    <n v="19471"/>
    <n v="787"/>
    <n v="26662"/>
    <n v="16308"/>
    <n v="145837"/>
  </r>
  <r>
    <x v="10"/>
    <x v="0"/>
    <x v="10"/>
    <n v="145837"/>
    <n v="45658"/>
    <n v="1545"/>
    <n v="3194"/>
    <n v="207"/>
    <n v="13912"/>
    <n v="519"/>
    <n v="19377"/>
    <n v="26281"/>
    <n v="172118"/>
  </r>
  <r>
    <x v="11"/>
    <x v="0"/>
    <x v="11"/>
    <n v="172118"/>
    <n v="43203"/>
    <n v="3603"/>
    <n v="5746"/>
    <n v="156"/>
    <n v="15534"/>
    <n v="507"/>
    <n v="25546"/>
    <n v="17657"/>
    <n v="189775"/>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
  <r>
    <d v="2023-01-01T00:00:00"/>
    <n v="2348"/>
    <n v="5697"/>
    <n v="106"/>
    <n v="14195"/>
    <n v="751"/>
    <n v="-23097"/>
  </r>
  <r>
    <d v="2023-02-01T00:00:00"/>
    <n v="3198"/>
    <n v="4697"/>
    <n v="432"/>
    <n v="19812"/>
    <n v="828"/>
    <n v="-28967"/>
  </r>
  <r>
    <d v="2023-03-01T00:00:00"/>
    <n v="3225"/>
    <n v="2637"/>
    <n v="492"/>
    <n v="17373"/>
    <n v="460"/>
    <n v="-24187"/>
  </r>
  <r>
    <d v="2023-04-01T00:00:00"/>
    <n v="2773"/>
    <n v="4177"/>
    <n v="181"/>
    <n v="10118"/>
    <n v="723"/>
    <n v="-17972"/>
  </r>
  <r>
    <d v="2023-05-01T00:00:00"/>
    <n v="3636"/>
    <n v="2697"/>
    <n v="440"/>
    <n v="17011"/>
    <n v="970"/>
    <n v="-24754"/>
  </r>
  <r>
    <d v="2023-06-01T00:00:00"/>
    <n v="2148"/>
    <n v="2658"/>
    <n v="210"/>
    <n v="12087"/>
    <n v="901"/>
    <n v="-18004"/>
  </r>
  <r>
    <d v="2023-07-01T00:00:00"/>
    <n v="3966"/>
    <n v="2795"/>
    <n v="193"/>
    <n v="13880"/>
    <n v="603"/>
    <n v="-21437"/>
  </r>
  <r>
    <d v="2023-08-01T00:00:00"/>
    <n v="2306"/>
    <n v="2991"/>
    <n v="333"/>
    <n v="12597"/>
    <n v="711"/>
    <n v="-18938"/>
  </r>
  <r>
    <d v="2023-09-01T00:00:00"/>
    <n v="3966"/>
    <n v="4370"/>
    <n v="199"/>
    <n v="10273"/>
    <n v="937"/>
    <n v="-19745"/>
  </r>
  <r>
    <d v="2023-10-01T00:00:00"/>
    <n v="1348"/>
    <n v="4731"/>
    <n v="325"/>
    <n v="19471"/>
    <n v="787"/>
    <n v="-26662"/>
  </r>
  <r>
    <d v="2023-11-01T00:00:00"/>
    <n v="1545"/>
    <n v="3194"/>
    <n v="207"/>
    <n v="13912"/>
    <n v="519"/>
    <n v="-19377"/>
  </r>
  <r>
    <d v="2023-12-01T00:00:00"/>
    <n v="3603"/>
    <n v="5746"/>
    <n v="156"/>
    <n v="15534"/>
    <n v="507"/>
    <n v="-25546"/>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
  <r>
    <x v="0"/>
    <n v="27800"/>
    <n v="0"/>
  </r>
  <r>
    <x v="1"/>
    <n v="4703"/>
    <n v="30308"/>
  </r>
  <r>
    <x v="2"/>
    <n v="6044"/>
    <n v="44377"/>
  </r>
  <r>
    <x v="3"/>
    <n v="26234"/>
    <n v="38864"/>
  </r>
  <r>
    <x v="4"/>
    <n v="47126"/>
    <n v="44470"/>
  </r>
  <r>
    <x v="5"/>
    <n v="66842"/>
    <n v="49690"/>
  </r>
  <r>
    <x v="6"/>
    <n v="98528"/>
    <n v="23612"/>
  </r>
  <r>
    <x v="7"/>
    <n v="100703"/>
    <n v="39080"/>
  </r>
  <r>
    <x v="8"/>
    <n v="120845"/>
    <n v="28429"/>
  </r>
  <r>
    <x v="9"/>
    <n v="129529"/>
    <n v="42970"/>
  </r>
  <r>
    <x v="10"/>
    <n v="145837"/>
    <n v="45658"/>
  </r>
  <r>
    <x v="11"/>
    <n v="172118"/>
    <n v="4320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A9C1C4B-C76D-41BD-9977-B26031724523}" name="PivotTable3" cacheId="0" dataOnRows="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N13" firstHeaderRow="1" firstDataRow="2" firstDataCol="1"/>
  <pivotFields count="13">
    <pivotField axis="axisCol" numFmtId="164" showAll="0">
      <items count="13">
        <item x="0"/>
        <item x="1"/>
        <item x="2"/>
        <item x="3"/>
        <item x="4"/>
        <item x="5"/>
        <item x="6"/>
        <item x="7"/>
        <item x="8"/>
        <item x="9"/>
        <item x="10"/>
        <item x="11"/>
        <item t="default"/>
      </items>
    </pivotField>
    <pivotField showAll="0"/>
    <pivotField showAll="0"/>
    <pivotField numFmtId="165" showAll="0"/>
    <pivotField dataField="1" numFmtId="165" showAll="0"/>
    <pivotField dataField="1" numFmtId="165" showAll="0"/>
    <pivotField dataField="1" numFmtId="165" showAll="0"/>
    <pivotField dataField="1" numFmtId="165" showAll="0"/>
    <pivotField dataField="1" numFmtId="165" showAll="0"/>
    <pivotField dataField="1" numFmtId="165" showAll="0"/>
    <pivotField dataField="1" numFmtId="165" showAll="0"/>
    <pivotField dataField="1" numFmtId="165" showAll="0"/>
    <pivotField dataField="1" numFmtId="165" showAll="0"/>
  </pivotFields>
  <rowFields count="1">
    <field x="-2"/>
  </rowFields>
  <rowItems count="9">
    <i>
      <x/>
    </i>
    <i i="1">
      <x v="1"/>
    </i>
    <i i="2">
      <x v="2"/>
    </i>
    <i i="3">
      <x v="3"/>
    </i>
    <i i="4">
      <x v="4"/>
    </i>
    <i i="5">
      <x v="5"/>
    </i>
    <i i="6">
      <x v="6"/>
    </i>
    <i i="7">
      <x v="7"/>
    </i>
    <i i="8">
      <x v="8"/>
    </i>
  </rowItems>
  <colFields count="1">
    <field x="0"/>
  </colFields>
  <colItems count="13">
    <i>
      <x/>
    </i>
    <i>
      <x v="1"/>
    </i>
    <i>
      <x v="2"/>
    </i>
    <i>
      <x v="3"/>
    </i>
    <i>
      <x v="4"/>
    </i>
    <i>
      <x v="5"/>
    </i>
    <i>
      <x v="6"/>
    </i>
    <i>
      <x v="7"/>
    </i>
    <i>
      <x v="8"/>
    </i>
    <i>
      <x v="9"/>
    </i>
    <i>
      <x v="10"/>
    </i>
    <i>
      <x v="11"/>
    </i>
    <i t="grand">
      <x/>
    </i>
  </colItems>
  <dataFields count="9">
    <dataField name="Sum of Final Balance" fld="12" baseField="0" baseItem="0"/>
    <dataField name="Sum of Net Changes" fld="11" baseField="0" baseItem="0"/>
    <dataField name="Sum of Income (+)" fld="4" baseField="0" baseItem="0"/>
    <dataField name="Sum of Operating Expenses (-)" fld="10" baseField="0" baseItem="0"/>
    <dataField name="Sum of Expenses 1" fld="5" baseField="0" baseItem="0"/>
    <dataField name="Sum of Expenses 2" fld="6" baseField="0" baseItem="0"/>
    <dataField name="Sum of Expenses 3" fld="7" baseField="0" baseItem="0"/>
    <dataField name="Sum of Expenses 4" fld="8" baseField="0" baseItem="0"/>
    <dataField name="Sum of Expenses 5" fld="9" baseField="0" baseItem="0"/>
  </dataFields>
  <formats count="33">
    <format dxfId="88">
      <pivotArea type="all" dataOnly="0" outline="0" fieldPosition="0"/>
    </format>
    <format dxfId="87">
      <pivotArea outline="0" collapsedLevelsAreSubtotals="1" fieldPosition="0"/>
    </format>
    <format dxfId="86">
      <pivotArea type="origin" dataOnly="0" labelOnly="1" outline="0" fieldPosition="0"/>
    </format>
    <format dxfId="85">
      <pivotArea field="0" type="button" dataOnly="0" labelOnly="1" outline="0" axis="axisCol" fieldPosition="0"/>
    </format>
    <format dxfId="84">
      <pivotArea type="topRight" dataOnly="0" labelOnly="1" outline="0" fieldPosition="0"/>
    </format>
    <format dxfId="83">
      <pivotArea field="-2" type="button" dataOnly="0" labelOnly="1" outline="0" axis="axisRow" fieldPosition="0"/>
    </format>
    <format dxfId="82">
      <pivotArea dataOnly="0" labelOnly="1" outline="0" fieldPosition="0">
        <references count="1">
          <reference field="4294967294" count="8">
            <x v="0"/>
            <x v="2"/>
            <x v="3"/>
            <x v="4"/>
            <x v="5"/>
            <x v="6"/>
            <x v="7"/>
            <x v="8"/>
          </reference>
        </references>
      </pivotArea>
    </format>
    <format dxfId="81">
      <pivotArea dataOnly="0" labelOnly="1" fieldPosition="0">
        <references count="1">
          <reference field="0" count="0"/>
        </references>
      </pivotArea>
    </format>
    <format dxfId="80">
      <pivotArea dataOnly="0" labelOnly="1" grandCol="1" outline="0" fieldPosition="0"/>
    </format>
    <format dxfId="79">
      <pivotArea outline="0" collapsedLevelsAreSubtotals="1" fieldPosition="0"/>
    </format>
    <format dxfId="78">
      <pivotArea field="-2" type="button" dataOnly="0" labelOnly="1" outline="0" axis="axisRow" fieldPosition="0"/>
    </format>
    <format dxfId="77">
      <pivotArea dataOnly="0" labelOnly="1" fieldPosition="0">
        <references count="1">
          <reference field="0" count="0"/>
        </references>
      </pivotArea>
    </format>
    <format dxfId="76">
      <pivotArea dataOnly="0" labelOnly="1" grandCol="1" outline="0" fieldPosition="0"/>
    </format>
    <format dxfId="75">
      <pivotArea field="-2" type="button" dataOnly="0" labelOnly="1" outline="0" axis="axisRow" fieldPosition="0"/>
    </format>
    <format dxfId="74">
      <pivotArea dataOnly="0" labelOnly="1" fieldPosition="0">
        <references count="1">
          <reference field="0" count="0"/>
        </references>
      </pivotArea>
    </format>
    <format dxfId="73">
      <pivotArea dataOnly="0" labelOnly="1" grandCol="1" outline="0" fieldPosition="0"/>
    </format>
    <format dxfId="72">
      <pivotArea grandCol="1" outline="0" collapsedLevelsAreSubtotals="1" fieldPosition="0"/>
    </format>
    <format dxfId="71">
      <pivotArea dataOnly="0" labelOnly="1" grandCol="1" outline="0" fieldPosition="0"/>
    </format>
    <format dxfId="70">
      <pivotArea field="-2" type="button" dataOnly="0" labelOnly="1" outline="0" axis="axisRow" fieldPosition="0"/>
    </format>
    <format dxfId="69">
      <pivotArea dataOnly="0" labelOnly="1" fieldPosition="0">
        <references count="1">
          <reference field="0" count="0"/>
        </references>
      </pivotArea>
    </format>
    <format dxfId="68">
      <pivotArea type="origin" dataOnly="0" labelOnly="1" outline="0" fieldPosition="0"/>
    </format>
    <format dxfId="67">
      <pivotArea field="0" type="button" dataOnly="0" labelOnly="1" outline="0" axis="axisCol" fieldPosition="0"/>
    </format>
    <format dxfId="66">
      <pivotArea type="topRight" dataOnly="0" labelOnly="1" outline="0" fieldPosition="0"/>
    </format>
    <format dxfId="65">
      <pivotArea type="origin" dataOnly="0" labelOnly="1" outline="0" fieldPosition="0"/>
    </format>
    <format dxfId="64">
      <pivotArea field="0" type="button" dataOnly="0" labelOnly="1" outline="0" axis="axisCol" fieldPosition="0"/>
    </format>
    <format dxfId="63">
      <pivotArea type="topRight" dataOnly="0" labelOnly="1" outline="0" fieldPosition="0"/>
    </format>
    <format dxfId="62">
      <pivotArea collapsedLevelsAreSubtotals="1" fieldPosition="0">
        <references count="1">
          <reference field="4294967294" count="1">
            <x v="2"/>
          </reference>
        </references>
      </pivotArea>
    </format>
    <format dxfId="61">
      <pivotArea dataOnly="0" labelOnly="1" outline="0" fieldPosition="0">
        <references count="1">
          <reference field="4294967294" count="1">
            <x v="2"/>
          </reference>
        </references>
      </pivotArea>
    </format>
    <format dxfId="60">
      <pivotArea collapsedLevelsAreSubtotals="1" fieldPosition="0">
        <references count="1">
          <reference field="4294967294" count="1">
            <x v="3"/>
          </reference>
        </references>
      </pivotArea>
    </format>
    <format dxfId="59">
      <pivotArea dataOnly="0" labelOnly="1" outline="0" fieldPosition="0">
        <references count="1">
          <reference field="4294967294" count="1">
            <x v="3"/>
          </reference>
        </references>
      </pivotArea>
    </format>
    <format dxfId="58">
      <pivotArea collapsedLevelsAreSubtotals="1" fieldPosition="0">
        <references count="1">
          <reference field="4294967294" count="2">
            <x v="0"/>
            <x v="1"/>
          </reference>
        </references>
      </pivotArea>
    </format>
    <format dxfId="57">
      <pivotArea dataOnly="0" labelOnly="1" outline="0" fieldPosition="0">
        <references count="1">
          <reference field="4294967294" count="2">
            <x v="0"/>
            <x v="1"/>
          </reference>
        </references>
      </pivotArea>
    </format>
    <format dxfId="56">
      <pivotArea field="0" grandCol="1" collapsedLevelsAreSubtotals="1" axis="axisCol" fieldPosition="0">
        <references count="1">
          <reference field="4294967294" count="2">
            <x v="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20AC087-4BA3-428F-B529-FE4CFA950EF5}" name="PivotTable1"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9">
  <location ref="E4:F17" firstHeaderRow="1" firstDataRow="1" firstDataCol="1"/>
  <pivotFields count="4">
    <pivotField axis="axisRow" numFmtId="16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165" showAll="0"/>
    <pivotField dataField="1" numFmtId="4"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2">
    <field x="3"/>
    <field x="0"/>
  </rowFields>
  <rowItems count="13">
    <i>
      <x v="1"/>
    </i>
    <i>
      <x v="2"/>
    </i>
    <i>
      <x v="3"/>
    </i>
    <i>
      <x v="4"/>
    </i>
    <i>
      <x v="5"/>
    </i>
    <i>
      <x v="6"/>
    </i>
    <i>
      <x v="7"/>
    </i>
    <i>
      <x v="8"/>
    </i>
    <i>
      <x v="9"/>
    </i>
    <i>
      <x v="10"/>
    </i>
    <i>
      <x v="11"/>
    </i>
    <i>
      <x v="12"/>
    </i>
    <i t="grand">
      <x/>
    </i>
  </rowItems>
  <colItems count="1">
    <i/>
  </colItems>
  <dataFields count="1">
    <dataField name="Sum of Income (+)" fld="2" baseField="3" baseItem="6" numFmtId="167"/>
  </dataFields>
  <formats count="18">
    <format dxfId="55">
      <pivotArea type="all" dataOnly="0" outline="0" fieldPosition="0"/>
    </format>
    <format dxfId="54">
      <pivotArea outline="0" collapsedLevelsAreSubtotals="1" fieldPosition="0"/>
    </format>
    <format dxfId="53">
      <pivotArea field="3" type="button" dataOnly="0" labelOnly="1" outline="0" axis="axisRow" fieldPosition="0"/>
    </format>
    <format dxfId="52">
      <pivotArea dataOnly="0" labelOnly="1" fieldPosition="0">
        <references count="1">
          <reference field="3" count="12">
            <x v="1"/>
            <x v="2"/>
            <x v="3"/>
            <x v="4"/>
            <x v="5"/>
            <x v="6"/>
            <x v="7"/>
            <x v="8"/>
            <x v="9"/>
            <x v="10"/>
            <x v="11"/>
            <x v="12"/>
          </reference>
        </references>
      </pivotArea>
    </format>
    <format dxfId="51">
      <pivotArea dataOnly="0" labelOnly="1" grandRow="1" outline="0" fieldPosition="0"/>
    </format>
    <format dxfId="50">
      <pivotArea dataOnly="0" labelOnly="1" outline="0" axis="axisValues" fieldPosition="0"/>
    </format>
    <format dxfId="49">
      <pivotArea type="all" dataOnly="0" outline="0" fieldPosition="0"/>
    </format>
    <format dxfId="48">
      <pivotArea outline="0" collapsedLevelsAreSubtotals="1" fieldPosition="0"/>
    </format>
    <format dxfId="47">
      <pivotArea field="3" type="button" dataOnly="0" labelOnly="1" outline="0" axis="axisRow" fieldPosition="0"/>
    </format>
    <format dxfId="46">
      <pivotArea dataOnly="0" labelOnly="1" fieldPosition="0">
        <references count="1">
          <reference field="3" count="12">
            <x v="1"/>
            <x v="2"/>
            <x v="3"/>
            <x v="4"/>
            <x v="5"/>
            <x v="6"/>
            <x v="7"/>
            <x v="8"/>
            <x v="9"/>
            <x v="10"/>
            <x v="11"/>
            <x v="12"/>
          </reference>
        </references>
      </pivotArea>
    </format>
    <format dxfId="45">
      <pivotArea dataOnly="0" labelOnly="1" grandRow="1" outline="0" fieldPosition="0"/>
    </format>
    <format dxfId="44">
      <pivotArea dataOnly="0" labelOnly="1" outline="0" axis="axisValues" fieldPosition="0"/>
    </format>
    <format dxfId="43">
      <pivotArea type="all" dataOnly="0" outline="0" fieldPosition="0"/>
    </format>
    <format dxfId="42">
      <pivotArea outline="0" collapsedLevelsAreSubtotals="1" fieldPosition="0"/>
    </format>
    <format dxfId="41">
      <pivotArea field="3" type="button" dataOnly="0" labelOnly="1" outline="0" axis="axisRow" fieldPosition="0"/>
    </format>
    <format dxfId="40">
      <pivotArea dataOnly="0" labelOnly="1" fieldPosition="0">
        <references count="1">
          <reference field="3" count="12">
            <x v="1"/>
            <x v="2"/>
            <x v="3"/>
            <x v="4"/>
            <x v="5"/>
            <x v="6"/>
            <x v="7"/>
            <x v="8"/>
            <x v="9"/>
            <x v="10"/>
            <x v="11"/>
            <x v="12"/>
          </reference>
        </references>
      </pivotArea>
    </format>
    <format dxfId="39">
      <pivotArea dataOnly="0" labelOnly="1" grandRow="1" outline="0" fieldPosition="0"/>
    </format>
    <format dxfId="38">
      <pivotArea dataOnly="0" labelOnly="1" outline="0" axis="axisValues" fieldPosition="0"/>
    </format>
  </formats>
  <chartFormats count="1">
    <chartFormat chart="8" format="0" series="1">
      <pivotArea type="data" outline="0" fieldPosition="0">
        <references count="1">
          <reference field="4294967294" count="1" selected="0">
            <x v="0"/>
          </reference>
        </references>
      </pivotArea>
    </chartFormat>
  </chartFormats>
  <pivotTableStyleInfo name="PivotStyleLight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5821BD7-3468-4B69-83D2-1E686283E328}" name="PivotTable3" cacheId="1" dataOnRows="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I3:J8" firstHeaderRow="1" firstDataRow="1" firstDataCol="1"/>
  <pivotFields count="7">
    <pivotField numFmtId="164" showAll="0"/>
    <pivotField dataField="1" numFmtId="4" showAll="0"/>
    <pivotField dataField="1" numFmtId="4" showAll="0"/>
    <pivotField dataField="1" numFmtId="4" showAll="0"/>
    <pivotField dataField="1" numFmtId="4" showAll="0"/>
    <pivotField dataField="1" numFmtId="4" showAll="0"/>
    <pivotField numFmtId="4" showAll="0"/>
  </pivotFields>
  <rowFields count="1">
    <field x="-2"/>
  </rowFields>
  <rowItems count="5">
    <i>
      <x/>
    </i>
    <i i="1">
      <x v="1"/>
    </i>
    <i i="2">
      <x v="2"/>
    </i>
    <i i="3">
      <x v="3"/>
    </i>
    <i i="4">
      <x v="4"/>
    </i>
  </rowItems>
  <colItems count="1">
    <i/>
  </colItems>
  <dataFields count="5">
    <dataField name="Sum of Expenses 1" fld="1" baseField="0" baseItem="0"/>
    <dataField name="Sum of Expenses 2" fld="2" baseField="0" baseItem="0"/>
    <dataField name="Sum of Expenses 3" fld="3" baseField="0" baseItem="0"/>
    <dataField name="Sum of Expenses 4" fld="4" baseField="0" baseItem="0"/>
    <dataField name="Sum of Expenses 5" fld="5" baseField="0" baseItem="0"/>
  </dataFields>
  <formats count="1">
    <format dxfId="30">
      <pivotArea outline="0" collapsedLevelsAreSubtotals="1" fieldPosition="0"/>
    </format>
  </formats>
  <chartFormats count="1">
    <chartFormat chart="3"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FC3432A-A093-43F2-8B0C-109F6DCCD0C5}"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9">
  <location ref="S4:T17" firstHeaderRow="1" firstDataRow="1" firstDataCol="1"/>
  <pivotFields count="13">
    <pivotField axis="axisRow" numFmtId="164" showAll="0">
      <items count="13">
        <item x="0"/>
        <item x="1"/>
        <item x="2"/>
        <item x="3"/>
        <item x="4"/>
        <item x="5"/>
        <item x="6"/>
        <item x="7"/>
        <item x="8"/>
        <item x="9"/>
        <item x="10"/>
        <item x="11"/>
        <item t="default"/>
      </items>
    </pivotField>
    <pivotField showAll="0">
      <items count="2">
        <item x="0"/>
        <item t="default"/>
      </items>
    </pivotField>
    <pivotField showAll="0">
      <items count="13">
        <item x="0"/>
        <item x="1"/>
        <item x="2"/>
        <item x="3"/>
        <item x="4"/>
        <item x="5"/>
        <item x="6"/>
        <item x="7"/>
        <item x="8"/>
        <item x="9"/>
        <item x="10"/>
        <item x="11"/>
        <item t="default"/>
      </items>
    </pivotField>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dataField="1" numFmtId="165" showAll="0"/>
  </pivotFields>
  <rowFields count="1">
    <field x="0"/>
  </rowFields>
  <rowItems count="13">
    <i>
      <x/>
    </i>
    <i>
      <x v="1"/>
    </i>
    <i>
      <x v="2"/>
    </i>
    <i>
      <x v="3"/>
    </i>
    <i>
      <x v="4"/>
    </i>
    <i>
      <x v="5"/>
    </i>
    <i>
      <x v="6"/>
    </i>
    <i>
      <x v="7"/>
    </i>
    <i>
      <x v="8"/>
    </i>
    <i>
      <x v="9"/>
    </i>
    <i>
      <x v="10"/>
    </i>
    <i>
      <x v="11"/>
    </i>
    <i t="grand">
      <x/>
    </i>
  </rowItems>
  <colItems count="1">
    <i/>
  </colItems>
  <dataFields count="1">
    <dataField name="Sum of Final Balance" fld="12" baseField="0" baseItem="0" numFmtId="165"/>
  </dataFields>
  <formats count="1">
    <format dxfId="17">
      <pivotArea outline="0" collapsedLevelsAreSubtotals="1" fieldPosition="0"/>
    </format>
  </formats>
  <chartFormats count="1">
    <chartFormat chart="8"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08DBDB8-7FB5-454C-B3C2-D394D1428C68}"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0">
  <location ref="O4:Q17" firstHeaderRow="0" firstDataRow="1" firstDataCol="1"/>
  <pivotFields count="13">
    <pivotField axis="axisRow" numFmtId="164" showAll="0">
      <items count="13">
        <item x="0"/>
        <item x="1"/>
        <item x="2"/>
        <item x="3"/>
        <item x="4"/>
        <item x="5"/>
        <item x="6"/>
        <item x="7"/>
        <item x="8"/>
        <item x="9"/>
        <item x="10"/>
        <item x="11"/>
        <item t="default"/>
      </items>
    </pivotField>
    <pivotField showAll="0">
      <items count="2">
        <item x="0"/>
        <item t="default"/>
      </items>
    </pivotField>
    <pivotField showAll="0">
      <items count="13">
        <item x="0"/>
        <item x="1"/>
        <item x="2"/>
        <item x="3"/>
        <item x="4"/>
        <item x="5"/>
        <item x="6"/>
        <item x="7"/>
        <item x="8"/>
        <item x="9"/>
        <item x="10"/>
        <item x="11"/>
        <item t="default"/>
      </items>
    </pivotField>
    <pivotField numFmtId="165" showAll="0"/>
    <pivotField dataField="1" numFmtId="165" showAll="0"/>
    <pivotField numFmtId="165" showAll="0"/>
    <pivotField numFmtId="165" showAll="0"/>
    <pivotField numFmtId="165" showAll="0"/>
    <pivotField numFmtId="165" showAll="0"/>
    <pivotField numFmtId="165" showAll="0"/>
    <pivotField dataField="1" numFmtId="165" showAll="0"/>
    <pivotField numFmtId="165" showAll="0"/>
    <pivotField numFmtId="165" showAll="0"/>
  </pivotFields>
  <rowFields count="1">
    <field x="0"/>
  </rowFields>
  <rowItems count="13">
    <i>
      <x/>
    </i>
    <i>
      <x v="1"/>
    </i>
    <i>
      <x v="2"/>
    </i>
    <i>
      <x v="3"/>
    </i>
    <i>
      <x v="4"/>
    </i>
    <i>
      <x v="5"/>
    </i>
    <i>
      <x v="6"/>
    </i>
    <i>
      <x v="7"/>
    </i>
    <i>
      <x v="8"/>
    </i>
    <i>
      <x v="9"/>
    </i>
    <i>
      <x v="10"/>
    </i>
    <i>
      <x v="11"/>
    </i>
    <i t="grand">
      <x/>
    </i>
  </rowItems>
  <colFields count="1">
    <field x="-2"/>
  </colFields>
  <colItems count="2">
    <i>
      <x/>
    </i>
    <i i="1">
      <x v="1"/>
    </i>
  </colItems>
  <dataFields count="2">
    <dataField name="Sum of Income (+)" fld="4" baseField="0" baseItem="0"/>
    <dataField name="Sum of Operating Expenses (-)" fld="10" baseField="0" baseItem="0"/>
  </dataFields>
  <formats count="1">
    <format dxfId="18">
      <pivotArea outline="0" collapsedLevelsAreSubtotals="1" fieldPosition="0"/>
    </format>
  </formats>
  <chartFormats count="2">
    <chartFormat chart="9" format="2" series="1">
      <pivotArea type="data" outline="0" fieldPosition="0">
        <references count="1">
          <reference field="4294967294" count="1" selected="0">
            <x v="0"/>
          </reference>
        </references>
      </pivotArea>
    </chartFormat>
    <chartFormat chart="9" format="3"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EDAF7DD0-3969-4E99-B3AC-6A59E1F63082}" sourceName="Year">
  <pivotTables>
    <pivotTable tabId="22" name="PivotTable1"/>
    <pivotTable tabId="22" name="PivotTable2"/>
  </pivotTables>
  <data>
    <tabular pivotCacheId="1434471261">
      <items count="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3EBA25F4-0357-4531-AB9B-1F3DF8089ECC}" sourceName="Month">
  <pivotTables>
    <pivotTable tabId="22" name="PivotTable1"/>
    <pivotTable tabId="22" name="PivotTable2"/>
  </pivotTables>
  <data>
    <tabular pivotCacheId="1434471261">
      <items count="12">
        <i x="0" s="1"/>
        <i x="1" s="1"/>
        <i x="2" s="1"/>
        <i x="3" s="1"/>
        <i x="4" s="1"/>
        <i x="5" s="1"/>
        <i x="6" s="1"/>
        <i x="7" s="1"/>
        <i x="8" s="1"/>
        <i x="9" s="1"/>
        <i x="10" s="1"/>
        <i x="1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D8F7E765-1821-442A-9427-D6DA93A734BB}" cache="Slicer_Year" caption="Year" style="SlicerStyleLight4" rowHeight="241300"/>
  <slicer name="Month" xr10:uid="{7D40AB0F-CF1F-45AB-814D-4072DE179E83}" cache="Slicer_Month" caption="Month" style="SlicerStyleLight4"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CC9AAF3-DC6C-47DE-B53D-81BEDC836546}" name="Table3" displayName="Table3" ref="A3:C15" totalsRowShown="0" headerRowDxfId="37" dataDxfId="35" headerRowBorderDxfId="36" tableBorderDxfId="34">
  <autoFilter ref="A3:C15" xr:uid="{0CC9AAF3-DC6C-47DE-B53D-81BEDC836546}"/>
  <tableColumns count="3">
    <tableColumn id="1" xr3:uid="{494270F4-E6A9-4D03-944E-C18D63424A2F}" name="Month-Year (edit)" dataDxfId="33"/>
    <tableColumn id="2" xr3:uid="{08398843-5D78-4024-9ACF-9F7090E1C002}" name="Initial Balance" dataDxfId="32"/>
    <tableColumn id="5" xr3:uid="{18E2299C-FC69-4778-87BC-561798040A77}" name="Income (+)" dataDxfId="31"/>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6A2DBE22-26E9-4051-A3AC-56DC0B236F0D}" name="Table5" displayName="Table5" ref="A3:G15" totalsRowShown="0" headerRowDxfId="29" dataDxfId="27" headerRowBorderDxfId="28" tableBorderDxfId="26">
  <autoFilter ref="A3:G15" xr:uid="{6A2DBE22-26E9-4051-A3AC-56DC0B236F0D}"/>
  <tableColumns count="7">
    <tableColumn id="1" xr3:uid="{8A8FB3D9-5688-447C-8AF2-860A95915DBB}" name="Month-Year" dataDxfId="25">
      <calculatedColumnFormula>Table3[[#This Row],[Month-Year (edit)]]</calculatedColumnFormula>
    </tableColumn>
    <tableColumn id="2" xr3:uid="{83F0958F-2EDE-4CF9-AE6B-14A85E46F012}" name="Expenses 1" dataDxfId="24"/>
    <tableColumn id="3" xr3:uid="{FC24B135-7C89-43CA-A4FE-B5718246E970}" name="Expenses 2" dataDxfId="23"/>
    <tableColumn id="7" xr3:uid="{B032FBBB-7A02-4731-B05B-B63FAA7A7730}" name="Expenses 3" dataDxfId="22"/>
    <tableColumn id="6" xr3:uid="{AC418306-387F-48B6-AF21-EE5E57CB0422}" name="Expenses 4" dataDxfId="21"/>
    <tableColumn id="4" xr3:uid="{BAE69619-1CE3-4A6C-8595-4E57C042F6CB}" name="Expenses 5" dataDxfId="20"/>
    <tableColumn id="5" xr3:uid="{9C619368-ED87-486D-9521-C64C0AD28E80}" name="Operating Expenses (-)" dataDxfId="19">
      <calculatedColumnFormula>-SUM(Table5[[#This Row],[Expenses 1]:[Expenses 5]])</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8B4A3BA-0A1D-471C-B941-8283566FFD10}" name="Table1" displayName="Table1" ref="A4:M16" totalsRowShown="0" headerRowDxfId="16" dataDxfId="14" headerRowBorderDxfId="15" tableBorderDxfId="13">
  <autoFilter ref="A4:M16" xr:uid="{88B4A3BA-0A1D-471C-B941-8283566FFD10}"/>
  <tableColumns count="13">
    <tableColumn id="1" xr3:uid="{467F84E6-9D8B-4BAA-8716-4AB12E99FB4F}" name="Month-Year" dataDxfId="12">
      <calculatedColumnFormula>Income!A4</calculatedColumnFormula>
    </tableColumn>
    <tableColumn id="2" xr3:uid="{0C9A87A9-D5FB-4409-AA59-C5BC029E7100}" name="Year" dataDxfId="11">
      <calculatedColumnFormula>YEAR(Table1[[#This Row],[Month-Year]])</calculatedColumnFormula>
    </tableColumn>
    <tableColumn id="3" xr3:uid="{ECEA4549-9ADF-4F75-AD8E-F04CED993762}" name="Month" dataDxfId="10">
      <calculatedColumnFormula>TEXT(Table1[[#This Row],[Month-Year]],"mmmm")</calculatedColumnFormula>
    </tableColumn>
    <tableColumn id="4" xr3:uid="{6DA84D5E-B20B-4928-A7B0-EEDCBDF866C1}" name="Initial Balance" dataDxfId="9"/>
    <tableColumn id="5" xr3:uid="{B9DEB2D2-0F07-409C-BAD0-A4DF3EBE5D95}" name="Income (+)" dataDxfId="8">
      <calculatedColumnFormula>Income!C4</calculatedColumnFormula>
    </tableColumn>
    <tableColumn id="12" xr3:uid="{819E0395-C3B5-43FE-B578-EC3C5FEA2A77}" name="Expenses 1" dataDxfId="7">
      <calculatedColumnFormula>Expenses!B4</calculatedColumnFormula>
    </tableColumn>
    <tableColumn id="13" xr3:uid="{814C2018-D41A-428B-A349-0CFAD7A1D088}" name="Expenses 2" dataDxfId="6">
      <calculatedColumnFormula>Expenses!C4</calculatedColumnFormula>
    </tableColumn>
    <tableColumn id="14" xr3:uid="{16AB24E6-B37B-406F-8EFF-DCFC26A0A4A8}" name="Expenses 3" dataDxfId="5">
      <calculatedColumnFormula>Expenses!D4</calculatedColumnFormula>
    </tableColumn>
    <tableColumn id="15" xr3:uid="{0831F8B2-900D-4A4C-9117-79D6BAB54AF2}" name="Expenses 4" dataDxfId="4">
      <calculatedColumnFormula>Expenses!E4</calculatedColumnFormula>
    </tableColumn>
    <tableColumn id="16" xr3:uid="{34CBACD5-A431-434A-9A52-9DFB963987DD}" name="Expenses 5" dataDxfId="3">
      <calculatedColumnFormula>Expenses!F4</calculatedColumnFormula>
    </tableColumn>
    <tableColumn id="17" xr3:uid="{4470F2AA-7875-43CB-A154-24D3896F80D4}" name="Operating Expenses (-)" dataDxfId="2">
      <calculatedColumnFormula>SUM(F5:J5)</calculatedColumnFormula>
    </tableColumn>
    <tableColumn id="19" xr3:uid="{73B9B0B8-D213-4575-A32E-72FD9FE501E6}" name="Net Changes" dataDxfId="1">
      <calculatedColumnFormula>Table1[[#This Row],[Income (+)]]-Table1[[#This Row],[Operating Expenses (-)]]</calculatedColumnFormula>
    </tableColumn>
    <tableColumn id="20" xr3:uid="{3ADDC8B7-F8AE-4BF9-BC41-5F421D4D01B7}" name="Final Balance" dataDxfId="0">
      <calculatedColumnFormula>SUM(Table1[[#This Row],[Initial Balance]],Table1[[#This Row],[Net Changes]])</calculatedColumnFormula>
    </tableColumn>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mailto:marina.ascalonmanaois@gmail.com" TargetMode="Externa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1.bin"/><Relationship Id="rId1" Type="http://schemas.openxmlformats.org/officeDocument/2006/relationships/pivotTable" Target="../pivotTables/pivotTable2.xml"/><Relationship Id="rId4"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2.bin"/><Relationship Id="rId1" Type="http://schemas.openxmlformats.org/officeDocument/2006/relationships/pivotTable" Target="../pivotTables/pivotTable3.xml"/><Relationship Id="rId4" Type="http://schemas.openxmlformats.org/officeDocument/2006/relationships/table" Target="../tables/table2.xm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ivotTable" Target="../pivotTables/pivotTable5.xml"/><Relationship Id="rId1" Type="http://schemas.openxmlformats.org/officeDocument/2006/relationships/pivotTable" Target="../pivotTables/pivotTable4.xml"/><Relationship Id="rId4"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08F1B9-DFA2-4489-8FA9-3B9A9412C3CD}">
  <dimension ref="B2:B3"/>
  <sheetViews>
    <sheetView showGridLines="0" showRowColHeaders="0" workbookViewId="0">
      <selection activeCell="B2" sqref="B2"/>
    </sheetView>
  </sheetViews>
  <sheetFormatPr defaultRowHeight="15" x14ac:dyDescent="0.25"/>
  <cols>
    <col min="1" max="1" width="5.42578125" customWidth="1"/>
  </cols>
  <sheetData>
    <row r="2" spans="2:2" x14ac:dyDescent="0.25">
      <c r="B2" t="s">
        <v>29</v>
      </c>
    </row>
    <row r="3" spans="2:2" x14ac:dyDescent="0.25">
      <c r="B3" s="54" t="s">
        <v>30</v>
      </c>
    </row>
  </sheetData>
  <sheetProtection sheet="1" objects="1" scenarios="1"/>
  <hyperlinks>
    <hyperlink ref="B3" r:id="rId1" xr:uid="{877EE6F1-0598-464B-9329-F7114E86DAE3}"/>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3D3166-EA03-4961-9895-98D8C53CD592}">
  <dimension ref="A1:CZ28"/>
  <sheetViews>
    <sheetView showGridLines="0" tabSelected="1" zoomScaleNormal="100" workbookViewId="0">
      <selection activeCell="F37" sqref="F37"/>
    </sheetView>
  </sheetViews>
  <sheetFormatPr defaultRowHeight="15" x14ac:dyDescent="0.25"/>
  <cols>
    <col min="1" max="1" width="30.140625" style="10" bestFit="1" customWidth="1"/>
    <col min="2" max="2" width="19.28515625" style="10" bestFit="1" customWidth="1"/>
    <col min="3" max="7" width="12.5703125" style="10" bestFit="1" customWidth="1"/>
    <col min="8" max="13" width="14" style="10" bestFit="1" customWidth="1"/>
    <col min="14" max="14" width="15.7109375" style="10" bestFit="1" customWidth="1"/>
    <col min="15" max="96" width="28.28515625" style="10" bestFit="1" customWidth="1"/>
    <col min="97" max="97" width="24.42578125" style="10" bestFit="1" customWidth="1"/>
    <col min="98" max="98" width="22.28515625" style="10" bestFit="1" customWidth="1"/>
    <col min="99" max="99" width="33.28515625" style="10" bestFit="1" customWidth="1"/>
    <col min="100" max="104" width="22.5703125" style="10" bestFit="1" customWidth="1"/>
    <col min="105" max="16384" width="9.140625" style="10"/>
  </cols>
  <sheetData>
    <row r="1" spans="1:104" ht="15" customHeight="1" x14ac:dyDescent="0.25">
      <c r="A1" s="59"/>
      <c r="B1" s="59"/>
      <c r="C1" s="59"/>
      <c r="D1" s="59"/>
      <c r="E1" s="59"/>
      <c r="F1" s="59"/>
      <c r="G1" s="59"/>
      <c r="H1" s="59"/>
      <c r="I1" s="59"/>
      <c r="J1" s="59"/>
      <c r="K1" s="59"/>
      <c r="L1" s="59"/>
      <c r="M1" s="59"/>
      <c r="N1" s="59"/>
      <c r="O1" s="59"/>
      <c r="P1" s="59"/>
      <c r="Q1" s="28"/>
      <c r="R1" s="28"/>
      <c r="S1" s="28"/>
      <c r="T1" s="12"/>
      <c r="U1" s="12"/>
      <c r="V1" s="12"/>
      <c r="W1" s="12"/>
      <c r="X1" s="12"/>
      <c r="Y1" s="11"/>
      <c r="Z1" s="11"/>
      <c r="AA1" s="11"/>
      <c r="AB1" s="11"/>
      <c r="AC1" s="11"/>
      <c r="AD1" s="11"/>
      <c r="AE1" s="11"/>
      <c r="AF1" s="11"/>
      <c r="AG1" s="11"/>
      <c r="AH1" s="11"/>
    </row>
    <row r="2" spans="1:104" ht="15.75" customHeight="1" thickBot="1" x14ac:dyDescent="0.3">
      <c r="A2" s="60"/>
      <c r="B2" s="60"/>
      <c r="C2" s="60"/>
      <c r="D2" s="60"/>
      <c r="E2" s="60"/>
      <c r="F2" s="60"/>
      <c r="G2" s="60"/>
      <c r="H2" s="60"/>
      <c r="I2" s="60"/>
      <c r="J2" s="60"/>
      <c r="K2" s="60"/>
      <c r="L2" s="60"/>
      <c r="M2" s="60"/>
      <c r="N2" s="60"/>
      <c r="O2" s="60"/>
      <c r="P2" s="60"/>
      <c r="Q2" s="28"/>
      <c r="R2" s="28"/>
      <c r="S2" s="28"/>
      <c r="T2" s="12"/>
      <c r="U2" s="12"/>
      <c r="V2" s="12"/>
      <c r="W2" s="12"/>
      <c r="X2" s="12"/>
      <c r="Y2" s="11"/>
      <c r="Z2" s="11"/>
      <c r="AA2" s="11"/>
      <c r="AB2" s="11"/>
      <c r="AC2" s="11"/>
      <c r="AD2" s="11"/>
      <c r="AE2" s="11"/>
      <c r="AF2" s="11"/>
      <c r="AG2" s="11"/>
      <c r="AH2" s="11"/>
    </row>
    <row r="3" spans="1:104" ht="15.75" thickTop="1" x14ac:dyDescent="0.25">
      <c r="A3" s="19"/>
      <c r="B3" s="19" t="s">
        <v>16</v>
      </c>
      <c r="C3" s="19"/>
      <c r="D3" s="19"/>
      <c r="E3" s="19"/>
      <c r="F3" s="19"/>
      <c r="G3" s="19"/>
      <c r="H3" s="19"/>
      <c r="I3" s="19"/>
      <c r="J3" s="19"/>
      <c r="K3" s="19"/>
      <c r="L3" s="19"/>
      <c r="M3" s="19"/>
      <c r="N3" s="19"/>
      <c r="O3"/>
      <c r="P3"/>
      <c r="Q3" s="29"/>
      <c r="R3" s="29"/>
      <c r="S3" s="29"/>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row>
    <row r="4" spans="1:104" x14ac:dyDescent="0.25">
      <c r="A4" s="18" t="s">
        <v>15</v>
      </c>
      <c r="B4" s="16">
        <v>44927</v>
      </c>
      <c r="C4" s="16">
        <v>44958</v>
      </c>
      <c r="D4" s="16">
        <v>44986</v>
      </c>
      <c r="E4" s="16">
        <v>45017</v>
      </c>
      <c r="F4" s="16">
        <v>45047</v>
      </c>
      <c r="G4" s="16">
        <v>45078</v>
      </c>
      <c r="H4" s="16">
        <v>45108</v>
      </c>
      <c r="I4" s="16">
        <v>45139</v>
      </c>
      <c r="J4" s="16">
        <v>45170</v>
      </c>
      <c r="K4" s="16">
        <v>45200</v>
      </c>
      <c r="L4" s="16">
        <v>45231</v>
      </c>
      <c r="M4" s="16">
        <v>45261</v>
      </c>
      <c r="N4" s="16" t="s">
        <v>5</v>
      </c>
      <c r="O4"/>
      <c r="P4"/>
      <c r="Q4" s="29"/>
      <c r="R4" s="29"/>
      <c r="S4" s="29"/>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row>
    <row r="5" spans="1:104" x14ac:dyDescent="0.25">
      <c r="A5" s="26" t="s">
        <v>26</v>
      </c>
      <c r="B5" s="27">
        <v>4703</v>
      </c>
      <c r="C5" s="27">
        <v>6044</v>
      </c>
      <c r="D5" s="27">
        <v>26234</v>
      </c>
      <c r="E5" s="27">
        <v>47126</v>
      </c>
      <c r="F5" s="27">
        <v>66842</v>
      </c>
      <c r="G5" s="27">
        <v>98528</v>
      </c>
      <c r="H5" s="27">
        <v>100703</v>
      </c>
      <c r="I5" s="27">
        <v>120845</v>
      </c>
      <c r="J5" s="27">
        <v>129529</v>
      </c>
      <c r="K5" s="27">
        <v>145837</v>
      </c>
      <c r="L5" s="27">
        <v>172118</v>
      </c>
      <c r="M5" s="27">
        <v>189775</v>
      </c>
      <c r="N5" s="17">
        <v>1108284</v>
      </c>
      <c r="O5"/>
      <c r="P5"/>
      <c r="Q5" s="29"/>
      <c r="R5" s="29"/>
      <c r="S5" s="29"/>
      <c r="T5"/>
      <c r="U5"/>
      <c r="V5"/>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row>
    <row r="6" spans="1:104" x14ac:dyDescent="0.25">
      <c r="A6" s="26" t="s">
        <v>27</v>
      </c>
      <c r="B6" s="27">
        <v>-23097</v>
      </c>
      <c r="C6" s="27">
        <v>1341</v>
      </c>
      <c r="D6" s="27">
        <v>20190</v>
      </c>
      <c r="E6" s="27">
        <v>20892</v>
      </c>
      <c r="F6" s="27">
        <v>19716</v>
      </c>
      <c r="G6" s="27">
        <v>31686</v>
      </c>
      <c r="H6" s="27">
        <v>2175</v>
      </c>
      <c r="I6" s="27">
        <v>20142</v>
      </c>
      <c r="J6" s="27">
        <v>8684</v>
      </c>
      <c r="K6" s="27">
        <v>16308</v>
      </c>
      <c r="L6" s="27">
        <v>26281</v>
      </c>
      <c r="M6" s="27">
        <v>17657</v>
      </c>
      <c r="N6" s="17">
        <v>161975</v>
      </c>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row>
    <row r="7" spans="1:104" x14ac:dyDescent="0.25">
      <c r="A7" s="20" t="s">
        <v>25</v>
      </c>
      <c r="B7" s="21">
        <v>0</v>
      </c>
      <c r="C7" s="21">
        <v>30308</v>
      </c>
      <c r="D7" s="21">
        <v>44377</v>
      </c>
      <c r="E7" s="21">
        <v>38864</v>
      </c>
      <c r="F7" s="21">
        <v>44470</v>
      </c>
      <c r="G7" s="21">
        <v>49690</v>
      </c>
      <c r="H7" s="21">
        <v>23612</v>
      </c>
      <c r="I7" s="21">
        <v>39080</v>
      </c>
      <c r="J7" s="21">
        <v>28429</v>
      </c>
      <c r="K7" s="21">
        <v>42970</v>
      </c>
      <c r="L7" s="21">
        <v>45658</v>
      </c>
      <c r="M7" s="21">
        <v>43203</v>
      </c>
      <c r="N7" s="22">
        <v>430661</v>
      </c>
      <c r="O7"/>
      <c r="P7"/>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row>
    <row r="8" spans="1:104" x14ac:dyDescent="0.25">
      <c r="A8" s="23" t="s">
        <v>28</v>
      </c>
      <c r="B8" s="24">
        <v>23097</v>
      </c>
      <c r="C8" s="24">
        <v>28967</v>
      </c>
      <c r="D8" s="24">
        <v>24187</v>
      </c>
      <c r="E8" s="24">
        <v>17972</v>
      </c>
      <c r="F8" s="24">
        <v>24754</v>
      </c>
      <c r="G8" s="24">
        <v>18004</v>
      </c>
      <c r="H8" s="24">
        <v>21437</v>
      </c>
      <c r="I8" s="24">
        <v>18938</v>
      </c>
      <c r="J8" s="24">
        <v>19745</v>
      </c>
      <c r="K8" s="24">
        <v>26662</v>
      </c>
      <c r="L8" s="24">
        <v>19377</v>
      </c>
      <c r="M8" s="24">
        <v>25546</v>
      </c>
      <c r="N8" s="25">
        <v>268686</v>
      </c>
    </row>
    <row r="9" spans="1:104" x14ac:dyDescent="0.25">
      <c r="A9" s="14" t="s">
        <v>17</v>
      </c>
      <c r="B9" s="15">
        <v>2348</v>
      </c>
      <c r="C9" s="15">
        <v>3198</v>
      </c>
      <c r="D9" s="15">
        <v>3225</v>
      </c>
      <c r="E9" s="15">
        <v>2773</v>
      </c>
      <c r="F9" s="15">
        <v>3636</v>
      </c>
      <c r="G9" s="15">
        <v>2148</v>
      </c>
      <c r="H9" s="15">
        <v>3966</v>
      </c>
      <c r="I9" s="15">
        <v>2306</v>
      </c>
      <c r="J9" s="15">
        <v>3966</v>
      </c>
      <c r="K9" s="15">
        <v>1348</v>
      </c>
      <c r="L9" s="15">
        <v>1545</v>
      </c>
      <c r="M9" s="15">
        <v>3603</v>
      </c>
      <c r="N9" s="17">
        <v>34062</v>
      </c>
    </row>
    <row r="10" spans="1:104" x14ac:dyDescent="0.25">
      <c r="A10" s="14" t="s">
        <v>18</v>
      </c>
      <c r="B10" s="15">
        <v>5697</v>
      </c>
      <c r="C10" s="15">
        <v>4697</v>
      </c>
      <c r="D10" s="15">
        <v>2637</v>
      </c>
      <c r="E10" s="15">
        <v>4177</v>
      </c>
      <c r="F10" s="15">
        <v>2697</v>
      </c>
      <c r="G10" s="15">
        <v>2658</v>
      </c>
      <c r="H10" s="15">
        <v>2795</v>
      </c>
      <c r="I10" s="15">
        <v>2991</v>
      </c>
      <c r="J10" s="15">
        <v>4370</v>
      </c>
      <c r="K10" s="15">
        <v>4731</v>
      </c>
      <c r="L10" s="15">
        <v>3194</v>
      </c>
      <c r="M10" s="15">
        <v>5746</v>
      </c>
      <c r="N10" s="17">
        <v>46390</v>
      </c>
    </row>
    <row r="11" spans="1:104" x14ac:dyDescent="0.25">
      <c r="A11" s="14" t="s">
        <v>19</v>
      </c>
      <c r="B11" s="15">
        <v>106</v>
      </c>
      <c r="C11" s="15">
        <v>432</v>
      </c>
      <c r="D11" s="15">
        <v>492</v>
      </c>
      <c r="E11" s="15">
        <v>181</v>
      </c>
      <c r="F11" s="15">
        <v>440</v>
      </c>
      <c r="G11" s="15">
        <v>210</v>
      </c>
      <c r="H11" s="15">
        <v>193</v>
      </c>
      <c r="I11" s="15">
        <v>333</v>
      </c>
      <c r="J11" s="15">
        <v>199</v>
      </c>
      <c r="K11" s="15">
        <v>325</v>
      </c>
      <c r="L11" s="15">
        <v>207</v>
      </c>
      <c r="M11" s="15">
        <v>156</v>
      </c>
      <c r="N11" s="17">
        <v>3274</v>
      </c>
    </row>
    <row r="12" spans="1:104" x14ac:dyDescent="0.25">
      <c r="A12" s="14" t="s">
        <v>20</v>
      </c>
      <c r="B12" s="15">
        <v>14195</v>
      </c>
      <c r="C12" s="15">
        <v>19812</v>
      </c>
      <c r="D12" s="15">
        <v>17373</v>
      </c>
      <c r="E12" s="15">
        <v>10118</v>
      </c>
      <c r="F12" s="15">
        <v>17011</v>
      </c>
      <c r="G12" s="15">
        <v>12087</v>
      </c>
      <c r="H12" s="15">
        <v>13880</v>
      </c>
      <c r="I12" s="15">
        <v>12597</v>
      </c>
      <c r="J12" s="15">
        <v>10273</v>
      </c>
      <c r="K12" s="15">
        <v>19471</v>
      </c>
      <c r="L12" s="15">
        <v>13912</v>
      </c>
      <c r="M12" s="15">
        <v>15534</v>
      </c>
      <c r="N12" s="17">
        <v>176263</v>
      </c>
    </row>
    <row r="13" spans="1:104" x14ac:dyDescent="0.25">
      <c r="A13" s="14" t="s">
        <v>21</v>
      </c>
      <c r="B13" s="15">
        <v>751</v>
      </c>
      <c r="C13" s="15">
        <v>828</v>
      </c>
      <c r="D13" s="15">
        <v>460</v>
      </c>
      <c r="E13" s="15">
        <v>723</v>
      </c>
      <c r="F13" s="15">
        <v>970</v>
      </c>
      <c r="G13" s="15">
        <v>901</v>
      </c>
      <c r="H13" s="15">
        <v>603</v>
      </c>
      <c r="I13" s="15">
        <v>711</v>
      </c>
      <c r="J13" s="15">
        <v>937</v>
      </c>
      <c r="K13" s="15">
        <v>787</v>
      </c>
      <c r="L13" s="15">
        <v>519</v>
      </c>
      <c r="M13" s="15">
        <v>507</v>
      </c>
      <c r="N13" s="17">
        <v>8697</v>
      </c>
    </row>
    <row r="14" spans="1:104" x14ac:dyDescent="0.25">
      <c r="A14"/>
      <c r="B14"/>
      <c r="C14"/>
      <c r="D14"/>
      <c r="E14"/>
      <c r="F14"/>
      <c r="G14"/>
      <c r="H14"/>
      <c r="I14"/>
      <c r="J14"/>
      <c r="K14"/>
      <c r="L14"/>
      <c r="M14"/>
      <c r="N14"/>
    </row>
    <row r="15" spans="1:104" x14ac:dyDescent="0.25">
      <c r="A15"/>
      <c r="B15"/>
      <c r="C15"/>
      <c r="D15"/>
      <c r="E15"/>
      <c r="F15"/>
      <c r="G15"/>
      <c r="H15"/>
      <c r="I15"/>
      <c r="J15"/>
      <c r="K15"/>
      <c r="L15"/>
      <c r="M15"/>
      <c r="N15"/>
    </row>
    <row r="16" spans="1:104" x14ac:dyDescent="0.25">
      <c r="A16"/>
      <c r="B16"/>
      <c r="C16"/>
      <c r="D16"/>
      <c r="E16"/>
      <c r="F16"/>
      <c r="G16"/>
      <c r="H16"/>
      <c r="I16"/>
      <c r="J16"/>
      <c r="K16"/>
      <c r="L16"/>
      <c r="M16"/>
      <c r="N16"/>
    </row>
    <row r="17" spans="1:14" x14ac:dyDescent="0.25">
      <c r="A17"/>
      <c r="B17"/>
      <c r="C17"/>
      <c r="D17"/>
      <c r="E17"/>
      <c r="F17"/>
      <c r="G17"/>
      <c r="H17"/>
      <c r="I17"/>
      <c r="J17"/>
      <c r="K17"/>
      <c r="L17"/>
      <c r="M17"/>
      <c r="N17"/>
    </row>
    <row r="18" spans="1:14" x14ac:dyDescent="0.25">
      <c r="A18"/>
      <c r="B18"/>
      <c r="C18"/>
      <c r="D18"/>
      <c r="E18"/>
      <c r="F18"/>
      <c r="G18"/>
      <c r="H18"/>
      <c r="I18"/>
      <c r="J18"/>
      <c r="K18"/>
      <c r="L18"/>
      <c r="M18"/>
      <c r="N18"/>
    </row>
    <row r="19" spans="1:14" x14ac:dyDescent="0.25">
      <c r="A19"/>
      <c r="B19"/>
      <c r="C19"/>
    </row>
    <row r="20" spans="1:14" x14ac:dyDescent="0.25">
      <c r="A20"/>
      <c r="B20"/>
      <c r="C20"/>
    </row>
    <row r="21" spans="1:14" x14ac:dyDescent="0.25">
      <c r="A21"/>
    </row>
    <row r="22" spans="1:14" x14ac:dyDescent="0.25">
      <c r="A22"/>
    </row>
    <row r="23" spans="1:14" x14ac:dyDescent="0.25">
      <c r="A23"/>
    </row>
    <row r="24" spans="1:14" x14ac:dyDescent="0.25">
      <c r="A24"/>
    </row>
    <row r="25" spans="1:14" x14ac:dyDescent="0.25">
      <c r="A25"/>
    </row>
    <row r="26" spans="1:14" x14ac:dyDescent="0.25">
      <c r="A26"/>
    </row>
    <row r="27" spans="1:14" x14ac:dyDescent="0.25">
      <c r="A27"/>
    </row>
    <row r="28" spans="1:14" x14ac:dyDescent="0.25">
      <c r="A28"/>
    </row>
  </sheetData>
  <mergeCells count="1">
    <mergeCell ref="A1:P2"/>
  </mergeCells>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5F4D33-0C73-453F-8288-51F2F8518487}">
  <sheetPr>
    <tabColor rgb="FFFFFF00"/>
  </sheetPr>
  <dimension ref="A1:N19"/>
  <sheetViews>
    <sheetView showGridLines="0" workbookViewId="0">
      <selection activeCell="I25" sqref="I25"/>
    </sheetView>
  </sheetViews>
  <sheetFormatPr defaultRowHeight="15" x14ac:dyDescent="0.25"/>
  <cols>
    <col min="1" max="1" width="20.140625" customWidth="1"/>
    <col min="2" max="2" width="17.85546875" customWidth="1"/>
    <col min="3" max="3" width="20.140625" customWidth="1"/>
    <col min="4" max="4" width="9" hidden="1" customWidth="1"/>
    <col min="5" max="5" width="13.140625" hidden="1" customWidth="1"/>
    <col min="6" max="6" width="17.28515625" hidden="1" customWidth="1"/>
    <col min="7" max="7" width="23.140625" customWidth="1"/>
    <col min="12" max="12" width="11.140625" bestFit="1" customWidth="1"/>
    <col min="13" max="13" width="17.28515625" bestFit="1" customWidth="1"/>
    <col min="17" max="17" width="15.7109375" bestFit="1" customWidth="1"/>
    <col min="18" max="18" width="10.28515625" bestFit="1" customWidth="1"/>
    <col min="19" max="19" width="15.140625" customWidth="1"/>
  </cols>
  <sheetData>
    <row r="1" spans="1:14" ht="15" customHeight="1" x14ac:dyDescent="0.25">
      <c r="A1" s="61" t="s">
        <v>0</v>
      </c>
      <c r="B1" s="61"/>
      <c r="C1" s="61"/>
      <c r="D1" s="7"/>
      <c r="E1" s="7"/>
      <c r="F1" s="7"/>
      <c r="G1" s="7"/>
      <c r="H1" s="2"/>
      <c r="I1" s="2"/>
      <c r="J1" s="2"/>
      <c r="K1" s="2"/>
      <c r="L1" s="2"/>
      <c r="M1" s="2"/>
      <c r="N1" s="2"/>
    </row>
    <row r="2" spans="1:14" ht="15" customHeight="1" x14ac:dyDescent="0.25">
      <c r="A2" s="61"/>
      <c r="B2" s="61"/>
      <c r="C2" s="61"/>
      <c r="D2" s="7"/>
      <c r="E2" s="7"/>
      <c r="F2" s="7"/>
      <c r="G2" s="7"/>
      <c r="H2" s="2"/>
      <c r="I2" s="2"/>
      <c r="J2" s="2"/>
      <c r="K2" s="2"/>
      <c r="L2" s="2"/>
      <c r="M2" s="2"/>
      <c r="N2" s="2"/>
    </row>
    <row r="3" spans="1:14" ht="23.25" x14ac:dyDescent="0.25">
      <c r="A3" s="3" t="s">
        <v>24</v>
      </c>
      <c r="B3" s="3" t="s">
        <v>1</v>
      </c>
      <c r="C3" s="3" t="s">
        <v>2</v>
      </c>
      <c r="D3" s="7"/>
      <c r="E3" s="7"/>
      <c r="F3" s="7"/>
      <c r="G3" s="7"/>
      <c r="H3" s="7"/>
      <c r="I3" s="2"/>
      <c r="J3" s="2"/>
      <c r="K3" s="2"/>
    </row>
    <row r="4" spans="1:14" x14ac:dyDescent="0.25">
      <c r="A4" s="30">
        <v>44927</v>
      </c>
      <c r="B4" s="48">
        <v>27800</v>
      </c>
      <c r="C4" s="53">
        <v>0</v>
      </c>
      <c r="D4" s="55"/>
      <c r="E4" s="56" t="s">
        <v>6</v>
      </c>
      <c r="F4" s="56" t="s">
        <v>25</v>
      </c>
    </row>
    <row r="5" spans="1:14" x14ac:dyDescent="0.25">
      <c r="A5" s="31">
        <v>44958</v>
      </c>
      <c r="B5" s="46">
        <f>Table1[[#This Row],[Final Balance]]</f>
        <v>4703</v>
      </c>
      <c r="C5" s="53">
        <v>30308</v>
      </c>
      <c r="D5" s="55"/>
      <c r="E5" s="57" t="s">
        <v>31</v>
      </c>
      <c r="F5" s="58">
        <v>0</v>
      </c>
    </row>
    <row r="6" spans="1:14" x14ac:dyDescent="0.25">
      <c r="A6" s="30">
        <v>44986</v>
      </c>
      <c r="B6" s="47">
        <f>Table1[[#This Row],[Final Balance]]</f>
        <v>6044</v>
      </c>
      <c r="C6" s="53">
        <v>44377</v>
      </c>
      <c r="D6" s="55"/>
      <c r="E6" s="57" t="s">
        <v>32</v>
      </c>
      <c r="F6" s="58">
        <v>30308</v>
      </c>
    </row>
    <row r="7" spans="1:14" x14ac:dyDescent="0.25">
      <c r="A7" s="31">
        <v>45017</v>
      </c>
      <c r="B7" s="46">
        <f>Table1[[#This Row],[Final Balance]]</f>
        <v>26234</v>
      </c>
      <c r="C7" s="53">
        <v>38864</v>
      </c>
      <c r="D7" s="55"/>
      <c r="E7" s="57" t="s">
        <v>33</v>
      </c>
      <c r="F7" s="58">
        <v>44377</v>
      </c>
    </row>
    <row r="8" spans="1:14" x14ac:dyDescent="0.25">
      <c r="A8" s="30">
        <v>45047</v>
      </c>
      <c r="B8" s="47">
        <f>Table1[[#This Row],[Final Balance]]</f>
        <v>47126</v>
      </c>
      <c r="C8" s="53">
        <v>44470</v>
      </c>
      <c r="D8" s="55"/>
      <c r="E8" s="57" t="s">
        <v>34</v>
      </c>
      <c r="F8" s="58">
        <v>38864</v>
      </c>
    </row>
    <row r="9" spans="1:14" x14ac:dyDescent="0.25">
      <c r="A9" s="31">
        <v>45078</v>
      </c>
      <c r="B9" s="46">
        <f>Table1[[#This Row],[Final Balance]]</f>
        <v>66842</v>
      </c>
      <c r="C9" s="53">
        <v>49690</v>
      </c>
      <c r="D9" s="55"/>
      <c r="E9" s="57" t="s">
        <v>35</v>
      </c>
      <c r="F9" s="58">
        <v>44470</v>
      </c>
    </row>
    <row r="10" spans="1:14" x14ac:dyDescent="0.25">
      <c r="A10" s="30">
        <v>45108</v>
      </c>
      <c r="B10" s="46">
        <f>Table1[[#This Row],[Final Balance]]</f>
        <v>98528</v>
      </c>
      <c r="C10" s="53">
        <v>23612</v>
      </c>
      <c r="D10" s="55"/>
      <c r="E10" s="57" t="s">
        <v>36</v>
      </c>
      <c r="F10" s="58">
        <v>49690</v>
      </c>
    </row>
    <row r="11" spans="1:14" x14ac:dyDescent="0.25">
      <c r="A11" s="31">
        <v>45139</v>
      </c>
      <c r="B11" s="46">
        <f>Table1[[#This Row],[Final Balance]]</f>
        <v>100703</v>
      </c>
      <c r="C11" s="53">
        <v>39080</v>
      </c>
      <c r="D11" s="55"/>
      <c r="E11" s="57" t="s">
        <v>37</v>
      </c>
      <c r="F11" s="58">
        <v>23612</v>
      </c>
    </row>
    <row r="12" spans="1:14" x14ac:dyDescent="0.25">
      <c r="A12" s="30">
        <v>45170</v>
      </c>
      <c r="B12" s="46">
        <f>Table1[[#This Row],[Final Balance]]</f>
        <v>120845</v>
      </c>
      <c r="C12" s="53">
        <v>28429</v>
      </c>
      <c r="D12" s="55"/>
      <c r="E12" s="57" t="s">
        <v>38</v>
      </c>
      <c r="F12" s="58">
        <v>39080</v>
      </c>
    </row>
    <row r="13" spans="1:14" x14ac:dyDescent="0.25">
      <c r="A13" s="31">
        <v>45200</v>
      </c>
      <c r="B13" s="46">
        <f>Table1[[#This Row],[Final Balance]]</f>
        <v>129529</v>
      </c>
      <c r="C13" s="53">
        <v>42970</v>
      </c>
      <c r="D13" s="55"/>
      <c r="E13" s="57" t="s">
        <v>39</v>
      </c>
      <c r="F13" s="58">
        <v>28429</v>
      </c>
    </row>
    <row r="14" spans="1:14" x14ac:dyDescent="0.25">
      <c r="A14" s="30">
        <v>45231</v>
      </c>
      <c r="B14" s="46">
        <f>Table1[[#This Row],[Final Balance]]</f>
        <v>145837</v>
      </c>
      <c r="C14" s="53">
        <v>45658</v>
      </c>
      <c r="D14" s="55"/>
      <c r="E14" s="57" t="s">
        <v>40</v>
      </c>
      <c r="F14" s="58">
        <v>42970</v>
      </c>
    </row>
    <row r="15" spans="1:14" x14ac:dyDescent="0.25">
      <c r="A15" s="32">
        <v>45261</v>
      </c>
      <c r="B15" s="46">
        <f>Table1[[#This Row],[Final Balance]]</f>
        <v>172118</v>
      </c>
      <c r="C15" s="53">
        <v>43203</v>
      </c>
      <c r="D15" s="55"/>
      <c r="E15" s="57" t="s">
        <v>41</v>
      </c>
      <c r="F15" s="58">
        <v>45658</v>
      </c>
    </row>
    <row r="16" spans="1:14" x14ac:dyDescent="0.25">
      <c r="D16" s="55"/>
      <c r="E16" s="57" t="s">
        <v>42</v>
      </c>
      <c r="F16" s="58">
        <v>43203</v>
      </c>
    </row>
    <row r="17" spans="4:6" x14ac:dyDescent="0.25">
      <c r="D17" s="55"/>
      <c r="E17" s="57" t="s">
        <v>5</v>
      </c>
      <c r="F17" s="58">
        <v>430661</v>
      </c>
    </row>
    <row r="18" spans="4:6" x14ac:dyDescent="0.25">
      <c r="D18" s="55"/>
      <c r="E18" s="55"/>
      <c r="F18" s="55"/>
    </row>
    <row r="19" spans="4:6" x14ac:dyDescent="0.25">
      <c r="D19" s="55"/>
      <c r="E19" s="55"/>
      <c r="F19" s="55"/>
    </row>
  </sheetData>
  <mergeCells count="1">
    <mergeCell ref="A1:C2"/>
  </mergeCells>
  <phoneticPr fontId="3" type="noConversion"/>
  <pageMargins left="0.7" right="0.7" top="0.75" bottom="0.75" header="0.3" footer="0.3"/>
  <pageSetup orientation="portrait" r:id="rId2"/>
  <drawing r:id="rId3"/>
  <tableParts count="1">
    <tablePart r:id="rId4"/>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264487-98F9-4463-AB50-935CF62987F8}">
  <sheetPr>
    <tabColor rgb="FFFFFF00"/>
  </sheetPr>
  <dimension ref="A1:J15"/>
  <sheetViews>
    <sheetView showGridLines="0" workbookViewId="0">
      <selection activeCell="G28" sqref="G28"/>
    </sheetView>
  </sheetViews>
  <sheetFormatPr defaultRowHeight="15" x14ac:dyDescent="0.25"/>
  <cols>
    <col min="1" max="1" width="15" customWidth="1"/>
    <col min="2" max="2" width="16.140625" customWidth="1"/>
    <col min="3" max="3" width="17.85546875" customWidth="1"/>
    <col min="4" max="4" width="16" customWidth="1"/>
    <col min="5" max="5" width="16.5703125" customWidth="1"/>
    <col min="6" max="6" width="18.85546875" customWidth="1"/>
    <col min="7" max="7" width="19.5703125" customWidth="1"/>
    <col min="9" max="9" width="17.5703125" bestFit="1" customWidth="1"/>
    <col min="10" max="10" width="11.28515625" bestFit="1" customWidth="1"/>
    <col min="11" max="13" width="17.5703125" bestFit="1" customWidth="1"/>
    <col min="14" max="19" width="16.28515625" bestFit="1" customWidth="1"/>
    <col min="20" max="20" width="11.28515625" bestFit="1" customWidth="1"/>
  </cols>
  <sheetData>
    <row r="1" spans="1:10" x14ac:dyDescent="0.25">
      <c r="A1" s="62" t="s">
        <v>14</v>
      </c>
      <c r="B1" s="62"/>
      <c r="C1" s="62"/>
      <c r="D1" s="62"/>
      <c r="E1" s="62"/>
      <c r="F1" s="62"/>
      <c r="G1" s="62"/>
    </row>
    <row r="2" spans="1:10" x14ac:dyDescent="0.25">
      <c r="A2" s="63"/>
      <c r="B2" s="63"/>
      <c r="C2" s="63"/>
      <c r="D2" s="63"/>
      <c r="E2" s="63"/>
      <c r="F2" s="63"/>
      <c r="G2" s="63"/>
    </row>
    <row r="3" spans="1:10" ht="30" x14ac:dyDescent="0.25">
      <c r="A3" s="4" t="s">
        <v>8</v>
      </c>
      <c r="B3" s="4" t="s">
        <v>9</v>
      </c>
      <c r="C3" s="4" t="s">
        <v>10</v>
      </c>
      <c r="D3" s="4" t="s">
        <v>11</v>
      </c>
      <c r="E3" s="4" t="s">
        <v>12</v>
      </c>
      <c r="F3" s="4" t="s">
        <v>13</v>
      </c>
      <c r="G3" s="4" t="s">
        <v>7</v>
      </c>
      <c r="I3" s="1" t="s">
        <v>15</v>
      </c>
    </row>
    <row r="4" spans="1:10" x14ac:dyDescent="0.25">
      <c r="A4" s="8">
        <f>Table3[[#This Row],[Month-Year (edit)]]</f>
        <v>44927</v>
      </c>
      <c r="B4" s="49">
        <v>2348</v>
      </c>
      <c r="C4" s="49">
        <v>5697</v>
      </c>
      <c r="D4" s="49">
        <v>106</v>
      </c>
      <c r="E4" s="49">
        <v>14195</v>
      </c>
      <c r="F4" s="49">
        <v>751</v>
      </c>
      <c r="G4" s="33">
        <f>-SUM(Table5[[#This Row],[Expenses 1]:[Expenses 5]])</f>
        <v>-23097</v>
      </c>
      <c r="I4" s="52" t="s">
        <v>17</v>
      </c>
      <c r="J4" s="6">
        <v>34062</v>
      </c>
    </row>
    <row r="5" spans="1:10" x14ac:dyDescent="0.25">
      <c r="A5" s="8">
        <f>Table3[[#This Row],[Month-Year (edit)]]</f>
        <v>44958</v>
      </c>
      <c r="B5" s="50">
        <v>3198</v>
      </c>
      <c r="C5" s="50">
        <v>4697</v>
      </c>
      <c r="D5" s="50">
        <v>432</v>
      </c>
      <c r="E5" s="50">
        <v>19812</v>
      </c>
      <c r="F5" s="50">
        <v>828</v>
      </c>
      <c r="G5" s="33">
        <f>-SUM(Table5[[#This Row],[Expenses 1]:[Expenses 5]])</f>
        <v>-28967</v>
      </c>
      <c r="I5" s="52" t="s">
        <v>18</v>
      </c>
      <c r="J5" s="6">
        <v>46390</v>
      </c>
    </row>
    <row r="6" spans="1:10" x14ac:dyDescent="0.25">
      <c r="A6" s="8">
        <f>Table3[[#This Row],[Month-Year (edit)]]</f>
        <v>44986</v>
      </c>
      <c r="B6" s="49">
        <v>3225</v>
      </c>
      <c r="C6" s="49">
        <v>2637</v>
      </c>
      <c r="D6" s="49">
        <v>492</v>
      </c>
      <c r="E6" s="49">
        <v>17373</v>
      </c>
      <c r="F6" s="49">
        <v>460</v>
      </c>
      <c r="G6" s="33">
        <f>-SUM(Table5[[#This Row],[Expenses 1]:[Expenses 5]])</f>
        <v>-24187</v>
      </c>
      <c r="I6" s="52" t="s">
        <v>19</v>
      </c>
      <c r="J6" s="6">
        <v>3274</v>
      </c>
    </row>
    <row r="7" spans="1:10" x14ac:dyDescent="0.25">
      <c r="A7" s="8">
        <f>Table3[[#This Row],[Month-Year (edit)]]</f>
        <v>45017</v>
      </c>
      <c r="B7" s="50">
        <v>2773</v>
      </c>
      <c r="C7" s="50">
        <v>4177</v>
      </c>
      <c r="D7" s="50">
        <v>181</v>
      </c>
      <c r="E7" s="50">
        <v>10118</v>
      </c>
      <c r="F7" s="50">
        <v>723</v>
      </c>
      <c r="G7" s="33">
        <f>-SUM(Table5[[#This Row],[Expenses 1]:[Expenses 5]])</f>
        <v>-17972</v>
      </c>
      <c r="I7" s="52" t="s">
        <v>20</v>
      </c>
      <c r="J7" s="6">
        <v>176263</v>
      </c>
    </row>
    <row r="8" spans="1:10" x14ac:dyDescent="0.25">
      <c r="A8" s="8">
        <f>Table3[[#This Row],[Month-Year (edit)]]</f>
        <v>45047</v>
      </c>
      <c r="B8" s="49">
        <v>3636</v>
      </c>
      <c r="C8" s="49">
        <v>2697</v>
      </c>
      <c r="D8" s="49">
        <v>440</v>
      </c>
      <c r="E8" s="49">
        <v>17011</v>
      </c>
      <c r="F8" s="49">
        <v>970</v>
      </c>
      <c r="G8" s="33">
        <f>-SUM(Table5[[#This Row],[Expenses 1]:[Expenses 5]])</f>
        <v>-24754</v>
      </c>
      <c r="I8" s="52" t="s">
        <v>21</v>
      </c>
      <c r="J8" s="6">
        <v>8697</v>
      </c>
    </row>
    <row r="9" spans="1:10" x14ac:dyDescent="0.25">
      <c r="A9" s="8">
        <f>Table3[[#This Row],[Month-Year (edit)]]</f>
        <v>45078</v>
      </c>
      <c r="B9" s="50">
        <v>2148</v>
      </c>
      <c r="C9" s="50">
        <v>2658</v>
      </c>
      <c r="D9" s="50">
        <v>210</v>
      </c>
      <c r="E9" s="50">
        <v>12087</v>
      </c>
      <c r="F9" s="50">
        <v>901</v>
      </c>
      <c r="G9" s="33">
        <f>-SUM(Table5[[#This Row],[Expenses 1]:[Expenses 5]])</f>
        <v>-18004</v>
      </c>
    </row>
    <row r="10" spans="1:10" x14ac:dyDescent="0.25">
      <c r="A10" s="8">
        <f>Table3[[#This Row],[Month-Year (edit)]]</f>
        <v>45108</v>
      </c>
      <c r="B10" s="49">
        <v>3966</v>
      </c>
      <c r="C10" s="49">
        <v>2795</v>
      </c>
      <c r="D10" s="49">
        <v>193</v>
      </c>
      <c r="E10" s="49">
        <v>13880</v>
      </c>
      <c r="F10" s="49">
        <v>603</v>
      </c>
      <c r="G10" s="33">
        <f>-SUM(Table5[[#This Row],[Expenses 1]:[Expenses 5]])</f>
        <v>-21437</v>
      </c>
    </row>
    <row r="11" spans="1:10" x14ac:dyDescent="0.25">
      <c r="A11" s="8">
        <f>Table3[[#This Row],[Month-Year (edit)]]</f>
        <v>45139</v>
      </c>
      <c r="B11" s="50">
        <v>2306</v>
      </c>
      <c r="C11" s="50">
        <v>2991</v>
      </c>
      <c r="D11" s="50">
        <v>333</v>
      </c>
      <c r="E11" s="50">
        <v>12597</v>
      </c>
      <c r="F11" s="50">
        <v>711</v>
      </c>
      <c r="G11" s="33">
        <f>-SUM(Table5[[#This Row],[Expenses 1]:[Expenses 5]])</f>
        <v>-18938</v>
      </c>
    </row>
    <row r="12" spans="1:10" x14ac:dyDescent="0.25">
      <c r="A12" s="8">
        <f>Table3[[#This Row],[Month-Year (edit)]]</f>
        <v>45170</v>
      </c>
      <c r="B12" s="49">
        <v>3966</v>
      </c>
      <c r="C12" s="49">
        <v>4370</v>
      </c>
      <c r="D12" s="49">
        <v>199</v>
      </c>
      <c r="E12" s="49">
        <v>10273</v>
      </c>
      <c r="F12" s="49">
        <v>937</v>
      </c>
      <c r="G12" s="33">
        <f>-SUM(Table5[[#This Row],[Expenses 1]:[Expenses 5]])</f>
        <v>-19745</v>
      </c>
    </row>
    <row r="13" spans="1:10" x14ac:dyDescent="0.25">
      <c r="A13" s="8">
        <f>Table3[[#This Row],[Month-Year (edit)]]</f>
        <v>45200</v>
      </c>
      <c r="B13" s="50">
        <v>1348</v>
      </c>
      <c r="C13" s="50">
        <v>4731</v>
      </c>
      <c r="D13" s="50">
        <v>325</v>
      </c>
      <c r="E13" s="50">
        <v>19471</v>
      </c>
      <c r="F13" s="50">
        <v>787</v>
      </c>
      <c r="G13" s="33">
        <f>-SUM(Table5[[#This Row],[Expenses 1]:[Expenses 5]])</f>
        <v>-26662</v>
      </c>
    </row>
    <row r="14" spans="1:10" x14ac:dyDescent="0.25">
      <c r="A14" s="8">
        <f>Table3[[#This Row],[Month-Year (edit)]]</f>
        <v>45231</v>
      </c>
      <c r="B14" s="49">
        <v>1545</v>
      </c>
      <c r="C14" s="49">
        <v>3194</v>
      </c>
      <c r="D14" s="49">
        <v>207</v>
      </c>
      <c r="E14" s="49">
        <v>13912</v>
      </c>
      <c r="F14" s="49">
        <v>519</v>
      </c>
      <c r="G14" s="33">
        <f>-SUM(Table5[[#This Row],[Expenses 1]:[Expenses 5]])</f>
        <v>-19377</v>
      </c>
    </row>
    <row r="15" spans="1:10" x14ac:dyDescent="0.25">
      <c r="A15" s="8">
        <f>Table3[[#This Row],[Month-Year (edit)]]</f>
        <v>45261</v>
      </c>
      <c r="B15" s="51">
        <v>3603</v>
      </c>
      <c r="C15" s="51">
        <v>5746</v>
      </c>
      <c r="D15" s="51">
        <v>156</v>
      </c>
      <c r="E15" s="51">
        <v>15534</v>
      </c>
      <c r="F15" s="51">
        <v>507</v>
      </c>
      <c r="G15" s="33">
        <f>-SUM(Table5[[#This Row],[Expenses 1]:[Expenses 5]])</f>
        <v>-25546</v>
      </c>
    </row>
  </sheetData>
  <mergeCells count="1">
    <mergeCell ref="A1:G2"/>
  </mergeCells>
  <phoneticPr fontId="3" type="noConversion"/>
  <pageMargins left="0.7" right="0.7" top="0.75" bottom="0.75" header="0.3" footer="0.3"/>
  <pageSetup orientation="portrait" r:id="rId2"/>
  <drawing r:id="rId3"/>
  <tableParts count="1">
    <tablePart r:id="rId4"/>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2B291D-57A6-4C19-831B-427749C33C6B}">
  <sheetPr>
    <tabColor rgb="FFFFFF00"/>
  </sheetPr>
  <dimension ref="A4:T17"/>
  <sheetViews>
    <sheetView topLeftCell="A4" workbookViewId="0">
      <selection activeCell="C3" sqref="C3"/>
    </sheetView>
  </sheetViews>
  <sheetFormatPr defaultRowHeight="15" x14ac:dyDescent="0.25"/>
  <cols>
    <col min="1" max="1" width="15" customWidth="1"/>
    <col min="3" max="3" width="16.7109375" customWidth="1"/>
    <col min="4" max="4" width="17.5703125" customWidth="1"/>
    <col min="5" max="5" width="16" customWidth="1"/>
    <col min="6" max="8" width="9.42578125" customWidth="1"/>
    <col min="9" max="9" width="14.28515625" customWidth="1"/>
    <col min="10" max="10" width="11.7109375" customWidth="1"/>
    <col min="11" max="11" width="16.28515625" customWidth="1"/>
    <col min="12" max="12" width="14" customWidth="1"/>
    <col min="13" max="13" width="17.42578125" customWidth="1"/>
    <col min="14" max="14" width="14" customWidth="1"/>
    <col min="15" max="15" width="13.140625" bestFit="1" customWidth="1"/>
    <col min="16" max="16" width="17.28515625" bestFit="1" customWidth="1"/>
    <col min="17" max="17" width="28.28515625" bestFit="1" customWidth="1"/>
    <col min="18" max="18" width="5.28515625" customWidth="1"/>
    <col min="19" max="19" width="13.140625" bestFit="1" customWidth="1"/>
    <col min="20" max="20" width="19.42578125" bestFit="1" customWidth="1"/>
    <col min="22" max="22" width="13.140625" bestFit="1" customWidth="1"/>
    <col min="23" max="24" width="11.42578125" bestFit="1" customWidth="1"/>
    <col min="26" max="26" width="13.140625" bestFit="1" customWidth="1"/>
    <col min="27" max="27" width="19.42578125" bestFit="1" customWidth="1"/>
  </cols>
  <sheetData>
    <row r="4" spans="1:20" ht="30" x14ac:dyDescent="0.25">
      <c r="A4" s="9" t="s">
        <v>8</v>
      </c>
      <c r="B4" s="9" t="s">
        <v>22</v>
      </c>
      <c r="C4" s="9" t="s">
        <v>23</v>
      </c>
      <c r="D4" s="9" t="s">
        <v>1</v>
      </c>
      <c r="E4" s="9" t="s">
        <v>2</v>
      </c>
      <c r="F4" s="9" t="s">
        <v>9</v>
      </c>
      <c r="G4" s="9" t="s">
        <v>10</v>
      </c>
      <c r="H4" s="9" t="s">
        <v>11</v>
      </c>
      <c r="I4" s="9" t="s">
        <v>12</v>
      </c>
      <c r="J4" s="9" t="s">
        <v>13</v>
      </c>
      <c r="K4" s="9" t="s">
        <v>7</v>
      </c>
      <c r="L4" s="9" t="s">
        <v>3</v>
      </c>
      <c r="M4" s="9" t="s">
        <v>4</v>
      </c>
      <c r="O4" s="1" t="s">
        <v>6</v>
      </c>
      <c r="P4" t="s">
        <v>25</v>
      </c>
      <c r="Q4" t="s">
        <v>28</v>
      </c>
      <c r="S4" s="1" t="s">
        <v>6</v>
      </c>
      <c r="T4" t="s">
        <v>26</v>
      </c>
    </row>
    <row r="5" spans="1:20" x14ac:dyDescent="0.25">
      <c r="A5" s="34">
        <f>Income!A4</f>
        <v>44927</v>
      </c>
      <c r="B5" s="35">
        <f>YEAR(Table1[[#This Row],[Month-Year]])</f>
        <v>2023</v>
      </c>
      <c r="C5" s="36" t="str">
        <f>TEXT(Table1[[#This Row],[Month-Year]],"mmmm")</f>
        <v>January</v>
      </c>
      <c r="D5" s="37">
        <f>Income!B4</f>
        <v>27800</v>
      </c>
      <c r="E5" s="38">
        <f>Income!C4</f>
        <v>0</v>
      </c>
      <c r="F5" s="39">
        <f>Expenses!B4</f>
        <v>2348</v>
      </c>
      <c r="G5" s="39">
        <f>Expenses!C4</f>
        <v>5697</v>
      </c>
      <c r="H5" s="39">
        <f>Expenses!D4</f>
        <v>106</v>
      </c>
      <c r="I5" s="39">
        <f>Expenses!E4</f>
        <v>14195</v>
      </c>
      <c r="J5" s="39">
        <f>Expenses!F4</f>
        <v>751</v>
      </c>
      <c r="K5" s="38">
        <f>SUM(F5:J5)</f>
        <v>23097</v>
      </c>
      <c r="L5" s="38">
        <f>Table1[[#This Row],[Income (+)]]-Table1[[#This Row],[Operating Expenses (-)]]</f>
        <v>-23097</v>
      </c>
      <c r="M5" s="38">
        <f>SUM(Table1[[#This Row],[Initial Balance]],Table1[[#This Row],[Net Changes]])</f>
        <v>4703</v>
      </c>
      <c r="O5" s="5">
        <v>44927</v>
      </c>
      <c r="P5" s="13">
        <v>0</v>
      </c>
      <c r="Q5" s="13">
        <v>23097</v>
      </c>
      <c r="S5" s="5">
        <v>44927</v>
      </c>
      <c r="T5" s="6">
        <v>4703</v>
      </c>
    </row>
    <row r="6" spans="1:20" x14ac:dyDescent="0.25">
      <c r="A6" s="34">
        <f>Income!A5</f>
        <v>44958</v>
      </c>
      <c r="B6" s="35">
        <f>YEAR(Table1[[#This Row],[Month-Year]])</f>
        <v>2023</v>
      </c>
      <c r="C6" s="36" t="str">
        <f>TEXT(Table1[[#This Row],[Month-Year]],"mmmm")</f>
        <v>February</v>
      </c>
      <c r="D6" s="40">
        <f>M5</f>
        <v>4703</v>
      </c>
      <c r="E6" s="38">
        <f>Income!C5</f>
        <v>30308</v>
      </c>
      <c r="F6" s="39">
        <f>Expenses!B5</f>
        <v>3198</v>
      </c>
      <c r="G6" s="39">
        <f>Expenses!C5</f>
        <v>4697</v>
      </c>
      <c r="H6" s="39">
        <f>Expenses!D5</f>
        <v>432</v>
      </c>
      <c r="I6" s="39">
        <f>Expenses!E5</f>
        <v>19812</v>
      </c>
      <c r="J6" s="39">
        <f>Expenses!F5</f>
        <v>828</v>
      </c>
      <c r="K6" s="38">
        <f t="shared" ref="K6:K16" si="0">SUM(F6:J6)</f>
        <v>28967</v>
      </c>
      <c r="L6" s="38">
        <f>Table1[[#This Row],[Income (+)]]-Table1[[#This Row],[Operating Expenses (-)]]</f>
        <v>1341</v>
      </c>
      <c r="M6" s="38">
        <f>SUM(Table1[[#This Row],[Initial Balance]],Table1[[#This Row],[Net Changes]])</f>
        <v>6044</v>
      </c>
      <c r="O6" s="5">
        <v>44958</v>
      </c>
      <c r="P6" s="13">
        <v>30308</v>
      </c>
      <c r="Q6" s="13">
        <v>28967</v>
      </c>
      <c r="S6" s="5">
        <v>44958</v>
      </c>
      <c r="T6" s="6">
        <v>6044</v>
      </c>
    </row>
    <row r="7" spans="1:20" x14ac:dyDescent="0.25">
      <c r="A7" s="34">
        <f>Income!A6</f>
        <v>44986</v>
      </c>
      <c r="B7" s="35">
        <f>YEAR(Table1[[#This Row],[Month-Year]])</f>
        <v>2023</v>
      </c>
      <c r="C7" s="36" t="str">
        <f>TEXT(Table1[[#This Row],[Month-Year]],"mmmm")</f>
        <v>March</v>
      </c>
      <c r="D7" s="40">
        <f t="shared" ref="D7:D16" si="1">M6</f>
        <v>6044</v>
      </c>
      <c r="E7" s="38">
        <f>Income!C6</f>
        <v>44377</v>
      </c>
      <c r="F7" s="39">
        <f>Expenses!B6</f>
        <v>3225</v>
      </c>
      <c r="G7" s="39">
        <f>Expenses!C6</f>
        <v>2637</v>
      </c>
      <c r="H7" s="39">
        <f>Expenses!D6</f>
        <v>492</v>
      </c>
      <c r="I7" s="39">
        <f>Expenses!E6</f>
        <v>17373</v>
      </c>
      <c r="J7" s="39">
        <f>Expenses!F6</f>
        <v>460</v>
      </c>
      <c r="K7" s="38">
        <f t="shared" si="0"/>
        <v>24187</v>
      </c>
      <c r="L7" s="38">
        <f>Table1[[#This Row],[Income (+)]]-Table1[[#This Row],[Operating Expenses (-)]]</f>
        <v>20190</v>
      </c>
      <c r="M7" s="38">
        <f>SUM(Table1[[#This Row],[Initial Balance]],Table1[[#This Row],[Net Changes]])</f>
        <v>26234</v>
      </c>
      <c r="O7" s="5">
        <v>44986</v>
      </c>
      <c r="P7" s="13">
        <v>44377</v>
      </c>
      <c r="Q7" s="13">
        <v>24187</v>
      </c>
      <c r="S7" s="5">
        <v>44986</v>
      </c>
      <c r="T7" s="6">
        <v>26234</v>
      </c>
    </row>
    <row r="8" spans="1:20" x14ac:dyDescent="0.25">
      <c r="A8" s="34">
        <f>Income!A7</f>
        <v>45017</v>
      </c>
      <c r="B8" s="35">
        <f>YEAR(Table1[[#This Row],[Month-Year]])</f>
        <v>2023</v>
      </c>
      <c r="C8" s="36" t="str">
        <f>TEXT(Table1[[#This Row],[Month-Year]],"mmmm")</f>
        <v>April</v>
      </c>
      <c r="D8" s="40">
        <f t="shared" si="1"/>
        <v>26234</v>
      </c>
      <c r="E8" s="38">
        <f>Income!C7</f>
        <v>38864</v>
      </c>
      <c r="F8" s="39">
        <f>Expenses!B7</f>
        <v>2773</v>
      </c>
      <c r="G8" s="39">
        <f>Expenses!C7</f>
        <v>4177</v>
      </c>
      <c r="H8" s="39">
        <f>Expenses!D7</f>
        <v>181</v>
      </c>
      <c r="I8" s="39">
        <f>Expenses!E7</f>
        <v>10118</v>
      </c>
      <c r="J8" s="39">
        <f>Expenses!F7</f>
        <v>723</v>
      </c>
      <c r="K8" s="38">
        <f t="shared" si="0"/>
        <v>17972</v>
      </c>
      <c r="L8" s="38">
        <f>Table1[[#This Row],[Income (+)]]-Table1[[#This Row],[Operating Expenses (-)]]</f>
        <v>20892</v>
      </c>
      <c r="M8" s="38">
        <f>SUM(Table1[[#This Row],[Initial Balance]],Table1[[#This Row],[Net Changes]])</f>
        <v>47126</v>
      </c>
      <c r="O8" s="5">
        <v>45017</v>
      </c>
      <c r="P8" s="13">
        <v>38864</v>
      </c>
      <c r="Q8" s="13">
        <v>17972</v>
      </c>
      <c r="S8" s="5">
        <v>45017</v>
      </c>
      <c r="T8" s="6">
        <v>47126</v>
      </c>
    </row>
    <row r="9" spans="1:20" x14ac:dyDescent="0.25">
      <c r="A9" s="34">
        <f>Income!A8</f>
        <v>45047</v>
      </c>
      <c r="B9" s="35">
        <f>YEAR(Table1[[#This Row],[Month-Year]])</f>
        <v>2023</v>
      </c>
      <c r="C9" s="36" t="str">
        <f>TEXT(Table1[[#This Row],[Month-Year]],"mmmm")</f>
        <v>May</v>
      </c>
      <c r="D9" s="40">
        <f t="shared" si="1"/>
        <v>47126</v>
      </c>
      <c r="E9" s="38">
        <f>Income!C8</f>
        <v>44470</v>
      </c>
      <c r="F9" s="39">
        <f>Expenses!B8</f>
        <v>3636</v>
      </c>
      <c r="G9" s="39">
        <f>Expenses!C8</f>
        <v>2697</v>
      </c>
      <c r="H9" s="39">
        <f>Expenses!D8</f>
        <v>440</v>
      </c>
      <c r="I9" s="39">
        <f>Expenses!E8</f>
        <v>17011</v>
      </c>
      <c r="J9" s="39">
        <f>Expenses!F8</f>
        <v>970</v>
      </c>
      <c r="K9" s="38">
        <f t="shared" si="0"/>
        <v>24754</v>
      </c>
      <c r="L9" s="38">
        <f>Table1[[#This Row],[Income (+)]]-Table1[[#This Row],[Operating Expenses (-)]]</f>
        <v>19716</v>
      </c>
      <c r="M9" s="38">
        <f>SUM(Table1[[#This Row],[Initial Balance]],Table1[[#This Row],[Net Changes]])</f>
        <v>66842</v>
      </c>
      <c r="O9" s="5">
        <v>45047</v>
      </c>
      <c r="P9" s="13">
        <v>44470</v>
      </c>
      <c r="Q9" s="13">
        <v>24754</v>
      </c>
      <c r="S9" s="5">
        <v>45047</v>
      </c>
      <c r="T9" s="6">
        <v>66842</v>
      </c>
    </row>
    <row r="10" spans="1:20" x14ac:dyDescent="0.25">
      <c r="A10" s="34">
        <f>Income!A9</f>
        <v>45078</v>
      </c>
      <c r="B10" s="35">
        <f>YEAR(Table1[[#This Row],[Month-Year]])</f>
        <v>2023</v>
      </c>
      <c r="C10" s="36" t="str">
        <f>TEXT(Table1[[#This Row],[Month-Year]],"mmmm")</f>
        <v>June</v>
      </c>
      <c r="D10" s="40">
        <f t="shared" si="1"/>
        <v>66842</v>
      </c>
      <c r="E10" s="38">
        <f>Income!C9</f>
        <v>49690</v>
      </c>
      <c r="F10" s="39">
        <f>Expenses!B9</f>
        <v>2148</v>
      </c>
      <c r="G10" s="39">
        <f>Expenses!C9</f>
        <v>2658</v>
      </c>
      <c r="H10" s="39">
        <f>Expenses!D9</f>
        <v>210</v>
      </c>
      <c r="I10" s="39">
        <f>Expenses!E9</f>
        <v>12087</v>
      </c>
      <c r="J10" s="39">
        <f>Expenses!F9</f>
        <v>901</v>
      </c>
      <c r="K10" s="38">
        <f t="shared" si="0"/>
        <v>18004</v>
      </c>
      <c r="L10" s="38">
        <f>Table1[[#This Row],[Income (+)]]-Table1[[#This Row],[Operating Expenses (-)]]</f>
        <v>31686</v>
      </c>
      <c r="M10" s="38">
        <f>SUM(Table1[[#This Row],[Initial Balance]],Table1[[#This Row],[Net Changes]])</f>
        <v>98528</v>
      </c>
      <c r="O10" s="5">
        <v>45078</v>
      </c>
      <c r="P10" s="13">
        <v>49690</v>
      </c>
      <c r="Q10" s="13">
        <v>18004</v>
      </c>
      <c r="S10" s="5">
        <v>45078</v>
      </c>
      <c r="T10" s="6">
        <v>98528</v>
      </c>
    </row>
    <row r="11" spans="1:20" x14ac:dyDescent="0.25">
      <c r="A11" s="34">
        <f>Income!A10</f>
        <v>45108</v>
      </c>
      <c r="B11" s="35">
        <f>YEAR(Table1[[#This Row],[Month-Year]])</f>
        <v>2023</v>
      </c>
      <c r="C11" s="36" t="str">
        <f>TEXT(Table1[[#This Row],[Month-Year]],"mmmm")</f>
        <v>July</v>
      </c>
      <c r="D11" s="40">
        <f t="shared" si="1"/>
        <v>98528</v>
      </c>
      <c r="E11" s="38">
        <f>Income!C10</f>
        <v>23612</v>
      </c>
      <c r="F11" s="39">
        <f>Expenses!B10</f>
        <v>3966</v>
      </c>
      <c r="G11" s="39">
        <f>Expenses!C10</f>
        <v>2795</v>
      </c>
      <c r="H11" s="39">
        <f>Expenses!D10</f>
        <v>193</v>
      </c>
      <c r="I11" s="39">
        <f>Expenses!E10</f>
        <v>13880</v>
      </c>
      <c r="J11" s="39">
        <f>Expenses!F10</f>
        <v>603</v>
      </c>
      <c r="K11" s="38">
        <f t="shared" si="0"/>
        <v>21437</v>
      </c>
      <c r="L11" s="38">
        <f>Table1[[#This Row],[Income (+)]]-Table1[[#This Row],[Operating Expenses (-)]]</f>
        <v>2175</v>
      </c>
      <c r="M11" s="38">
        <f>SUM(Table1[[#This Row],[Initial Balance]],Table1[[#This Row],[Net Changes]])</f>
        <v>100703</v>
      </c>
      <c r="O11" s="5">
        <v>45108</v>
      </c>
      <c r="P11" s="13">
        <v>23612</v>
      </c>
      <c r="Q11" s="13">
        <v>21437</v>
      </c>
      <c r="S11" s="5">
        <v>45108</v>
      </c>
      <c r="T11" s="6">
        <v>100703</v>
      </c>
    </row>
    <row r="12" spans="1:20" x14ac:dyDescent="0.25">
      <c r="A12" s="34">
        <f>Income!A11</f>
        <v>45139</v>
      </c>
      <c r="B12" s="35">
        <f>YEAR(Table1[[#This Row],[Month-Year]])</f>
        <v>2023</v>
      </c>
      <c r="C12" s="36" t="str">
        <f>TEXT(Table1[[#This Row],[Month-Year]],"mmmm")</f>
        <v>August</v>
      </c>
      <c r="D12" s="40">
        <f t="shared" si="1"/>
        <v>100703</v>
      </c>
      <c r="E12" s="38">
        <f>Income!C11</f>
        <v>39080</v>
      </c>
      <c r="F12" s="39">
        <f>Expenses!B11</f>
        <v>2306</v>
      </c>
      <c r="G12" s="39">
        <f>Expenses!C11</f>
        <v>2991</v>
      </c>
      <c r="H12" s="39">
        <f>Expenses!D11</f>
        <v>333</v>
      </c>
      <c r="I12" s="39">
        <f>Expenses!E11</f>
        <v>12597</v>
      </c>
      <c r="J12" s="39">
        <f>Expenses!F11</f>
        <v>711</v>
      </c>
      <c r="K12" s="38">
        <f t="shared" si="0"/>
        <v>18938</v>
      </c>
      <c r="L12" s="38">
        <f>Table1[[#This Row],[Income (+)]]-Table1[[#This Row],[Operating Expenses (-)]]</f>
        <v>20142</v>
      </c>
      <c r="M12" s="38">
        <f>SUM(Table1[[#This Row],[Initial Balance]],Table1[[#This Row],[Net Changes]])</f>
        <v>120845</v>
      </c>
      <c r="O12" s="5">
        <v>45139</v>
      </c>
      <c r="P12" s="13">
        <v>39080</v>
      </c>
      <c r="Q12" s="13">
        <v>18938</v>
      </c>
      <c r="S12" s="5">
        <v>45139</v>
      </c>
      <c r="T12" s="6">
        <v>120845</v>
      </c>
    </row>
    <row r="13" spans="1:20" x14ac:dyDescent="0.25">
      <c r="A13" s="34">
        <f>Income!A12</f>
        <v>45170</v>
      </c>
      <c r="B13" s="35">
        <f>YEAR(Table1[[#This Row],[Month-Year]])</f>
        <v>2023</v>
      </c>
      <c r="C13" s="36" t="str">
        <f>TEXT(Table1[[#This Row],[Month-Year]],"mmmm")</f>
        <v>September</v>
      </c>
      <c r="D13" s="40">
        <f t="shared" si="1"/>
        <v>120845</v>
      </c>
      <c r="E13" s="38">
        <f>Income!C12</f>
        <v>28429</v>
      </c>
      <c r="F13" s="39">
        <f>Expenses!B12</f>
        <v>3966</v>
      </c>
      <c r="G13" s="39">
        <f>Expenses!C12</f>
        <v>4370</v>
      </c>
      <c r="H13" s="39">
        <f>Expenses!D12</f>
        <v>199</v>
      </c>
      <c r="I13" s="39">
        <f>Expenses!E12</f>
        <v>10273</v>
      </c>
      <c r="J13" s="39">
        <f>Expenses!F12</f>
        <v>937</v>
      </c>
      <c r="K13" s="38">
        <f t="shared" si="0"/>
        <v>19745</v>
      </c>
      <c r="L13" s="38">
        <f>Table1[[#This Row],[Income (+)]]-Table1[[#This Row],[Operating Expenses (-)]]</f>
        <v>8684</v>
      </c>
      <c r="M13" s="38">
        <f>SUM(Table1[[#This Row],[Initial Balance]],Table1[[#This Row],[Net Changes]])</f>
        <v>129529</v>
      </c>
      <c r="O13" s="5">
        <v>45170</v>
      </c>
      <c r="P13" s="13">
        <v>28429</v>
      </c>
      <c r="Q13" s="13">
        <v>19745</v>
      </c>
      <c r="S13" s="5">
        <v>45170</v>
      </c>
      <c r="T13" s="6">
        <v>129529</v>
      </c>
    </row>
    <row r="14" spans="1:20" x14ac:dyDescent="0.25">
      <c r="A14" s="34">
        <f>Income!A13</f>
        <v>45200</v>
      </c>
      <c r="B14" s="35">
        <f>YEAR(Table1[[#This Row],[Month-Year]])</f>
        <v>2023</v>
      </c>
      <c r="C14" s="36" t="str">
        <f>TEXT(Table1[[#This Row],[Month-Year]],"mmmm")</f>
        <v>October</v>
      </c>
      <c r="D14" s="40">
        <f t="shared" si="1"/>
        <v>129529</v>
      </c>
      <c r="E14" s="38">
        <f>Income!C13</f>
        <v>42970</v>
      </c>
      <c r="F14" s="39">
        <f>Expenses!B13</f>
        <v>1348</v>
      </c>
      <c r="G14" s="39">
        <f>Expenses!C13</f>
        <v>4731</v>
      </c>
      <c r="H14" s="39">
        <f>Expenses!D13</f>
        <v>325</v>
      </c>
      <c r="I14" s="39">
        <f>Expenses!E13</f>
        <v>19471</v>
      </c>
      <c r="J14" s="39">
        <f>Expenses!F13</f>
        <v>787</v>
      </c>
      <c r="K14" s="38">
        <f t="shared" si="0"/>
        <v>26662</v>
      </c>
      <c r="L14" s="38">
        <f>Table1[[#This Row],[Income (+)]]-Table1[[#This Row],[Operating Expenses (-)]]</f>
        <v>16308</v>
      </c>
      <c r="M14" s="38">
        <f>SUM(Table1[[#This Row],[Initial Balance]],Table1[[#This Row],[Net Changes]])</f>
        <v>145837</v>
      </c>
      <c r="O14" s="5">
        <v>45200</v>
      </c>
      <c r="P14" s="13">
        <v>42970</v>
      </c>
      <c r="Q14" s="13">
        <v>26662</v>
      </c>
      <c r="S14" s="5">
        <v>45200</v>
      </c>
      <c r="T14" s="6">
        <v>145837</v>
      </c>
    </row>
    <row r="15" spans="1:20" x14ac:dyDescent="0.25">
      <c r="A15" s="34">
        <f>Income!A14</f>
        <v>45231</v>
      </c>
      <c r="B15" s="35">
        <f>YEAR(Table1[[#This Row],[Month-Year]])</f>
        <v>2023</v>
      </c>
      <c r="C15" s="36" t="str">
        <f>TEXT(Table1[[#This Row],[Month-Year]],"mmmm")</f>
        <v>November</v>
      </c>
      <c r="D15" s="40">
        <f t="shared" si="1"/>
        <v>145837</v>
      </c>
      <c r="E15" s="38">
        <f>Income!C14</f>
        <v>45658</v>
      </c>
      <c r="F15" s="39">
        <f>Expenses!B14</f>
        <v>1545</v>
      </c>
      <c r="G15" s="39">
        <f>Expenses!C14</f>
        <v>3194</v>
      </c>
      <c r="H15" s="39">
        <f>Expenses!D14</f>
        <v>207</v>
      </c>
      <c r="I15" s="39">
        <f>Expenses!E14</f>
        <v>13912</v>
      </c>
      <c r="J15" s="39">
        <f>Expenses!F14</f>
        <v>519</v>
      </c>
      <c r="K15" s="38">
        <f t="shared" si="0"/>
        <v>19377</v>
      </c>
      <c r="L15" s="38">
        <f>Table1[[#This Row],[Income (+)]]-Table1[[#This Row],[Operating Expenses (-)]]</f>
        <v>26281</v>
      </c>
      <c r="M15" s="38">
        <f>SUM(Table1[[#This Row],[Initial Balance]],Table1[[#This Row],[Net Changes]])</f>
        <v>172118</v>
      </c>
      <c r="O15" s="5">
        <v>45231</v>
      </c>
      <c r="P15" s="13">
        <v>45658</v>
      </c>
      <c r="Q15" s="13">
        <v>19377</v>
      </c>
      <c r="S15" s="5">
        <v>45231</v>
      </c>
      <c r="T15" s="6">
        <v>172118</v>
      </c>
    </row>
    <row r="16" spans="1:20" x14ac:dyDescent="0.25">
      <c r="A16" s="41">
        <f>Income!A15</f>
        <v>45261</v>
      </c>
      <c r="B16" s="42">
        <f>YEAR(Table1[[#This Row],[Month-Year]])</f>
        <v>2023</v>
      </c>
      <c r="C16" s="43" t="str">
        <f>TEXT(Table1[[#This Row],[Month-Year]],"mmmm")</f>
        <v>December</v>
      </c>
      <c r="D16" s="40">
        <f t="shared" si="1"/>
        <v>172118</v>
      </c>
      <c r="E16" s="44">
        <f>Income!C15</f>
        <v>43203</v>
      </c>
      <c r="F16" s="45">
        <f>Expenses!B15</f>
        <v>3603</v>
      </c>
      <c r="G16" s="45">
        <f>Expenses!C15</f>
        <v>5746</v>
      </c>
      <c r="H16" s="45">
        <f>Expenses!D15</f>
        <v>156</v>
      </c>
      <c r="I16" s="45">
        <f>Expenses!E15</f>
        <v>15534</v>
      </c>
      <c r="J16" s="45">
        <f>Expenses!F15</f>
        <v>507</v>
      </c>
      <c r="K16" s="38">
        <f t="shared" si="0"/>
        <v>25546</v>
      </c>
      <c r="L16" s="38">
        <f>Table1[[#This Row],[Income (+)]]-Table1[[#This Row],[Operating Expenses (-)]]</f>
        <v>17657</v>
      </c>
      <c r="M16" s="38">
        <f>SUM(Table1[[#This Row],[Initial Balance]],Table1[[#This Row],[Net Changes]])</f>
        <v>189775</v>
      </c>
      <c r="O16" s="5">
        <v>45261</v>
      </c>
      <c r="P16" s="13">
        <v>43203</v>
      </c>
      <c r="Q16" s="13">
        <v>25546</v>
      </c>
      <c r="S16" s="5">
        <v>45261</v>
      </c>
      <c r="T16" s="6">
        <v>189775</v>
      </c>
    </row>
    <row r="17" spans="15:20" x14ac:dyDescent="0.25">
      <c r="O17" s="5" t="s">
        <v>5</v>
      </c>
      <c r="P17" s="13">
        <v>430661</v>
      </c>
      <c r="Q17" s="13">
        <v>268686</v>
      </c>
      <c r="S17" s="5" t="s">
        <v>5</v>
      </c>
      <c r="T17" s="6">
        <v>1108284</v>
      </c>
    </row>
  </sheetData>
  <dataConsolidate/>
  <pageMargins left="0.7" right="0.7" top="0.75" bottom="0.75" header="0.3" footer="0.3"/>
  <pageSetup orientation="portrait" r:id="rId3"/>
  <ignoredErrors>
    <ignoredError sqref="C5 B5 L5" calculatedColumn="1"/>
  </ignoredErrors>
  <tableParts count="1">
    <tablePart r:id="rId4"/>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Owner</vt:lpstr>
      <vt:lpstr>Dashboard</vt:lpstr>
      <vt:lpstr>Income</vt:lpstr>
      <vt:lpstr>Expenses</vt:lpstr>
      <vt:lpstr>Merged - Don't Delete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1</dc:creator>
  <cp:lastModifiedBy>1</cp:lastModifiedBy>
  <dcterms:created xsi:type="dcterms:W3CDTF">2023-01-10T05:12:58Z</dcterms:created>
  <dcterms:modified xsi:type="dcterms:W3CDTF">2023-02-16T08:56:28Z</dcterms:modified>
</cp:coreProperties>
</file>