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Matt Tryba\"/>
    </mc:Choice>
  </mc:AlternateContent>
  <xr:revisionPtr revIDLastSave="0" documentId="13_ncr:1_{626DBC66-6CBD-42F4-8B8D-6F3BBC1A9B0D}" xr6:coauthVersionLast="47" xr6:coauthVersionMax="47" xr10:uidLastSave="{00000000-0000-0000-0000-000000000000}"/>
  <bookViews>
    <workbookView xWindow="28800" yWindow="0" windowWidth="28800" windowHeight="15600" activeTab="2" xr2:uid="{95275EDD-63D1-436F-A636-808B32D69C8E}"/>
  </bookViews>
  <sheets>
    <sheet name="Curves" sheetId="2" r:id="rId1"/>
    <sheet name="Model" sheetId="1" r:id="rId2"/>
    <sheet name="Model 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T12" i="1"/>
  <c r="R18" i="1"/>
  <c r="V18" i="1" s="1"/>
  <c r="R17" i="1"/>
  <c r="V17" i="1" s="1"/>
  <c r="R16" i="1"/>
  <c r="V16" i="1" s="1"/>
  <c r="R15" i="1"/>
  <c r="V15" i="1" s="1"/>
  <c r="R14" i="1"/>
  <c r="V14" i="1" s="1"/>
  <c r="R13" i="1"/>
  <c r="P13" i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34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7" i="2"/>
  <c r="C5" i="2"/>
  <c r="C6" i="2" s="1"/>
  <c r="C4" i="2"/>
  <c r="C3" i="2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A12" i="1"/>
  <c r="A13" i="1" s="1"/>
  <c r="E13" i="1"/>
  <c r="J13" i="1"/>
  <c r="N13" i="1" s="1"/>
  <c r="D13" i="1"/>
  <c r="L12" i="1"/>
  <c r="J12" i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B148" i="2"/>
  <c r="B149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02" i="2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01" i="2"/>
  <c r="B100" i="2"/>
  <c r="B70" i="2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69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A36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5" i="2"/>
  <c r="B5" i="2"/>
  <c r="B6" i="2" s="1"/>
  <c r="B7" i="2" s="1"/>
  <c r="B8" i="2" s="1"/>
  <c r="B9" i="2" s="1"/>
  <c r="B10" i="2" s="1"/>
  <c r="B11" i="2" s="1"/>
  <c r="B12" i="2" s="1"/>
  <c r="B13" i="2" s="1"/>
  <c r="B14" i="2" s="1"/>
  <c r="B4" i="2"/>
  <c r="B3" i="2"/>
  <c r="A4" i="2"/>
  <c r="A5" i="2" s="1"/>
  <c r="A6" i="2" s="1"/>
  <c r="A7" i="2" s="1"/>
  <c r="A3" i="2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C12" i="1"/>
  <c r="H12" i="1" s="1"/>
  <c r="C13" i="1" s="1"/>
  <c r="B14" i="1"/>
  <c r="J14" i="1" s="1"/>
  <c r="N14" i="1" s="1"/>
  <c r="V13" i="1" l="1"/>
  <c r="P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M13" i="1"/>
  <c r="L13" i="1"/>
  <c r="B15" i="1"/>
  <c r="E14" i="1"/>
  <c r="D14" i="1"/>
  <c r="O13" i="1" l="1"/>
  <c r="J15" i="1"/>
  <c r="N15" i="1" s="1"/>
  <c r="P15" i="1"/>
  <c r="S13" i="1"/>
  <c r="F14" i="1"/>
  <c r="B16" i="1"/>
  <c r="E15" i="1"/>
  <c r="D15" i="1"/>
  <c r="F13" i="1"/>
  <c r="H13" i="1"/>
  <c r="C14" i="1" s="1"/>
  <c r="H14" i="1" s="1"/>
  <c r="C15" i="1" s="1"/>
  <c r="J16" i="1" l="1"/>
  <c r="N16" i="1" s="1"/>
  <c r="P16" i="1"/>
  <c r="Q13" i="1"/>
  <c r="F15" i="1"/>
  <c r="H15" i="1"/>
  <c r="C16" i="1" s="1"/>
  <c r="B17" i="1"/>
  <c r="E16" i="1"/>
  <c r="D16" i="1"/>
  <c r="R19" i="1" l="1"/>
  <c r="T13" i="1"/>
  <c r="J17" i="1"/>
  <c r="N17" i="1" s="1"/>
  <c r="P17" i="1"/>
  <c r="F16" i="1"/>
  <c r="B18" i="1"/>
  <c r="E17" i="1"/>
  <c r="D17" i="1"/>
  <c r="H16" i="1"/>
  <c r="C17" i="1" s="1"/>
  <c r="V19" i="1" l="1"/>
  <c r="L14" i="1"/>
  <c r="M14" i="1"/>
  <c r="J18" i="1"/>
  <c r="N18" i="1" s="1"/>
  <c r="P18" i="1"/>
  <c r="F17" i="1"/>
  <c r="B19" i="1"/>
  <c r="D18" i="1"/>
  <c r="E18" i="1"/>
  <c r="H17" i="1"/>
  <c r="C18" i="1" s="1"/>
  <c r="S14" i="1" l="1"/>
  <c r="Q14" i="1" s="1"/>
  <c r="O14" i="1"/>
  <c r="J19" i="1"/>
  <c r="N19" i="1" s="1"/>
  <c r="P19" i="1"/>
  <c r="H18" i="1"/>
  <c r="C19" i="1" s="1"/>
  <c r="B20" i="1"/>
  <c r="E19" i="1"/>
  <c r="D19" i="1"/>
  <c r="F18" i="1"/>
  <c r="R20" i="1" l="1"/>
  <c r="T14" i="1"/>
  <c r="J20" i="1"/>
  <c r="N20" i="1" s="1"/>
  <c r="P20" i="1"/>
  <c r="F19" i="1"/>
  <c r="B21" i="1"/>
  <c r="D20" i="1"/>
  <c r="E20" i="1"/>
  <c r="H19" i="1"/>
  <c r="C20" i="1" s="1"/>
  <c r="V20" i="1" l="1"/>
  <c r="L15" i="1"/>
  <c r="M15" i="1"/>
  <c r="J21" i="1"/>
  <c r="N21" i="1" s="1"/>
  <c r="P21" i="1"/>
  <c r="H20" i="1"/>
  <c r="C21" i="1" s="1"/>
  <c r="F20" i="1"/>
  <c r="B22" i="1"/>
  <c r="E21" i="1"/>
  <c r="D21" i="1"/>
  <c r="S15" i="1" l="1"/>
  <c r="O15" i="1"/>
  <c r="Q15" i="1"/>
  <c r="R21" i="1" s="1"/>
  <c r="J22" i="1"/>
  <c r="N22" i="1" s="1"/>
  <c r="P22" i="1"/>
  <c r="F21" i="1"/>
  <c r="B23" i="1"/>
  <c r="E22" i="1"/>
  <c r="D22" i="1"/>
  <c r="H21" i="1"/>
  <c r="C22" i="1" s="1"/>
  <c r="V21" i="1" l="1"/>
  <c r="T15" i="1"/>
  <c r="J23" i="1"/>
  <c r="N23" i="1" s="1"/>
  <c r="P23" i="1"/>
  <c r="F22" i="1"/>
  <c r="H22" i="1"/>
  <c r="C23" i="1" s="1"/>
  <c r="B24" i="1"/>
  <c r="E23" i="1"/>
  <c r="D23" i="1"/>
  <c r="M16" i="1" l="1"/>
  <c r="L16" i="1"/>
  <c r="J24" i="1"/>
  <c r="N24" i="1" s="1"/>
  <c r="P24" i="1"/>
  <c r="F23" i="1"/>
  <c r="B25" i="1"/>
  <c r="D24" i="1"/>
  <c r="E24" i="1"/>
  <c r="H23" i="1"/>
  <c r="C24" i="1" s="1"/>
  <c r="S16" i="1" l="1"/>
  <c r="O16" i="1"/>
  <c r="Q16" i="1"/>
  <c r="R22" i="1" s="1"/>
  <c r="V22" i="1" s="1"/>
  <c r="J25" i="1"/>
  <c r="N25" i="1" s="1"/>
  <c r="P25" i="1"/>
  <c r="H24" i="1"/>
  <c r="C25" i="1" s="1"/>
  <c r="F24" i="1"/>
  <c r="B26" i="1"/>
  <c r="D25" i="1"/>
  <c r="E25" i="1"/>
  <c r="T16" i="1" l="1"/>
  <c r="J26" i="1"/>
  <c r="N26" i="1" s="1"/>
  <c r="P26" i="1"/>
  <c r="H25" i="1"/>
  <c r="C26" i="1" s="1"/>
  <c r="F25" i="1"/>
  <c r="B27" i="1"/>
  <c r="E26" i="1"/>
  <c r="D26" i="1"/>
  <c r="L17" i="1" l="1"/>
  <c r="M17" i="1"/>
  <c r="J27" i="1"/>
  <c r="N27" i="1" s="1"/>
  <c r="P27" i="1"/>
  <c r="F26" i="1"/>
  <c r="B28" i="1"/>
  <c r="E27" i="1"/>
  <c r="D27" i="1"/>
  <c r="H26" i="1"/>
  <c r="C27" i="1" s="1"/>
  <c r="O17" i="1" l="1"/>
  <c r="S17" i="1"/>
  <c r="Q17" i="1" s="1"/>
  <c r="J28" i="1"/>
  <c r="N28" i="1" s="1"/>
  <c r="P28" i="1"/>
  <c r="F27" i="1"/>
  <c r="H27" i="1"/>
  <c r="C28" i="1" s="1"/>
  <c r="B29" i="1"/>
  <c r="E28" i="1"/>
  <c r="D28" i="1"/>
  <c r="R23" i="1" l="1"/>
  <c r="V23" i="1" s="1"/>
  <c r="T17" i="1"/>
  <c r="J29" i="1"/>
  <c r="N29" i="1" s="1"/>
  <c r="P29" i="1"/>
  <c r="F28" i="1"/>
  <c r="H28" i="1"/>
  <c r="C29" i="1" s="1"/>
  <c r="B30" i="1"/>
  <c r="E29" i="1"/>
  <c r="D29" i="1"/>
  <c r="M18" i="1" l="1"/>
  <c r="L18" i="1"/>
  <c r="J30" i="1"/>
  <c r="N30" i="1" s="1"/>
  <c r="P30" i="1"/>
  <c r="F29" i="1"/>
  <c r="H29" i="1"/>
  <c r="C30" i="1" s="1"/>
  <c r="B31" i="1"/>
  <c r="E30" i="1"/>
  <c r="D30" i="1"/>
  <c r="S18" i="1" l="1"/>
  <c r="O18" i="1"/>
  <c r="Q18" i="1"/>
  <c r="R24" i="1" s="1"/>
  <c r="V24" i="1" s="1"/>
  <c r="J31" i="1"/>
  <c r="N31" i="1" s="1"/>
  <c r="P31" i="1"/>
  <c r="F30" i="1"/>
  <c r="H30" i="1"/>
  <c r="C31" i="1" s="1"/>
  <c r="B32" i="1"/>
  <c r="D31" i="1"/>
  <c r="E31" i="1"/>
  <c r="T18" i="1" l="1"/>
  <c r="J32" i="1"/>
  <c r="N32" i="1" s="1"/>
  <c r="P32" i="1"/>
  <c r="F31" i="1"/>
  <c r="B33" i="1"/>
  <c r="E32" i="1"/>
  <c r="D32" i="1"/>
  <c r="H31" i="1"/>
  <c r="C32" i="1" s="1"/>
  <c r="M19" i="1" l="1"/>
  <c r="L19" i="1"/>
  <c r="J33" i="1"/>
  <c r="N33" i="1" s="1"/>
  <c r="P33" i="1"/>
  <c r="F32" i="1"/>
  <c r="H32" i="1"/>
  <c r="C33" i="1" s="1"/>
  <c r="B34" i="1"/>
  <c r="E33" i="1"/>
  <c r="D33" i="1"/>
  <c r="S19" i="1" l="1"/>
  <c r="Q19" i="1" s="1"/>
  <c r="R25" i="1" s="1"/>
  <c r="V25" i="1" s="1"/>
  <c r="O19" i="1"/>
  <c r="J34" i="1"/>
  <c r="N34" i="1" s="1"/>
  <c r="P34" i="1"/>
  <c r="F33" i="1"/>
  <c r="B35" i="1"/>
  <c r="E34" i="1"/>
  <c r="D34" i="1"/>
  <c r="H33" i="1"/>
  <c r="C34" i="1" s="1"/>
  <c r="T19" i="1" l="1"/>
  <c r="J35" i="1"/>
  <c r="N35" i="1" s="1"/>
  <c r="P35" i="1"/>
  <c r="F34" i="1"/>
  <c r="H34" i="1"/>
  <c r="C35" i="1" s="1"/>
  <c r="B36" i="1"/>
  <c r="E35" i="1"/>
  <c r="D35" i="1"/>
  <c r="L20" i="1" l="1"/>
  <c r="M20" i="1"/>
  <c r="J36" i="1"/>
  <c r="N36" i="1" s="1"/>
  <c r="P36" i="1"/>
  <c r="F35" i="1"/>
  <c r="B37" i="1"/>
  <c r="E36" i="1"/>
  <c r="D36" i="1"/>
  <c r="H35" i="1"/>
  <c r="C36" i="1" s="1"/>
  <c r="S20" i="1" l="1"/>
  <c r="O20" i="1"/>
  <c r="Q20" i="1"/>
  <c r="R26" i="1" s="1"/>
  <c r="V26" i="1" s="1"/>
  <c r="J37" i="1"/>
  <c r="N37" i="1" s="1"/>
  <c r="P37" i="1"/>
  <c r="F36" i="1"/>
  <c r="H36" i="1"/>
  <c r="C37" i="1" s="1"/>
  <c r="B38" i="1"/>
  <c r="E37" i="1"/>
  <c r="D37" i="1"/>
  <c r="T20" i="1" l="1"/>
  <c r="J38" i="1"/>
  <c r="N38" i="1" s="1"/>
  <c r="P38" i="1"/>
  <c r="F37" i="1"/>
  <c r="B39" i="1"/>
  <c r="E38" i="1"/>
  <c r="D38" i="1"/>
  <c r="H37" i="1"/>
  <c r="C38" i="1" s="1"/>
  <c r="L21" i="1" l="1"/>
  <c r="M21" i="1"/>
  <c r="J39" i="1"/>
  <c r="N39" i="1" s="1"/>
  <c r="P39" i="1"/>
  <c r="F38" i="1"/>
  <c r="B40" i="1"/>
  <c r="E39" i="1"/>
  <c r="D39" i="1"/>
  <c r="H38" i="1"/>
  <c r="C39" i="1" s="1"/>
  <c r="O21" i="1" l="1"/>
  <c r="S21" i="1"/>
  <c r="Q21" i="1" s="1"/>
  <c r="R27" i="1" s="1"/>
  <c r="V27" i="1" s="1"/>
  <c r="J40" i="1"/>
  <c r="N40" i="1" s="1"/>
  <c r="P40" i="1"/>
  <c r="F39" i="1"/>
  <c r="B41" i="1"/>
  <c r="E40" i="1"/>
  <c r="D40" i="1"/>
  <c r="H39" i="1"/>
  <c r="C40" i="1" s="1"/>
  <c r="T21" i="1" l="1"/>
  <c r="J41" i="1"/>
  <c r="N41" i="1" s="1"/>
  <c r="P41" i="1"/>
  <c r="F40" i="1"/>
  <c r="H40" i="1"/>
  <c r="C41" i="1" s="1"/>
  <c r="B42" i="1"/>
  <c r="E41" i="1"/>
  <c r="D41" i="1"/>
  <c r="L22" i="1" l="1"/>
  <c r="M22" i="1"/>
  <c r="J42" i="1"/>
  <c r="N42" i="1" s="1"/>
  <c r="P42" i="1"/>
  <c r="F41" i="1"/>
  <c r="B43" i="1"/>
  <c r="E42" i="1"/>
  <c r="D42" i="1"/>
  <c r="H41" i="1"/>
  <c r="C42" i="1" s="1"/>
  <c r="O22" i="1" l="1"/>
  <c r="S22" i="1"/>
  <c r="Q22" i="1" s="1"/>
  <c r="J43" i="1"/>
  <c r="N43" i="1" s="1"/>
  <c r="P43" i="1"/>
  <c r="F42" i="1"/>
  <c r="H42" i="1"/>
  <c r="C43" i="1" s="1"/>
  <c r="B44" i="1"/>
  <c r="E43" i="1"/>
  <c r="D43" i="1"/>
  <c r="R28" i="1" l="1"/>
  <c r="V28" i="1" s="1"/>
  <c r="T22" i="1"/>
  <c r="J44" i="1"/>
  <c r="N44" i="1" s="1"/>
  <c r="P44" i="1"/>
  <c r="H43" i="1"/>
  <c r="C44" i="1" s="1"/>
  <c r="F43" i="1"/>
  <c r="B45" i="1"/>
  <c r="E44" i="1"/>
  <c r="D44" i="1"/>
  <c r="L23" i="1" l="1"/>
  <c r="M23" i="1"/>
  <c r="J45" i="1"/>
  <c r="N45" i="1" s="1"/>
  <c r="P45" i="1"/>
  <c r="F44" i="1"/>
  <c r="H44" i="1"/>
  <c r="C45" i="1" s="1"/>
  <c r="B46" i="1"/>
  <c r="E45" i="1"/>
  <c r="D45" i="1"/>
  <c r="T23" i="1" l="1"/>
  <c r="O23" i="1"/>
  <c r="S23" i="1"/>
  <c r="Q23" i="1" s="1"/>
  <c r="R29" i="1" s="1"/>
  <c r="V29" i="1" s="1"/>
  <c r="J46" i="1"/>
  <c r="N46" i="1" s="1"/>
  <c r="P46" i="1"/>
  <c r="F45" i="1"/>
  <c r="H45" i="1"/>
  <c r="C46" i="1" s="1"/>
  <c r="B47" i="1"/>
  <c r="E46" i="1"/>
  <c r="D46" i="1"/>
  <c r="M24" i="1" l="1"/>
  <c r="L24" i="1"/>
  <c r="J47" i="1"/>
  <c r="N47" i="1" s="1"/>
  <c r="P47" i="1"/>
  <c r="F46" i="1"/>
  <c r="B48" i="1"/>
  <c r="E47" i="1"/>
  <c r="D47" i="1"/>
  <c r="H46" i="1"/>
  <c r="C47" i="1" s="1"/>
  <c r="O24" i="1" l="1"/>
  <c r="S24" i="1"/>
  <c r="Q24" i="1"/>
  <c r="R30" i="1" s="1"/>
  <c r="V30" i="1" s="1"/>
  <c r="J48" i="1"/>
  <c r="N48" i="1" s="1"/>
  <c r="P48" i="1"/>
  <c r="F47" i="1"/>
  <c r="B49" i="1"/>
  <c r="D48" i="1"/>
  <c r="E48" i="1"/>
  <c r="H47" i="1"/>
  <c r="C48" i="1" s="1"/>
  <c r="T24" i="1" l="1"/>
  <c r="J49" i="1"/>
  <c r="N49" i="1" s="1"/>
  <c r="P49" i="1"/>
  <c r="H48" i="1"/>
  <c r="C49" i="1" s="1"/>
  <c r="B50" i="1"/>
  <c r="D49" i="1"/>
  <c r="E49" i="1"/>
  <c r="F48" i="1"/>
  <c r="L25" i="1" l="1"/>
  <c r="M25" i="1"/>
  <c r="H49" i="1"/>
  <c r="C50" i="1" s="1"/>
  <c r="J50" i="1"/>
  <c r="N50" i="1" s="1"/>
  <c r="P50" i="1"/>
  <c r="B51" i="1"/>
  <c r="E50" i="1"/>
  <c r="D50" i="1"/>
  <c r="F49" i="1"/>
  <c r="O25" i="1" l="1"/>
  <c r="S25" i="1"/>
  <c r="Q25" i="1" s="1"/>
  <c r="J51" i="1"/>
  <c r="N51" i="1" s="1"/>
  <c r="P51" i="1"/>
  <c r="F50" i="1"/>
  <c r="B52" i="1"/>
  <c r="E51" i="1"/>
  <c r="D51" i="1"/>
  <c r="H50" i="1"/>
  <c r="C51" i="1" s="1"/>
  <c r="R31" i="1" l="1"/>
  <c r="V31" i="1" s="1"/>
  <c r="T25" i="1"/>
  <c r="J52" i="1"/>
  <c r="N52" i="1" s="1"/>
  <c r="P52" i="1"/>
  <c r="F51" i="1"/>
  <c r="H51" i="1"/>
  <c r="C52" i="1" s="1"/>
  <c r="B53" i="1"/>
  <c r="E52" i="1"/>
  <c r="D52" i="1"/>
  <c r="L26" i="1" l="1"/>
  <c r="M26" i="1"/>
  <c r="J53" i="1"/>
  <c r="N53" i="1" s="1"/>
  <c r="P53" i="1"/>
  <c r="F52" i="1"/>
  <c r="H52" i="1"/>
  <c r="C53" i="1" s="1"/>
  <c r="B54" i="1"/>
  <c r="D53" i="1"/>
  <c r="E53" i="1"/>
  <c r="O26" i="1" l="1"/>
  <c r="S26" i="1"/>
  <c r="Q26" i="1" s="1"/>
  <c r="R32" i="1" s="1"/>
  <c r="V32" i="1" s="1"/>
  <c r="J54" i="1"/>
  <c r="N54" i="1" s="1"/>
  <c r="P54" i="1"/>
  <c r="H53" i="1"/>
  <c r="C54" i="1" s="1"/>
  <c r="F53" i="1"/>
  <c r="B55" i="1"/>
  <c r="E54" i="1"/>
  <c r="D54" i="1"/>
  <c r="T26" i="1" l="1"/>
  <c r="J55" i="1"/>
  <c r="N55" i="1" s="1"/>
  <c r="P55" i="1"/>
  <c r="F54" i="1"/>
  <c r="H54" i="1"/>
  <c r="C55" i="1" s="1"/>
  <c r="B56" i="1"/>
  <c r="E55" i="1"/>
  <c r="D55" i="1"/>
  <c r="L27" i="1" l="1"/>
  <c r="M27" i="1"/>
  <c r="J56" i="1"/>
  <c r="N56" i="1" s="1"/>
  <c r="P56" i="1"/>
  <c r="F55" i="1"/>
  <c r="H55" i="1"/>
  <c r="C56" i="1" s="1"/>
  <c r="B57" i="1"/>
  <c r="E56" i="1"/>
  <c r="D56" i="1"/>
  <c r="T27" i="1" l="1"/>
  <c r="O27" i="1"/>
  <c r="S27" i="1"/>
  <c r="Q27" i="1"/>
  <c r="R33" i="1" s="1"/>
  <c r="V33" i="1" s="1"/>
  <c r="J57" i="1"/>
  <c r="N57" i="1" s="1"/>
  <c r="P57" i="1"/>
  <c r="H56" i="1"/>
  <c r="C57" i="1" s="1"/>
  <c r="F56" i="1"/>
  <c r="B58" i="1"/>
  <c r="E57" i="1"/>
  <c r="D57" i="1"/>
  <c r="L28" i="1" l="1"/>
  <c r="M28" i="1"/>
  <c r="S28" i="1" s="1"/>
  <c r="J58" i="1"/>
  <c r="N58" i="1" s="1"/>
  <c r="P58" i="1"/>
  <c r="F57" i="1"/>
  <c r="B59" i="1"/>
  <c r="D58" i="1"/>
  <c r="E58" i="1"/>
  <c r="H57" i="1"/>
  <c r="C58" i="1" s="1"/>
  <c r="O28" i="1" l="1"/>
  <c r="Q28" i="1"/>
  <c r="R34" i="1" s="1"/>
  <c r="V34" i="1" s="1"/>
  <c r="J59" i="1"/>
  <c r="N59" i="1" s="1"/>
  <c r="P59" i="1"/>
  <c r="H58" i="1"/>
  <c r="C59" i="1" s="1"/>
  <c r="F58" i="1"/>
  <c r="B60" i="1"/>
  <c r="D59" i="1"/>
  <c r="E59" i="1"/>
  <c r="T28" i="1" l="1"/>
  <c r="J60" i="1"/>
  <c r="N60" i="1" s="1"/>
  <c r="P60" i="1"/>
  <c r="F59" i="1"/>
  <c r="B61" i="1"/>
  <c r="E60" i="1"/>
  <c r="D60" i="1"/>
  <c r="H59" i="1"/>
  <c r="C60" i="1" s="1"/>
  <c r="L29" i="1" l="1"/>
  <c r="M29" i="1"/>
  <c r="S29" i="1" s="1"/>
  <c r="J61" i="1"/>
  <c r="N61" i="1" s="1"/>
  <c r="P61" i="1"/>
  <c r="F60" i="1"/>
  <c r="B62" i="1"/>
  <c r="E61" i="1"/>
  <c r="D61" i="1"/>
  <c r="H60" i="1"/>
  <c r="C61" i="1" s="1"/>
  <c r="Q29" i="1" l="1"/>
  <c r="R35" i="1" s="1"/>
  <c r="V35" i="1" s="1"/>
  <c r="O29" i="1"/>
  <c r="J62" i="1"/>
  <c r="N62" i="1" s="1"/>
  <c r="P62" i="1"/>
  <c r="F61" i="1"/>
  <c r="B63" i="1"/>
  <c r="E62" i="1"/>
  <c r="D62" i="1"/>
  <c r="H61" i="1"/>
  <c r="C62" i="1" s="1"/>
  <c r="T29" i="1" l="1"/>
  <c r="J63" i="1"/>
  <c r="N63" i="1" s="1"/>
  <c r="P63" i="1"/>
  <c r="F62" i="1"/>
  <c r="B64" i="1"/>
  <c r="D63" i="1"/>
  <c r="E63" i="1"/>
  <c r="H62" i="1"/>
  <c r="C63" i="1" s="1"/>
  <c r="L30" i="1" l="1"/>
  <c r="M30" i="1"/>
  <c r="J64" i="1"/>
  <c r="N64" i="1" s="1"/>
  <c r="P64" i="1"/>
  <c r="F63" i="1"/>
  <c r="B65" i="1"/>
  <c r="D64" i="1"/>
  <c r="E64" i="1"/>
  <c r="H63" i="1"/>
  <c r="C64" i="1" s="1"/>
  <c r="O30" i="1" l="1"/>
  <c r="S30" i="1"/>
  <c r="Q30" i="1"/>
  <c r="R36" i="1" s="1"/>
  <c r="V36" i="1" s="1"/>
  <c r="J65" i="1"/>
  <c r="N65" i="1" s="1"/>
  <c r="P65" i="1"/>
  <c r="H64" i="1"/>
  <c r="C65" i="1" s="1"/>
  <c r="F64" i="1"/>
  <c r="B66" i="1"/>
  <c r="E65" i="1"/>
  <c r="D65" i="1"/>
  <c r="M31" i="1" l="1"/>
  <c r="T30" i="1"/>
  <c r="L31" i="1" s="1"/>
  <c r="J66" i="1"/>
  <c r="N66" i="1" s="1"/>
  <c r="P66" i="1"/>
  <c r="F65" i="1"/>
  <c r="B67" i="1"/>
  <c r="E66" i="1"/>
  <c r="D66" i="1"/>
  <c r="H65" i="1"/>
  <c r="C66" i="1" s="1"/>
  <c r="S31" i="1" l="1"/>
  <c r="O31" i="1"/>
  <c r="Q31" i="1"/>
  <c r="R37" i="1" s="1"/>
  <c r="V37" i="1" s="1"/>
  <c r="J67" i="1"/>
  <c r="N67" i="1" s="1"/>
  <c r="P67" i="1"/>
  <c r="F66" i="1"/>
  <c r="H66" i="1"/>
  <c r="C67" i="1" s="1"/>
  <c r="B68" i="1"/>
  <c r="E67" i="1"/>
  <c r="D67" i="1"/>
  <c r="T31" i="1" l="1"/>
  <c r="J68" i="1"/>
  <c r="N68" i="1" s="1"/>
  <c r="P68" i="1"/>
  <c r="F67" i="1"/>
  <c r="B69" i="1"/>
  <c r="E68" i="1"/>
  <c r="D68" i="1"/>
  <c r="H67" i="1"/>
  <c r="C68" i="1" s="1"/>
  <c r="M32" i="1" l="1"/>
  <c r="L32" i="1"/>
  <c r="J69" i="1"/>
  <c r="N69" i="1" s="1"/>
  <c r="P69" i="1"/>
  <c r="F68" i="1"/>
  <c r="H68" i="1"/>
  <c r="C69" i="1" s="1"/>
  <c r="B70" i="1"/>
  <c r="D69" i="1"/>
  <c r="E69" i="1"/>
  <c r="S32" i="1" l="1"/>
  <c r="Q32" i="1" s="1"/>
  <c r="R38" i="1" s="1"/>
  <c r="V38" i="1" s="1"/>
  <c r="O32" i="1"/>
  <c r="J70" i="1"/>
  <c r="N70" i="1" s="1"/>
  <c r="P70" i="1"/>
  <c r="F69" i="1"/>
  <c r="B71" i="1"/>
  <c r="D70" i="1"/>
  <c r="E70" i="1"/>
  <c r="H69" i="1"/>
  <c r="C70" i="1" s="1"/>
  <c r="T32" i="1" l="1"/>
  <c r="J71" i="1"/>
  <c r="N71" i="1" s="1"/>
  <c r="P71" i="1"/>
  <c r="H70" i="1"/>
  <c r="C71" i="1" s="1"/>
  <c r="F70" i="1"/>
  <c r="B72" i="1"/>
  <c r="E71" i="1"/>
  <c r="D71" i="1"/>
  <c r="L33" i="1" l="1"/>
  <c r="M33" i="1"/>
  <c r="J72" i="1"/>
  <c r="N72" i="1" s="1"/>
  <c r="P72" i="1"/>
  <c r="F71" i="1"/>
  <c r="B73" i="1"/>
  <c r="E72" i="1"/>
  <c r="D72" i="1"/>
  <c r="H71" i="1"/>
  <c r="C72" i="1" s="1"/>
  <c r="O33" i="1" l="1"/>
  <c r="S33" i="1"/>
  <c r="Q33" i="1" s="1"/>
  <c r="R39" i="1" s="1"/>
  <c r="V39" i="1" s="1"/>
  <c r="J73" i="1"/>
  <c r="N73" i="1" s="1"/>
  <c r="P73" i="1"/>
  <c r="H72" i="1"/>
  <c r="C73" i="1" s="1"/>
  <c r="F72" i="1"/>
  <c r="B74" i="1"/>
  <c r="E73" i="1"/>
  <c r="D73" i="1"/>
  <c r="T33" i="1" l="1"/>
  <c r="J74" i="1"/>
  <c r="N74" i="1" s="1"/>
  <c r="P74" i="1"/>
  <c r="F73" i="1"/>
  <c r="B75" i="1"/>
  <c r="D74" i="1"/>
  <c r="E74" i="1"/>
  <c r="H73" i="1"/>
  <c r="C74" i="1" s="1"/>
  <c r="L34" i="1" l="1"/>
  <c r="M34" i="1"/>
  <c r="J75" i="1"/>
  <c r="N75" i="1" s="1"/>
  <c r="P75" i="1"/>
  <c r="H74" i="1"/>
  <c r="C75" i="1" s="1"/>
  <c r="F74" i="1"/>
  <c r="B76" i="1"/>
  <c r="D75" i="1"/>
  <c r="E75" i="1"/>
  <c r="O34" i="1" l="1"/>
  <c r="S34" i="1"/>
  <c r="Q34" i="1"/>
  <c r="R40" i="1" s="1"/>
  <c r="V40" i="1" s="1"/>
  <c r="J76" i="1"/>
  <c r="N76" i="1" s="1"/>
  <c r="P76" i="1"/>
  <c r="F75" i="1"/>
  <c r="B77" i="1"/>
  <c r="E76" i="1"/>
  <c r="D76" i="1"/>
  <c r="H75" i="1"/>
  <c r="C76" i="1" s="1"/>
  <c r="T34" i="1" l="1"/>
  <c r="J77" i="1"/>
  <c r="N77" i="1" s="1"/>
  <c r="P77" i="1"/>
  <c r="F76" i="1"/>
  <c r="H76" i="1"/>
  <c r="C77" i="1" s="1"/>
  <c r="B78" i="1"/>
  <c r="E77" i="1"/>
  <c r="D77" i="1"/>
  <c r="L35" i="1" l="1"/>
  <c r="M35" i="1"/>
  <c r="J78" i="1"/>
  <c r="N78" i="1" s="1"/>
  <c r="P78" i="1"/>
  <c r="F77" i="1"/>
  <c r="B79" i="1"/>
  <c r="E78" i="1"/>
  <c r="D78" i="1"/>
  <c r="H77" i="1"/>
  <c r="C78" i="1" s="1"/>
  <c r="S35" i="1" l="1"/>
  <c r="O35" i="1"/>
  <c r="Q35" i="1"/>
  <c r="R41" i="1" s="1"/>
  <c r="V41" i="1" s="1"/>
  <c r="J79" i="1"/>
  <c r="N79" i="1" s="1"/>
  <c r="P79" i="1"/>
  <c r="F78" i="1"/>
  <c r="H78" i="1"/>
  <c r="C79" i="1" s="1"/>
  <c r="B80" i="1"/>
  <c r="D79" i="1"/>
  <c r="E79" i="1"/>
  <c r="T35" i="1" l="1"/>
  <c r="J80" i="1"/>
  <c r="N80" i="1" s="1"/>
  <c r="P80" i="1"/>
  <c r="H79" i="1"/>
  <c r="C80" i="1" s="1"/>
  <c r="F79" i="1"/>
  <c r="B81" i="1"/>
  <c r="D80" i="1"/>
  <c r="E80" i="1"/>
  <c r="L36" i="1" l="1"/>
  <c r="M36" i="1"/>
  <c r="J81" i="1"/>
  <c r="N81" i="1" s="1"/>
  <c r="P81" i="1"/>
  <c r="H80" i="1"/>
  <c r="C81" i="1" s="1"/>
  <c r="F80" i="1"/>
  <c r="B82" i="1"/>
  <c r="E81" i="1"/>
  <c r="D81" i="1"/>
  <c r="O36" i="1" l="1"/>
  <c r="S36" i="1"/>
  <c r="Q36" i="1" s="1"/>
  <c r="J82" i="1"/>
  <c r="N82" i="1" s="1"/>
  <c r="P82" i="1"/>
  <c r="F81" i="1"/>
  <c r="B83" i="1"/>
  <c r="E82" i="1"/>
  <c r="D82" i="1"/>
  <c r="H81" i="1"/>
  <c r="C82" i="1" s="1"/>
  <c r="R42" i="1" l="1"/>
  <c r="V42" i="1" s="1"/>
  <c r="T36" i="1"/>
  <c r="J83" i="1"/>
  <c r="N83" i="1" s="1"/>
  <c r="P83" i="1"/>
  <c r="H82" i="1"/>
  <c r="C83" i="1" s="1"/>
  <c r="F82" i="1"/>
  <c r="B84" i="1"/>
  <c r="E83" i="1"/>
  <c r="D83" i="1"/>
  <c r="L37" i="1" l="1"/>
  <c r="M37" i="1"/>
  <c r="J84" i="1"/>
  <c r="N84" i="1" s="1"/>
  <c r="P84" i="1"/>
  <c r="F83" i="1"/>
  <c r="B85" i="1"/>
  <c r="D84" i="1"/>
  <c r="E84" i="1"/>
  <c r="H83" i="1"/>
  <c r="C84" i="1" s="1"/>
  <c r="S37" i="1" l="1"/>
  <c r="O37" i="1"/>
  <c r="Q37" i="1"/>
  <c r="R43" i="1" s="1"/>
  <c r="V43" i="1" s="1"/>
  <c r="J85" i="1"/>
  <c r="N85" i="1" s="1"/>
  <c r="P85" i="1"/>
  <c r="F84" i="1"/>
  <c r="H84" i="1"/>
  <c r="C85" i="1" s="1"/>
  <c r="B86" i="1"/>
  <c r="D85" i="1"/>
  <c r="E85" i="1"/>
  <c r="T37" i="1" l="1"/>
  <c r="J86" i="1"/>
  <c r="N86" i="1" s="1"/>
  <c r="P86" i="1"/>
  <c r="F85" i="1"/>
  <c r="B87" i="1"/>
  <c r="E86" i="1"/>
  <c r="D86" i="1"/>
  <c r="H85" i="1"/>
  <c r="C86" i="1" s="1"/>
  <c r="L38" i="1" l="1"/>
  <c r="M38" i="1"/>
  <c r="J87" i="1"/>
  <c r="N87" i="1" s="1"/>
  <c r="P87" i="1"/>
  <c r="F86" i="1"/>
  <c r="H86" i="1"/>
  <c r="C87" i="1" s="1"/>
  <c r="B88" i="1"/>
  <c r="E87" i="1"/>
  <c r="D87" i="1"/>
  <c r="O38" i="1" l="1"/>
  <c r="S38" i="1"/>
  <c r="Q38" i="1" s="1"/>
  <c r="R44" i="1" s="1"/>
  <c r="V44" i="1" s="1"/>
  <c r="J88" i="1"/>
  <c r="N88" i="1" s="1"/>
  <c r="P88" i="1"/>
  <c r="F87" i="1"/>
  <c r="H87" i="1"/>
  <c r="C88" i="1" s="1"/>
  <c r="B89" i="1"/>
  <c r="E88" i="1"/>
  <c r="D88" i="1"/>
  <c r="T38" i="1" l="1"/>
  <c r="F88" i="1"/>
  <c r="J89" i="1"/>
  <c r="N89" i="1" s="1"/>
  <c r="P89" i="1"/>
  <c r="H88" i="1"/>
  <c r="C89" i="1" s="1"/>
  <c r="B90" i="1"/>
  <c r="E89" i="1"/>
  <c r="D89" i="1"/>
  <c r="L39" i="1" l="1"/>
  <c r="M39" i="1"/>
  <c r="J90" i="1"/>
  <c r="N90" i="1" s="1"/>
  <c r="P90" i="1"/>
  <c r="F89" i="1"/>
  <c r="H89" i="1"/>
  <c r="C90" i="1" s="1"/>
  <c r="B91" i="1"/>
  <c r="E90" i="1"/>
  <c r="D90" i="1"/>
  <c r="O39" i="1" l="1"/>
  <c r="S39" i="1"/>
  <c r="Q39" i="1" s="1"/>
  <c r="H90" i="1"/>
  <c r="C91" i="1" s="1"/>
  <c r="J91" i="1"/>
  <c r="N91" i="1" s="1"/>
  <c r="P91" i="1"/>
  <c r="F90" i="1"/>
  <c r="B92" i="1"/>
  <c r="E91" i="1"/>
  <c r="D91" i="1"/>
  <c r="R45" i="1" l="1"/>
  <c r="V45" i="1" s="1"/>
  <c r="T39" i="1"/>
  <c r="J92" i="1"/>
  <c r="N92" i="1" s="1"/>
  <c r="P92" i="1"/>
  <c r="F91" i="1"/>
  <c r="B93" i="1"/>
  <c r="E92" i="1"/>
  <c r="D92" i="1"/>
  <c r="H91" i="1"/>
  <c r="C92" i="1" s="1"/>
  <c r="L40" i="1" l="1"/>
  <c r="M40" i="1"/>
  <c r="J93" i="1"/>
  <c r="N93" i="1" s="1"/>
  <c r="P93" i="1"/>
  <c r="H92" i="1"/>
  <c r="C93" i="1" s="1"/>
  <c r="F92" i="1"/>
  <c r="B94" i="1"/>
  <c r="E93" i="1"/>
  <c r="D93" i="1"/>
  <c r="O40" i="1" l="1"/>
  <c r="S40" i="1"/>
  <c r="Q40" i="1" s="1"/>
  <c r="R46" i="1" s="1"/>
  <c r="V46" i="1" s="1"/>
  <c r="J94" i="1"/>
  <c r="N94" i="1" s="1"/>
  <c r="P94" i="1"/>
  <c r="F93" i="1"/>
  <c r="H93" i="1"/>
  <c r="C94" i="1" s="1"/>
  <c r="B95" i="1"/>
  <c r="D94" i="1"/>
  <c r="E94" i="1"/>
  <c r="T40" i="1" l="1"/>
  <c r="J95" i="1"/>
  <c r="N95" i="1" s="1"/>
  <c r="P95" i="1"/>
  <c r="F94" i="1"/>
  <c r="B96" i="1"/>
  <c r="E95" i="1"/>
  <c r="D95" i="1"/>
  <c r="H94" i="1"/>
  <c r="C95" i="1" s="1"/>
  <c r="L41" i="1" l="1"/>
  <c r="M41" i="1"/>
  <c r="J96" i="1"/>
  <c r="N96" i="1" s="1"/>
  <c r="P96" i="1"/>
  <c r="H95" i="1"/>
  <c r="C96" i="1" s="1"/>
  <c r="F95" i="1"/>
  <c r="B97" i="1"/>
  <c r="E96" i="1"/>
  <c r="D96" i="1"/>
  <c r="O41" i="1" l="1"/>
  <c r="S41" i="1"/>
  <c r="Q41" i="1" s="1"/>
  <c r="R47" i="1" s="1"/>
  <c r="V47" i="1" s="1"/>
  <c r="J97" i="1"/>
  <c r="N97" i="1" s="1"/>
  <c r="P97" i="1"/>
  <c r="F96" i="1"/>
  <c r="B98" i="1"/>
  <c r="D97" i="1"/>
  <c r="E97" i="1"/>
  <c r="H96" i="1"/>
  <c r="C97" i="1" s="1"/>
  <c r="T41" i="1" l="1"/>
  <c r="J98" i="1"/>
  <c r="N98" i="1" s="1"/>
  <c r="P98" i="1"/>
  <c r="H97" i="1"/>
  <c r="C98" i="1" s="1"/>
  <c r="F97" i="1"/>
  <c r="B99" i="1"/>
  <c r="E98" i="1"/>
  <c r="D98" i="1"/>
  <c r="H98" i="1" s="1"/>
  <c r="C99" i="1" s="1"/>
  <c r="M42" i="1" l="1"/>
  <c r="L42" i="1"/>
  <c r="J99" i="1"/>
  <c r="N99" i="1" s="1"/>
  <c r="P99" i="1"/>
  <c r="F98" i="1"/>
  <c r="B100" i="1"/>
  <c r="E99" i="1"/>
  <c r="D99" i="1"/>
  <c r="O42" i="1" l="1"/>
  <c r="S42" i="1"/>
  <c r="Q42" i="1" s="1"/>
  <c r="R48" i="1" s="1"/>
  <c r="V48" i="1" s="1"/>
  <c r="J100" i="1"/>
  <c r="N100" i="1" s="1"/>
  <c r="P100" i="1"/>
  <c r="F99" i="1"/>
  <c r="B101" i="1"/>
  <c r="D100" i="1"/>
  <c r="E100" i="1"/>
  <c r="H99" i="1"/>
  <c r="C100" i="1" s="1"/>
  <c r="T42" i="1" l="1"/>
  <c r="J101" i="1"/>
  <c r="N101" i="1" s="1"/>
  <c r="P101" i="1"/>
  <c r="F100" i="1"/>
  <c r="H100" i="1"/>
  <c r="C101" i="1" s="1"/>
  <c r="B102" i="1"/>
  <c r="E101" i="1"/>
  <c r="D101" i="1"/>
  <c r="L43" i="1" l="1"/>
  <c r="M43" i="1"/>
  <c r="F101" i="1"/>
  <c r="J102" i="1"/>
  <c r="N102" i="1" s="1"/>
  <c r="P102" i="1"/>
  <c r="B103" i="1"/>
  <c r="E102" i="1"/>
  <c r="D102" i="1"/>
  <c r="H101" i="1"/>
  <c r="C102" i="1" s="1"/>
  <c r="O43" i="1" l="1"/>
  <c r="S43" i="1"/>
  <c r="Q43" i="1" s="1"/>
  <c r="R49" i="1" s="1"/>
  <c r="V49" i="1" s="1"/>
  <c r="J103" i="1"/>
  <c r="N103" i="1" s="1"/>
  <c r="P103" i="1"/>
  <c r="F102" i="1"/>
  <c r="H102" i="1"/>
  <c r="C103" i="1" s="1"/>
  <c r="B104" i="1"/>
  <c r="E103" i="1"/>
  <c r="D103" i="1"/>
  <c r="T43" i="1" l="1"/>
  <c r="J104" i="1"/>
  <c r="N104" i="1" s="1"/>
  <c r="P104" i="1"/>
  <c r="F103" i="1"/>
  <c r="B105" i="1"/>
  <c r="E104" i="1"/>
  <c r="D104" i="1"/>
  <c r="H103" i="1"/>
  <c r="C104" i="1" s="1"/>
  <c r="L44" i="1" l="1"/>
  <c r="M44" i="1"/>
  <c r="J105" i="1"/>
  <c r="N105" i="1" s="1"/>
  <c r="P105" i="1"/>
  <c r="F104" i="1"/>
  <c r="H104" i="1"/>
  <c r="C105" i="1" s="1"/>
  <c r="B106" i="1"/>
  <c r="E105" i="1"/>
  <c r="D105" i="1"/>
  <c r="O44" i="1" l="1"/>
  <c r="S44" i="1"/>
  <c r="Q44" i="1" s="1"/>
  <c r="R50" i="1" s="1"/>
  <c r="V50" i="1" s="1"/>
  <c r="J106" i="1"/>
  <c r="N106" i="1" s="1"/>
  <c r="P106" i="1"/>
  <c r="F105" i="1"/>
  <c r="H105" i="1"/>
  <c r="C106" i="1" s="1"/>
  <c r="B107" i="1"/>
  <c r="D106" i="1"/>
  <c r="E106" i="1"/>
  <c r="T44" i="1" l="1"/>
  <c r="J107" i="1"/>
  <c r="N107" i="1" s="1"/>
  <c r="P107" i="1"/>
  <c r="F106" i="1"/>
  <c r="H106" i="1"/>
  <c r="C107" i="1" s="1"/>
  <c r="B108" i="1"/>
  <c r="D107" i="1"/>
  <c r="E107" i="1"/>
  <c r="L45" i="1" l="1"/>
  <c r="M45" i="1"/>
  <c r="J108" i="1"/>
  <c r="N108" i="1" s="1"/>
  <c r="P108" i="1"/>
  <c r="H107" i="1"/>
  <c r="C108" i="1" s="1"/>
  <c r="F107" i="1"/>
  <c r="B109" i="1"/>
  <c r="E108" i="1"/>
  <c r="D108" i="1"/>
  <c r="H108" i="1" s="1"/>
  <c r="C109" i="1" s="1"/>
  <c r="O45" i="1" l="1"/>
  <c r="S45" i="1"/>
  <c r="Q45" i="1"/>
  <c r="R51" i="1" s="1"/>
  <c r="V51" i="1" s="1"/>
  <c r="J109" i="1"/>
  <c r="N109" i="1" s="1"/>
  <c r="P109" i="1"/>
  <c r="F108" i="1"/>
  <c r="B110" i="1"/>
  <c r="E109" i="1"/>
  <c r="D109" i="1"/>
  <c r="T45" i="1" l="1"/>
  <c r="J110" i="1"/>
  <c r="N110" i="1" s="1"/>
  <c r="P110" i="1"/>
  <c r="F109" i="1"/>
  <c r="B111" i="1"/>
  <c r="E110" i="1"/>
  <c r="D110" i="1"/>
  <c r="H109" i="1"/>
  <c r="C110" i="1" s="1"/>
  <c r="M46" i="1" l="1"/>
  <c r="L46" i="1"/>
  <c r="J111" i="1"/>
  <c r="N111" i="1" s="1"/>
  <c r="P111" i="1"/>
  <c r="F110" i="1"/>
  <c r="B112" i="1"/>
  <c r="D111" i="1"/>
  <c r="E111" i="1"/>
  <c r="H110" i="1"/>
  <c r="C111" i="1" s="1"/>
  <c r="S46" i="1" l="1"/>
  <c r="O46" i="1"/>
  <c r="Q46" i="1"/>
  <c r="R52" i="1" s="1"/>
  <c r="V52" i="1" s="1"/>
  <c r="J112" i="1"/>
  <c r="N112" i="1" s="1"/>
  <c r="P112" i="1"/>
  <c r="H111" i="1"/>
  <c r="C112" i="1" s="1"/>
  <c r="F111" i="1"/>
  <c r="B113" i="1"/>
  <c r="D112" i="1"/>
  <c r="E112" i="1"/>
  <c r="T46" i="1" l="1"/>
  <c r="J113" i="1"/>
  <c r="N113" i="1" s="1"/>
  <c r="P113" i="1"/>
  <c r="F112" i="1"/>
  <c r="B114" i="1"/>
  <c r="E113" i="1"/>
  <c r="D113" i="1"/>
  <c r="H112" i="1"/>
  <c r="C113" i="1" s="1"/>
  <c r="M47" i="1" l="1"/>
  <c r="L47" i="1"/>
  <c r="J114" i="1"/>
  <c r="N114" i="1" s="1"/>
  <c r="P114" i="1"/>
  <c r="F113" i="1"/>
  <c r="H113" i="1"/>
  <c r="C114" i="1" s="1"/>
  <c r="B115" i="1"/>
  <c r="E114" i="1"/>
  <c r="D114" i="1"/>
  <c r="O47" i="1" l="1"/>
  <c r="S47" i="1"/>
  <c r="Q47" i="1"/>
  <c r="R53" i="1" s="1"/>
  <c r="V53" i="1" s="1"/>
  <c r="J115" i="1"/>
  <c r="N115" i="1" s="1"/>
  <c r="P115" i="1"/>
  <c r="F114" i="1"/>
  <c r="H114" i="1"/>
  <c r="C115" i="1" s="1"/>
  <c r="B116" i="1"/>
  <c r="D115" i="1"/>
  <c r="E115" i="1"/>
  <c r="T47" i="1" l="1"/>
  <c r="H115" i="1"/>
  <c r="C116" i="1" s="1"/>
  <c r="J116" i="1"/>
  <c r="N116" i="1" s="1"/>
  <c r="P116" i="1"/>
  <c r="F115" i="1"/>
  <c r="B117" i="1"/>
  <c r="D116" i="1"/>
  <c r="H116" i="1" s="1"/>
  <c r="C117" i="1" s="1"/>
  <c r="E116" i="1"/>
  <c r="L48" i="1" l="1"/>
  <c r="M48" i="1"/>
  <c r="J117" i="1"/>
  <c r="N117" i="1" s="1"/>
  <c r="P117" i="1"/>
  <c r="F116" i="1"/>
  <c r="B118" i="1"/>
  <c r="D117" i="1"/>
  <c r="E117" i="1"/>
  <c r="O48" i="1" l="1"/>
  <c r="S48" i="1"/>
  <c r="Q48" i="1"/>
  <c r="R54" i="1" s="1"/>
  <c r="V54" i="1" s="1"/>
  <c r="J118" i="1"/>
  <c r="N118" i="1" s="1"/>
  <c r="P118" i="1"/>
  <c r="F117" i="1"/>
  <c r="B119" i="1"/>
  <c r="E118" i="1"/>
  <c r="D118" i="1"/>
  <c r="H117" i="1"/>
  <c r="C118" i="1" s="1"/>
  <c r="T48" i="1" l="1"/>
  <c r="J119" i="1"/>
  <c r="N119" i="1" s="1"/>
  <c r="P119" i="1"/>
  <c r="F118" i="1"/>
  <c r="H118" i="1"/>
  <c r="C119" i="1" s="1"/>
  <c r="B120" i="1"/>
  <c r="E119" i="1"/>
  <c r="D119" i="1"/>
  <c r="L49" i="1" l="1"/>
  <c r="M49" i="1"/>
  <c r="J120" i="1"/>
  <c r="N120" i="1" s="1"/>
  <c r="P120" i="1"/>
  <c r="F119" i="1"/>
  <c r="H119" i="1"/>
  <c r="C120" i="1" s="1"/>
  <c r="B121" i="1"/>
  <c r="E120" i="1"/>
  <c r="D120" i="1"/>
  <c r="O49" i="1" l="1"/>
  <c r="S49" i="1"/>
  <c r="Q49" i="1" s="1"/>
  <c r="R55" i="1" s="1"/>
  <c r="V55" i="1" s="1"/>
  <c r="J121" i="1"/>
  <c r="N121" i="1" s="1"/>
  <c r="P121" i="1"/>
  <c r="F120" i="1"/>
  <c r="B122" i="1"/>
  <c r="E121" i="1"/>
  <c r="D121" i="1"/>
  <c r="H120" i="1"/>
  <c r="C121" i="1" s="1"/>
  <c r="T49" i="1" l="1"/>
  <c r="J122" i="1"/>
  <c r="N122" i="1" s="1"/>
  <c r="P122" i="1"/>
  <c r="F121" i="1"/>
  <c r="H121" i="1"/>
  <c r="C122" i="1" s="1"/>
  <c r="B123" i="1"/>
  <c r="D122" i="1"/>
  <c r="E122" i="1"/>
  <c r="L50" i="1" l="1"/>
  <c r="M50" i="1"/>
  <c r="J123" i="1"/>
  <c r="N123" i="1" s="1"/>
  <c r="P123" i="1"/>
  <c r="F122" i="1"/>
  <c r="B124" i="1"/>
  <c r="E123" i="1"/>
  <c r="D123" i="1"/>
  <c r="H122" i="1"/>
  <c r="C123" i="1" s="1"/>
  <c r="O50" i="1" l="1"/>
  <c r="S50" i="1"/>
  <c r="Q50" i="1"/>
  <c r="R56" i="1" s="1"/>
  <c r="V56" i="1" s="1"/>
  <c r="J124" i="1"/>
  <c r="N124" i="1" s="1"/>
  <c r="P124" i="1"/>
  <c r="F123" i="1"/>
  <c r="H123" i="1"/>
  <c r="C124" i="1" s="1"/>
  <c r="B125" i="1"/>
  <c r="E124" i="1"/>
  <c r="D124" i="1"/>
  <c r="T50" i="1" l="1"/>
  <c r="J125" i="1"/>
  <c r="N125" i="1" s="1"/>
  <c r="P125" i="1"/>
  <c r="F124" i="1"/>
  <c r="B126" i="1"/>
  <c r="E125" i="1"/>
  <c r="D125" i="1"/>
  <c r="H124" i="1"/>
  <c r="C125" i="1" s="1"/>
  <c r="L51" i="1" l="1"/>
  <c r="M51" i="1"/>
  <c r="J126" i="1"/>
  <c r="N126" i="1" s="1"/>
  <c r="P126" i="1"/>
  <c r="F125" i="1"/>
  <c r="H125" i="1"/>
  <c r="C126" i="1" s="1"/>
  <c r="B127" i="1"/>
  <c r="E126" i="1"/>
  <c r="D126" i="1"/>
  <c r="O51" i="1" l="1"/>
  <c r="S51" i="1"/>
  <c r="Q51" i="1" s="1"/>
  <c r="R57" i="1" s="1"/>
  <c r="V57" i="1" s="1"/>
  <c r="J127" i="1"/>
  <c r="N127" i="1" s="1"/>
  <c r="P127" i="1"/>
  <c r="F126" i="1"/>
  <c r="B128" i="1"/>
  <c r="E127" i="1"/>
  <c r="D127" i="1"/>
  <c r="H126" i="1"/>
  <c r="C127" i="1" s="1"/>
  <c r="T51" i="1" l="1"/>
  <c r="J128" i="1"/>
  <c r="N128" i="1" s="1"/>
  <c r="P128" i="1"/>
  <c r="F127" i="1"/>
  <c r="H127" i="1"/>
  <c r="C128" i="1" s="1"/>
  <c r="B129" i="1"/>
  <c r="D128" i="1"/>
  <c r="E128" i="1"/>
  <c r="M52" i="1" l="1"/>
  <c r="L52" i="1"/>
  <c r="J129" i="1"/>
  <c r="N129" i="1" s="1"/>
  <c r="P129" i="1"/>
  <c r="F128" i="1"/>
  <c r="B130" i="1"/>
  <c r="E129" i="1"/>
  <c r="D129" i="1"/>
  <c r="H128" i="1"/>
  <c r="C129" i="1" s="1"/>
  <c r="S52" i="1" l="1"/>
  <c r="Q52" i="1" s="1"/>
  <c r="R58" i="1" s="1"/>
  <c r="V58" i="1" s="1"/>
  <c r="O52" i="1"/>
  <c r="J130" i="1"/>
  <c r="N130" i="1" s="1"/>
  <c r="P130" i="1"/>
  <c r="F129" i="1"/>
  <c r="H129" i="1"/>
  <c r="C130" i="1" s="1"/>
  <c r="B131" i="1"/>
  <c r="E130" i="1"/>
  <c r="D130" i="1"/>
  <c r="T52" i="1" l="1"/>
  <c r="J131" i="1"/>
  <c r="N131" i="1" s="1"/>
  <c r="P131" i="1"/>
  <c r="F130" i="1"/>
  <c r="B132" i="1"/>
  <c r="D131" i="1"/>
  <c r="E131" i="1"/>
  <c r="H130" i="1"/>
  <c r="C131" i="1" s="1"/>
  <c r="L53" i="1" l="1"/>
  <c r="M53" i="1"/>
  <c r="J132" i="1"/>
  <c r="N132" i="1" s="1"/>
  <c r="P132" i="1"/>
  <c r="H131" i="1"/>
  <c r="C132" i="1" s="1"/>
  <c r="F131" i="1"/>
  <c r="B133" i="1"/>
  <c r="E132" i="1"/>
  <c r="D132" i="1"/>
  <c r="S53" i="1" l="1"/>
  <c r="O53" i="1"/>
  <c r="Q53" i="1"/>
  <c r="R59" i="1" s="1"/>
  <c r="V59" i="1" s="1"/>
  <c r="J133" i="1"/>
  <c r="N133" i="1" s="1"/>
  <c r="P133" i="1"/>
  <c r="F132" i="1"/>
  <c r="B134" i="1"/>
  <c r="E133" i="1"/>
  <c r="D133" i="1"/>
  <c r="H132" i="1"/>
  <c r="C133" i="1" s="1"/>
  <c r="T53" i="1" l="1"/>
  <c r="J134" i="1"/>
  <c r="N134" i="1" s="1"/>
  <c r="P134" i="1"/>
  <c r="F133" i="1"/>
  <c r="H133" i="1"/>
  <c r="C134" i="1" s="1"/>
  <c r="B135" i="1"/>
  <c r="E134" i="1"/>
  <c r="D134" i="1"/>
  <c r="L54" i="1" l="1"/>
  <c r="M54" i="1"/>
  <c r="J135" i="1"/>
  <c r="N135" i="1" s="1"/>
  <c r="P135" i="1"/>
  <c r="F134" i="1"/>
  <c r="B136" i="1"/>
  <c r="E135" i="1"/>
  <c r="D135" i="1"/>
  <c r="H134" i="1"/>
  <c r="C135" i="1" s="1"/>
  <c r="O54" i="1" l="1"/>
  <c r="S54" i="1"/>
  <c r="Q54" i="1"/>
  <c r="R60" i="1" s="1"/>
  <c r="V60" i="1" s="1"/>
  <c r="J136" i="1"/>
  <c r="N136" i="1" s="1"/>
  <c r="P136" i="1"/>
  <c r="F135" i="1"/>
  <c r="H135" i="1"/>
  <c r="C136" i="1" s="1"/>
  <c r="B137" i="1"/>
  <c r="D136" i="1"/>
  <c r="E136" i="1"/>
  <c r="T54" i="1" l="1"/>
  <c r="J137" i="1"/>
  <c r="N137" i="1" s="1"/>
  <c r="P137" i="1"/>
  <c r="B138" i="1"/>
  <c r="E137" i="1"/>
  <c r="D137" i="1"/>
  <c r="F136" i="1"/>
  <c r="H136" i="1"/>
  <c r="C137" i="1" s="1"/>
  <c r="L55" i="1" l="1"/>
  <c r="M55" i="1"/>
  <c r="J138" i="1"/>
  <c r="N138" i="1" s="1"/>
  <c r="P138" i="1"/>
  <c r="F137" i="1"/>
  <c r="H137" i="1"/>
  <c r="C138" i="1" s="1"/>
  <c r="B139" i="1"/>
  <c r="E138" i="1"/>
  <c r="D138" i="1"/>
  <c r="S55" i="1" l="1"/>
  <c r="O55" i="1"/>
  <c r="Q55" i="1"/>
  <c r="R61" i="1" s="1"/>
  <c r="V61" i="1" s="1"/>
  <c r="J139" i="1"/>
  <c r="N139" i="1" s="1"/>
  <c r="P139" i="1"/>
  <c r="F138" i="1"/>
  <c r="B140" i="1"/>
  <c r="E139" i="1"/>
  <c r="D139" i="1"/>
  <c r="H138" i="1"/>
  <c r="C139" i="1" s="1"/>
  <c r="T55" i="1" l="1"/>
  <c r="J140" i="1"/>
  <c r="N140" i="1" s="1"/>
  <c r="P140" i="1"/>
  <c r="F139" i="1"/>
  <c r="H139" i="1"/>
  <c r="C140" i="1" s="1"/>
  <c r="B141" i="1"/>
  <c r="E140" i="1"/>
  <c r="D140" i="1"/>
  <c r="M56" i="1" l="1"/>
  <c r="L56" i="1"/>
  <c r="J141" i="1"/>
  <c r="N141" i="1" s="1"/>
  <c r="P141" i="1"/>
  <c r="F140" i="1"/>
  <c r="B142" i="1"/>
  <c r="E141" i="1"/>
  <c r="D141" i="1"/>
  <c r="H140" i="1"/>
  <c r="C141" i="1" s="1"/>
  <c r="S56" i="1" l="1"/>
  <c r="O56" i="1"/>
  <c r="Q56" i="1"/>
  <c r="R62" i="1" s="1"/>
  <c r="V62" i="1" s="1"/>
  <c r="J142" i="1"/>
  <c r="N142" i="1" s="1"/>
  <c r="P142" i="1"/>
  <c r="F141" i="1"/>
  <c r="H141" i="1"/>
  <c r="C142" i="1" s="1"/>
  <c r="B143" i="1"/>
  <c r="E142" i="1"/>
  <c r="D142" i="1"/>
  <c r="T56" i="1" l="1"/>
  <c r="J143" i="1"/>
  <c r="N143" i="1" s="1"/>
  <c r="P143" i="1"/>
  <c r="F142" i="1"/>
  <c r="B144" i="1"/>
  <c r="D143" i="1"/>
  <c r="E143" i="1"/>
  <c r="H142" i="1"/>
  <c r="C143" i="1" s="1"/>
  <c r="M57" i="1" l="1"/>
  <c r="L57" i="1"/>
  <c r="J144" i="1"/>
  <c r="N144" i="1" s="1"/>
  <c r="P144" i="1"/>
  <c r="H143" i="1"/>
  <c r="C144" i="1" s="1"/>
  <c r="F143" i="1"/>
  <c r="B145" i="1"/>
  <c r="E144" i="1"/>
  <c r="D144" i="1"/>
  <c r="O57" i="1" l="1"/>
  <c r="S57" i="1"/>
  <c r="Q57" i="1"/>
  <c r="R63" i="1" s="1"/>
  <c r="V63" i="1" s="1"/>
  <c r="J145" i="1"/>
  <c r="N145" i="1" s="1"/>
  <c r="P145" i="1"/>
  <c r="F144" i="1"/>
  <c r="B146" i="1"/>
  <c r="D145" i="1"/>
  <c r="E145" i="1"/>
  <c r="H144" i="1"/>
  <c r="C145" i="1" s="1"/>
  <c r="T57" i="1" l="1"/>
  <c r="J146" i="1"/>
  <c r="N146" i="1" s="1"/>
  <c r="P146" i="1"/>
  <c r="H145" i="1"/>
  <c r="C146" i="1" s="1"/>
  <c r="F145" i="1"/>
  <c r="B147" i="1"/>
  <c r="E146" i="1"/>
  <c r="D146" i="1"/>
  <c r="L58" i="1" l="1"/>
  <c r="M58" i="1"/>
  <c r="J147" i="1"/>
  <c r="N147" i="1" s="1"/>
  <c r="P147" i="1"/>
  <c r="F146" i="1"/>
  <c r="B148" i="1"/>
  <c r="E147" i="1"/>
  <c r="D147" i="1"/>
  <c r="H146" i="1"/>
  <c r="C147" i="1" s="1"/>
  <c r="O58" i="1" l="1"/>
  <c r="S58" i="1"/>
  <c r="Q58" i="1" s="1"/>
  <c r="R64" i="1" s="1"/>
  <c r="V64" i="1" s="1"/>
  <c r="J148" i="1"/>
  <c r="N148" i="1" s="1"/>
  <c r="P148" i="1"/>
  <c r="F147" i="1"/>
  <c r="H147" i="1"/>
  <c r="C148" i="1" s="1"/>
  <c r="B149" i="1"/>
  <c r="E148" i="1"/>
  <c r="D148" i="1"/>
  <c r="T58" i="1" l="1"/>
  <c r="J149" i="1"/>
  <c r="N149" i="1" s="1"/>
  <c r="P149" i="1"/>
  <c r="F148" i="1"/>
  <c r="B150" i="1"/>
  <c r="E149" i="1"/>
  <c r="D149" i="1"/>
  <c r="H148" i="1"/>
  <c r="C149" i="1" s="1"/>
  <c r="M59" i="1" l="1"/>
  <c r="L59" i="1"/>
  <c r="J150" i="1"/>
  <c r="N150" i="1" s="1"/>
  <c r="P150" i="1"/>
  <c r="F149" i="1"/>
  <c r="H149" i="1"/>
  <c r="C150" i="1" s="1"/>
  <c r="B151" i="1"/>
  <c r="D150" i="1"/>
  <c r="E150" i="1"/>
  <c r="S59" i="1" l="1"/>
  <c r="O59" i="1"/>
  <c r="Q59" i="1"/>
  <c r="R65" i="1" s="1"/>
  <c r="V65" i="1" s="1"/>
  <c r="J151" i="1"/>
  <c r="N151" i="1" s="1"/>
  <c r="P151" i="1"/>
  <c r="B152" i="1"/>
  <c r="E151" i="1"/>
  <c r="D151" i="1"/>
  <c r="F150" i="1"/>
  <c r="H150" i="1"/>
  <c r="C151" i="1" s="1"/>
  <c r="T59" i="1" l="1"/>
  <c r="J152" i="1"/>
  <c r="N152" i="1" s="1"/>
  <c r="P152" i="1"/>
  <c r="F151" i="1"/>
  <c r="H151" i="1"/>
  <c r="C152" i="1" s="1"/>
  <c r="B153" i="1"/>
  <c r="D152" i="1"/>
  <c r="E152" i="1"/>
  <c r="L60" i="1" l="1"/>
  <c r="M60" i="1"/>
  <c r="J153" i="1"/>
  <c r="N153" i="1" s="1"/>
  <c r="P153" i="1"/>
  <c r="F152" i="1"/>
  <c r="B154" i="1"/>
  <c r="E153" i="1"/>
  <c r="D153" i="1"/>
  <c r="H152" i="1"/>
  <c r="C153" i="1" s="1"/>
  <c r="O60" i="1" l="1"/>
  <c r="S60" i="1"/>
  <c r="Q60" i="1"/>
  <c r="R66" i="1" s="1"/>
  <c r="V66" i="1" s="1"/>
  <c r="J154" i="1"/>
  <c r="N154" i="1" s="1"/>
  <c r="P154" i="1"/>
  <c r="F153" i="1"/>
  <c r="H153" i="1"/>
  <c r="C154" i="1" s="1"/>
  <c r="B155" i="1"/>
  <c r="E154" i="1"/>
  <c r="D154" i="1"/>
  <c r="T60" i="1" l="1"/>
  <c r="J155" i="1"/>
  <c r="N155" i="1" s="1"/>
  <c r="P155" i="1"/>
  <c r="F154" i="1"/>
  <c r="B156" i="1"/>
  <c r="E155" i="1"/>
  <c r="D155" i="1"/>
  <c r="H154" i="1"/>
  <c r="C155" i="1" s="1"/>
  <c r="L61" i="1" l="1"/>
  <c r="M61" i="1"/>
  <c r="J156" i="1"/>
  <c r="N156" i="1" s="1"/>
  <c r="P156" i="1"/>
  <c r="F155" i="1"/>
  <c r="H155" i="1"/>
  <c r="C156" i="1" s="1"/>
  <c r="B157" i="1"/>
  <c r="E156" i="1"/>
  <c r="D156" i="1"/>
  <c r="O61" i="1" l="1"/>
  <c r="S61" i="1"/>
  <c r="Q61" i="1" s="1"/>
  <c r="R67" i="1" s="1"/>
  <c r="V67" i="1" s="1"/>
  <c r="J157" i="1"/>
  <c r="N157" i="1" s="1"/>
  <c r="P157" i="1"/>
  <c r="F156" i="1"/>
  <c r="B158" i="1"/>
  <c r="E157" i="1"/>
  <c r="D157" i="1"/>
  <c r="H156" i="1"/>
  <c r="C157" i="1" s="1"/>
  <c r="T61" i="1" l="1"/>
  <c r="J158" i="1"/>
  <c r="N158" i="1" s="1"/>
  <c r="P158" i="1"/>
  <c r="F157" i="1"/>
  <c r="H157" i="1"/>
  <c r="C158" i="1" s="1"/>
  <c r="B159" i="1"/>
  <c r="E158" i="1"/>
  <c r="D158" i="1"/>
  <c r="L62" i="1" l="1"/>
  <c r="M62" i="1"/>
  <c r="J159" i="1"/>
  <c r="N159" i="1" s="1"/>
  <c r="P159" i="1"/>
  <c r="F158" i="1"/>
  <c r="H158" i="1"/>
  <c r="C159" i="1" s="1"/>
  <c r="B160" i="1"/>
  <c r="E159" i="1"/>
  <c r="D159" i="1"/>
  <c r="O62" i="1" l="1"/>
  <c r="S62" i="1"/>
  <c r="Q62" i="1" s="1"/>
  <c r="R68" i="1" s="1"/>
  <c r="V68" i="1" s="1"/>
  <c r="J160" i="1"/>
  <c r="N160" i="1" s="1"/>
  <c r="P160" i="1"/>
  <c r="F159" i="1"/>
  <c r="B161" i="1"/>
  <c r="E160" i="1"/>
  <c r="D160" i="1"/>
  <c r="H159" i="1"/>
  <c r="C160" i="1" s="1"/>
  <c r="T62" i="1" l="1"/>
  <c r="J161" i="1"/>
  <c r="N161" i="1" s="1"/>
  <c r="P161" i="1"/>
  <c r="F160" i="1"/>
  <c r="H160" i="1"/>
  <c r="C161" i="1" s="1"/>
  <c r="B162" i="1"/>
  <c r="D161" i="1"/>
  <c r="E161" i="1"/>
  <c r="M63" i="1" l="1"/>
  <c r="L63" i="1"/>
  <c r="J162" i="1"/>
  <c r="N162" i="1" s="1"/>
  <c r="P162" i="1"/>
  <c r="F161" i="1"/>
  <c r="B163" i="1"/>
  <c r="E162" i="1"/>
  <c r="D162" i="1"/>
  <c r="H161" i="1"/>
  <c r="C162" i="1" s="1"/>
  <c r="O63" i="1" l="1"/>
  <c r="S63" i="1"/>
  <c r="Q63" i="1"/>
  <c r="R69" i="1" s="1"/>
  <c r="V69" i="1" s="1"/>
  <c r="J163" i="1"/>
  <c r="N163" i="1" s="1"/>
  <c r="P163" i="1"/>
  <c r="F162" i="1"/>
  <c r="H162" i="1"/>
  <c r="C163" i="1" s="1"/>
  <c r="B164" i="1"/>
  <c r="E163" i="1"/>
  <c r="D163" i="1"/>
  <c r="T63" i="1" l="1"/>
  <c r="J164" i="1"/>
  <c r="N164" i="1" s="1"/>
  <c r="P164" i="1"/>
  <c r="F163" i="1"/>
  <c r="H163" i="1"/>
  <c r="C164" i="1" s="1"/>
  <c r="B165" i="1"/>
  <c r="E164" i="1"/>
  <c r="D164" i="1"/>
  <c r="L64" i="1" l="1"/>
  <c r="M64" i="1"/>
  <c r="J165" i="1"/>
  <c r="N165" i="1" s="1"/>
  <c r="P165" i="1"/>
  <c r="F164" i="1"/>
  <c r="B166" i="1"/>
  <c r="E165" i="1"/>
  <c r="D165" i="1"/>
  <c r="H164" i="1"/>
  <c r="C165" i="1" s="1"/>
  <c r="O64" i="1" l="1"/>
  <c r="S64" i="1"/>
  <c r="Q64" i="1"/>
  <c r="R70" i="1" s="1"/>
  <c r="V70" i="1" s="1"/>
  <c r="J166" i="1"/>
  <c r="N166" i="1" s="1"/>
  <c r="P166" i="1"/>
  <c r="F165" i="1"/>
  <c r="H165" i="1"/>
  <c r="C166" i="1" s="1"/>
  <c r="B167" i="1"/>
  <c r="E166" i="1"/>
  <c r="D166" i="1"/>
  <c r="T64" i="1" l="1"/>
  <c r="J167" i="1"/>
  <c r="N167" i="1" s="1"/>
  <c r="P167" i="1"/>
  <c r="F166" i="1"/>
  <c r="B168" i="1"/>
  <c r="E167" i="1"/>
  <c r="D167" i="1"/>
  <c r="H166" i="1"/>
  <c r="C167" i="1" s="1"/>
  <c r="L65" i="1" l="1"/>
  <c r="M65" i="1"/>
  <c r="S65" i="1" s="1"/>
  <c r="J168" i="1"/>
  <c r="N168" i="1" s="1"/>
  <c r="P168" i="1"/>
  <c r="F167" i="1"/>
  <c r="H167" i="1"/>
  <c r="C168" i="1" s="1"/>
  <c r="B169" i="1"/>
  <c r="D168" i="1"/>
  <c r="E168" i="1"/>
  <c r="O65" i="1" l="1"/>
  <c r="Q65" i="1"/>
  <c r="R71" i="1" s="1"/>
  <c r="V71" i="1" s="1"/>
  <c r="J169" i="1"/>
  <c r="N169" i="1" s="1"/>
  <c r="P169" i="1"/>
  <c r="B170" i="1"/>
  <c r="E169" i="1"/>
  <c r="D169" i="1"/>
  <c r="F168" i="1"/>
  <c r="H168" i="1"/>
  <c r="C169" i="1" s="1"/>
  <c r="T65" i="1" l="1"/>
  <c r="J170" i="1"/>
  <c r="N170" i="1" s="1"/>
  <c r="P170" i="1"/>
  <c r="F169" i="1"/>
  <c r="H169" i="1"/>
  <c r="C170" i="1" s="1"/>
  <c r="B171" i="1"/>
  <c r="E170" i="1"/>
  <c r="D170" i="1"/>
  <c r="L66" i="1" l="1"/>
  <c r="M66" i="1"/>
  <c r="J171" i="1"/>
  <c r="N171" i="1" s="1"/>
  <c r="P171" i="1"/>
  <c r="F170" i="1"/>
  <c r="B172" i="1"/>
  <c r="E171" i="1"/>
  <c r="D171" i="1"/>
  <c r="H170" i="1"/>
  <c r="C171" i="1" s="1"/>
  <c r="S66" i="1" l="1"/>
  <c r="O66" i="1"/>
  <c r="Q66" i="1"/>
  <c r="R72" i="1" s="1"/>
  <c r="V72" i="1" s="1"/>
  <c r="J172" i="1"/>
  <c r="N172" i="1" s="1"/>
  <c r="P172" i="1"/>
  <c r="F171" i="1"/>
  <c r="H171" i="1"/>
  <c r="C172" i="1" s="1"/>
  <c r="B173" i="1"/>
  <c r="E172" i="1"/>
  <c r="D172" i="1"/>
  <c r="T66" i="1" l="1"/>
  <c r="J173" i="1"/>
  <c r="N173" i="1" s="1"/>
  <c r="P173" i="1"/>
  <c r="F172" i="1"/>
  <c r="B174" i="1"/>
  <c r="E173" i="1"/>
  <c r="D173" i="1"/>
  <c r="H172" i="1"/>
  <c r="C173" i="1" s="1"/>
  <c r="L67" i="1" l="1"/>
  <c r="M67" i="1"/>
  <c r="J174" i="1"/>
  <c r="N174" i="1" s="1"/>
  <c r="P174" i="1"/>
  <c r="F173" i="1"/>
  <c r="H173" i="1"/>
  <c r="C174" i="1" s="1"/>
  <c r="B175" i="1"/>
  <c r="E174" i="1"/>
  <c r="D174" i="1"/>
  <c r="S67" i="1" l="1"/>
  <c r="Q67" i="1" s="1"/>
  <c r="R73" i="1" s="1"/>
  <c r="V73" i="1" s="1"/>
  <c r="O67" i="1"/>
  <c r="J175" i="1"/>
  <c r="N175" i="1" s="1"/>
  <c r="P175" i="1"/>
  <c r="F174" i="1"/>
  <c r="B176" i="1"/>
  <c r="D175" i="1"/>
  <c r="E175" i="1"/>
  <c r="H174" i="1"/>
  <c r="C175" i="1" s="1"/>
  <c r="T67" i="1" l="1"/>
  <c r="J176" i="1"/>
  <c r="N176" i="1" s="1"/>
  <c r="P176" i="1"/>
  <c r="H175" i="1"/>
  <c r="C176" i="1" s="1"/>
  <c r="F175" i="1"/>
  <c r="B177" i="1"/>
  <c r="E176" i="1"/>
  <c r="D176" i="1"/>
  <c r="L68" i="1" l="1"/>
  <c r="M68" i="1"/>
  <c r="J177" i="1"/>
  <c r="N177" i="1" s="1"/>
  <c r="P177" i="1"/>
  <c r="F176" i="1"/>
  <c r="B178" i="1"/>
  <c r="D177" i="1"/>
  <c r="E177" i="1"/>
  <c r="H176" i="1"/>
  <c r="C177" i="1" s="1"/>
  <c r="S68" i="1" l="1"/>
  <c r="O68" i="1"/>
  <c r="Q68" i="1"/>
  <c r="R74" i="1" s="1"/>
  <c r="V74" i="1" s="1"/>
  <c r="J178" i="1"/>
  <c r="N178" i="1" s="1"/>
  <c r="P178" i="1"/>
  <c r="H177" i="1"/>
  <c r="C178" i="1" s="1"/>
  <c r="F177" i="1"/>
  <c r="B179" i="1"/>
  <c r="E178" i="1"/>
  <c r="D178" i="1"/>
  <c r="T68" i="1" l="1"/>
  <c r="J179" i="1"/>
  <c r="N179" i="1" s="1"/>
  <c r="P179" i="1"/>
  <c r="F178" i="1"/>
  <c r="B180" i="1"/>
  <c r="E179" i="1"/>
  <c r="D179" i="1"/>
  <c r="H178" i="1"/>
  <c r="C179" i="1" s="1"/>
  <c r="L69" i="1" l="1"/>
  <c r="M69" i="1"/>
  <c r="S69" i="1" s="1"/>
  <c r="J180" i="1"/>
  <c r="N180" i="1" s="1"/>
  <c r="P180" i="1"/>
  <c r="F179" i="1"/>
  <c r="H179" i="1"/>
  <c r="C180" i="1" s="1"/>
  <c r="B181" i="1"/>
  <c r="E180" i="1"/>
  <c r="D180" i="1"/>
  <c r="O69" i="1" l="1"/>
  <c r="Q69" i="1"/>
  <c r="R75" i="1" s="1"/>
  <c r="V75" i="1" s="1"/>
  <c r="J181" i="1"/>
  <c r="N181" i="1" s="1"/>
  <c r="P181" i="1"/>
  <c r="F180" i="1"/>
  <c r="B182" i="1"/>
  <c r="E181" i="1"/>
  <c r="D181" i="1"/>
  <c r="H180" i="1"/>
  <c r="C181" i="1" s="1"/>
  <c r="T69" i="1" l="1"/>
  <c r="J182" i="1"/>
  <c r="N182" i="1" s="1"/>
  <c r="P182" i="1"/>
  <c r="F181" i="1"/>
  <c r="H181" i="1"/>
  <c r="C182" i="1" s="1"/>
  <c r="B183" i="1"/>
  <c r="E182" i="1"/>
  <c r="D182" i="1"/>
  <c r="L70" i="1" l="1"/>
  <c r="M70" i="1"/>
  <c r="J183" i="1"/>
  <c r="N183" i="1" s="1"/>
  <c r="P183" i="1"/>
  <c r="F182" i="1"/>
  <c r="B184" i="1"/>
  <c r="E183" i="1"/>
  <c r="D183" i="1"/>
  <c r="H182" i="1"/>
  <c r="C183" i="1" s="1"/>
  <c r="O70" i="1" l="1"/>
  <c r="S70" i="1"/>
  <c r="Q70" i="1"/>
  <c r="R76" i="1" s="1"/>
  <c r="V76" i="1" s="1"/>
  <c r="J184" i="1"/>
  <c r="N184" i="1" s="1"/>
  <c r="P184" i="1"/>
  <c r="F183" i="1"/>
  <c r="H183" i="1"/>
  <c r="C184" i="1" s="1"/>
  <c r="B185" i="1"/>
  <c r="D184" i="1"/>
  <c r="E184" i="1"/>
  <c r="T70" i="1" l="1"/>
  <c r="J185" i="1"/>
  <c r="N185" i="1" s="1"/>
  <c r="P185" i="1"/>
  <c r="F184" i="1"/>
  <c r="B186" i="1"/>
  <c r="E185" i="1"/>
  <c r="D185" i="1"/>
  <c r="F185" i="1" s="1"/>
  <c r="H184" i="1"/>
  <c r="C185" i="1" s="1"/>
  <c r="M71" i="1" l="1"/>
  <c r="L71" i="1"/>
  <c r="J186" i="1"/>
  <c r="N186" i="1" s="1"/>
  <c r="P186" i="1"/>
  <c r="H185" i="1"/>
  <c r="C186" i="1" s="1"/>
  <c r="B187" i="1"/>
  <c r="E186" i="1"/>
  <c r="D186" i="1"/>
  <c r="S71" i="1" l="1"/>
  <c r="O71" i="1"/>
  <c r="Q71" i="1"/>
  <c r="R77" i="1" s="1"/>
  <c r="V77" i="1" s="1"/>
  <c r="J187" i="1"/>
  <c r="N187" i="1" s="1"/>
  <c r="P187" i="1"/>
  <c r="F186" i="1"/>
  <c r="B188" i="1"/>
  <c r="E187" i="1"/>
  <c r="D187" i="1"/>
  <c r="H186" i="1"/>
  <c r="C187" i="1" s="1"/>
  <c r="T71" i="1" l="1"/>
  <c r="J188" i="1"/>
  <c r="N188" i="1" s="1"/>
  <c r="P188" i="1"/>
  <c r="F187" i="1"/>
  <c r="H187" i="1"/>
  <c r="C188" i="1" s="1"/>
  <c r="B189" i="1"/>
  <c r="E188" i="1"/>
  <c r="D188" i="1"/>
  <c r="L72" i="1" l="1"/>
  <c r="M72" i="1"/>
  <c r="J189" i="1"/>
  <c r="N189" i="1" s="1"/>
  <c r="P189" i="1"/>
  <c r="F188" i="1"/>
  <c r="B190" i="1"/>
  <c r="E189" i="1"/>
  <c r="D189" i="1"/>
  <c r="H188" i="1"/>
  <c r="C189" i="1" s="1"/>
  <c r="O72" i="1" l="1"/>
  <c r="S72" i="1"/>
  <c r="Q72" i="1"/>
  <c r="R78" i="1" s="1"/>
  <c r="V78" i="1" s="1"/>
  <c r="J190" i="1"/>
  <c r="N190" i="1" s="1"/>
  <c r="P190" i="1"/>
  <c r="F189" i="1"/>
  <c r="H189" i="1"/>
  <c r="C190" i="1" s="1"/>
  <c r="B191" i="1"/>
  <c r="E190" i="1"/>
  <c r="D190" i="1"/>
  <c r="T72" i="1" l="1"/>
  <c r="L73" i="1" s="1"/>
  <c r="J191" i="1"/>
  <c r="N191" i="1" s="1"/>
  <c r="P191" i="1"/>
  <c r="F190" i="1"/>
  <c r="B192" i="1"/>
  <c r="E191" i="1"/>
  <c r="D191" i="1"/>
  <c r="H190" i="1"/>
  <c r="C191" i="1" s="1"/>
  <c r="O73" i="1" l="1"/>
  <c r="M73" i="1"/>
  <c r="J192" i="1"/>
  <c r="N192" i="1" s="1"/>
  <c r="P192" i="1"/>
  <c r="F191" i="1"/>
  <c r="H191" i="1"/>
  <c r="C192" i="1" s="1"/>
  <c r="B193" i="1"/>
  <c r="E192" i="1"/>
  <c r="D192" i="1"/>
  <c r="S73" i="1" l="1"/>
  <c r="Q73" i="1" s="1"/>
  <c r="J193" i="1"/>
  <c r="N193" i="1" s="1"/>
  <c r="P193" i="1"/>
  <c r="F192" i="1"/>
  <c r="B194" i="1"/>
  <c r="D193" i="1"/>
  <c r="E193" i="1"/>
  <c r="H192" i="1"/>
  <c r="C193" i="1" s="1"/>
  <c r="R79" i="1" l="1"/>
  <c r="V79" i="1" s="1"/>
  <c r="T73" i="1"/>
  <c r="M74" i="1" s="1"/>
  <c r="J194" i="1"/>
  <c r="N194" i="1" s="1"/>
  <c r="P194" i="1"/>
  <c r="H193" i="1"/>
  <c r="C194" i="1" s="1"/>
  <c r="F193" i="1"/>
  <c r="B195" i="1"/>
  <c r="E194" i="1"/>
  <c r="D194" i="1"/>
  <c r="L74" i="1" l="1"/>
  <c r="J195" i="1"/>
  <c r="N195" i="1" s="1"/>
  <c r="P195" i="1"/>
  <c r="F194" i="1"/>
  <c r="B196" i="1"/>
  <c r="E195" i="1"/>
  <c r="D195" i="1"/>
  <c r="H194" i="1"/>
  <c r="C195" i="1" s="1"/>
  <c r="O74" i="1" l="1"/>
  <c r="S74" i="1"/>
  <c r="Q74" i="1"/>
  <c r="R80" i="1" s="1"/>
  <c r="V80" i="1" s="1"/>
  <c r="J196" i="1"/>
  <c r="N196" i="1" s="1"/>
  <c r="P196" i="1"/>
  <c r="F195" i="1"/>
  <c r="H195" i="1"/>
  <c r="C196" i="1" s="1"/>
  <c r="B197" i="1"/>
  <c r="E196" i="1"/>
  <c r="D196" i="1"/>
  <c r="T74" i="1" l="1"/>
  <c r="L75" i="1" s="1"/>
  <c r="J197" i="1"/>
  <c r="N197" i="1" s="1"/>
  <c r="P197" i="1"/>
  <c r="F196" i="1"/>
  <c r="B198" i="1"/>
  <c r="E197" i="1"/>
  <c r="D197" i="1"/>
  <c r="H196" i="1"/>
  <c r="C197" i="1" s="1"/>
  <c r="O75" i="1" l="1"/>
  <c r="M75" i="1"/>
  <c r="J198" i="1"/>
  <c r="N198" i="1" s="1"/>
  <c r="P198" i="1"/>
  <c r="F197" i="1"/>
  <c r="H197" i="1"/>
  <c r="C198" i="1" s="1"/>
  <c r="B199" i="1"/>
  <c r="E198" i="1"/>
  <c r="D198" i="1"/>
  <c r="S75" i="1" l="1"/>
  <c r="Q75" i="1" s="1"/>
  <c r="R81" i="1" s="1"/>
  <c r="V81" i="1" s="1"/>
  <c r="J199" i="1"/>
  <c r="N199" i="1" s="1"/>
  <c r="P199" i="1"/>
  <c r="F198" i="1"/>
  <c r="B200" i="1"/>
  <c r="E199" i="1"/>
  <c r="D199" i="1"/>
  <c r="H198" i="1"/>
  <c r="C199" i="1" s="1"/>
  <c r="T75" i="1" l="1"/>
  <c r="J200" i="1"/>
  <c r="N200" i="1" s="1"/>
  <c r="P200" i="1"/>
  <c r="F199" i="1"/>
  <c r="H199" i="1"/>
  <c r="C200" i="1" s="1"/>
  <c r="B201" i="1"/>
  <c r="D200" i="1"/>
  <c r="E200" i="1"/>
  <c r="L76" i="1" l="1"/>
  <c r="M76" i="1"/>
  <c r="J201" i="1"/>
  <c r="N201" i="1" s="1"/>
  <c r="P201" i="1"/>
  <c r="F200" i="1"/>
  <c r="B202" i="1"/>
  <c r="E201" i="1"/>
  <c r="D201" i="1"/>
  <c r="H200" i="1"/>
  <c r="C201" i="1" s="1"/>
  <c r="O76" i="1" l="1"/>
  <c r="S76" i="1"/>
  <c r="Q76" i="1"/>
  <c r="R82" i="1" s="1"/>
  <c r="V82" i="1" s="1"/>
  <c r="J202" i="1"/>
  <c r="N202" i="1" s="1"/>
  <c r="P202" i="1"/>
  <c r="F201" i="1"/>
  <c r="H201" i="1"/>
  <c r="C202" i="1" s="1"/>
  <c r="B203" i="1"/>
  <c r="E202" i="1"/>
  <c r="D202" i="1"/>
  <c r="T76" i="1" l="1"/>
  <c r="J203" i="1"/>
  <c r="N203" i="1" s="1"/>
  <c r="P203" i="1"/>
  <c r="F202" i="1"/>
  <c r="B204" i="1"/>
  <c r="E203" i="1"/>
  <c r="D203" i="1"/>
  <c r="H202" i="1"/>
  <c r="C203" i="1" s="1"/>
  <c r="L77" i="1" l="1"/>
  <c r="M77" i="1"/>
  <c r="J204" i="1"/>
  <c r="N204" i="1" s="1"/>
  <c r="P204" i="1"/>
  <c r="F203" i="1"/>
  <c r="H203" i="1"/>
  <c r="C204" i="1" s="1"/>
  <c r="B205" i="1"/>
  <c r="E204" i="1"/>
  <c r="D204" i="1"/>
  <c r="S77" i="1" l="1"/>
  <c r="O77" i="1"/>
  <c r="Q77" i="1"/>
  <c r="R83" i="1" s="1"/>
  <c r="V83" i="1" s="1"/>
  <c r="J205" i="1"/>
  <c r="N205" i="1" s="1"/>
  <c r="P205" i="1"/>
  <c r="F204" i="1"/>
  <c r="B206" i="1"/>
  <c r="E205" i="1"/>
  <c r="D205" i="1"/>
  <c r="H204" i="1"/>
  <c r="C205" i="1" s="1"/>
  <c r="T77" i="1" l="1"/>
  <c r="J206" i="1"/>
  <c r="N206" i="1" s="1"/>
  <c r="P206" i="1"/>
  <c r="F205" i="1"/>
  <c r="H205" i="1"/>
  <c r="C206" i="1" s="1"/>
  <c r="B207" i="1"/>
  <c r="E206" i="1"/>
  <c r="D206" i="1"/>
  <c r="L78" i="1" l="1"/>
  <c r="M78" i="1"/>
  <c r="J207" i="1"/>
  <c r="N207" i="1" s="1"/>
  <c r="P207" i="1"/>
  <c r="F206" i="1"/>
  <c r="B208" i="1"/>
  <c r="E207" i="1"/>
  <c r="D207" i="1"/>
  <c r="H206" i="1"/>
  <c r="C207" i="1" s="1"/>
  <c r="O78" i="1" l="1"/>
  <c r="S78" i="1"/>
  <c r="Q78" i="1" s="1"/>
  <c r="R84" i="1" s="1"/>
  <c r="V84" i="1" s="1"/>
  <c r="J208" i="1"/>
  <c r="N208" i="1" s="1"/>
  <c r="P208" i="1"/>
  <c r="H207" i="1"/>
  <c r="C208" i="1" s="1"/>
  <c r="F207" i="1"/>
  <c r="B209" i="1"/>
  <c r="E208" i="1"/>
  <c r="D208" i="1"/>
  <c r="T78" i="1" l="1"/>
  <c r="J209" i="1"/>
  <c r="N209" i="1" s="1"/>
  <c r="P209" i="1"/>
  <c r="F208" i="1"/>
  <c r="B210" i="1"/>
  <c r="E209" i="1"/>
  <c r="D209" i="1"/>
  <c r="H208" i="1"/>
  <c r="C209" i="1" s="1"/>
  <c r="L79" i="1" l="1"/>
  <c r="M79" i="1"/>
  <c r="J210" i="1"/>
  <c r="N210" i="1" s="1"/>
  <c r="P210" i="1"/>
  <c r="F209" i="1"/>
  <c r="H209" i="1"/>
  <c r="C210" i="1" s="1"/>
  <c r="B211" i="1"/>
  <c r="D210" i="1"/>
  <c r="E210" i="1"/>
  <c r="O79" i="1" l="1"/>
  <c r="S79" i="1"/>
  <c r="Q79" i="1" s="1"/>
  <c r="R85" i="1" s="1"/>
  <c r="V85" i="1" s="1"/>
  <c r="J211" i="1"/>
  <c r="N211" i="1" s="1"/>
  <c r="P211" i="1"/>
  <c r="F210" i="1"/>
  <c r="B212" i="1"/>
  <c r="E211" i="1"/>
  <c r="D211" i="1"/>
  <c r="H210" i="1"/>
  <c r="C211" i="1" s="1"/>
  <c r="T79" i="1" l="1"/>
  <c r="J212" i="1"/>
  <c r="N212" i="1" s="1"/>
  <c r="P212" i="1"/>
  <c r="H211" i="1"/>
  <c r="C212" i="1" s="1"/>
  <c r="F211" i="1"/>
  <c r="B213" i="1"/>
  <c r="E212" i="1"/>
  <c r="D212" i="1"/>
  <c r="L80" i="1" l="1"/>
  <c r="M80" i="1"/>
  <c r="J213" i="1"/>
  <c r="N213" i="1" s="1"/>
  <c r="P213" i="1"/>
  <c r="F212" i="1"/>
  <c r="B214" i="1"/>
  <c r="E213" i="1"/>
  <c r="D213" i="1"/>
  <c r="H212" i="1"/>
  <c r="C213" i="1" s="1"/>
  <c r="S80" i="1" l="1"/>
  <c r="O80" i="1"/>
  <c r="Q80" i="1"/>
  <c r="R86" i="1" s="1"/>
  <c r="V86" i="1" s="1"/>
  <c r="J214" i="1"/>
  <c r="N214" i="1" s="1"/>
  <c r="P214" i="1"/>
  <c r="F213" i="1"/>
  <c r="H213" i="1"/>
  <c r="C214" i="1" s="1"/>
  <c r="B215" i="1"/>
  <c r="E214" i="1"/>
  <c r="D214" i="1"/>
  <c r="T80" i="1" l="1"/>
  <c r="J215" i="1"/>
  <c r="N215" i="1" s="1"/>
  <c r="P215" i="1"/>
  <c r="F214" i="1"/>
  <c r="B216" i="1"/>
  <c r="E215" i="1"/>
  <c r="D215" i="1"/>
  <c r="H214" i="1"/>
  <c r="C215" i="1" s="1"/>
  <c r="L81" i="1" l="1"/>
  <c r="M81" i="1"/>
  <c r="J216" i="1"/>
  <c r="N216" i="1" s="1"/>
  <c r="P216" i="1"/>
  <c r="H215" i="1"/>
  <c r="C216" i="1" s="1"/>
  <c r="F215" i="1"/>
  <c r="B217" i="1"/>
  <c r="E216" i="1"/>
  <c r="D216" i="1"/>
  <c r="O81" i="1" l="1"/>
  <c r="S81" i="1"/>
  <c r="Q81" i="1" s="1"/>
  <c r="R87" i="1" s="1"/>
  <c r="V87" i="1" s="1"/>
  <c r="J217" i="1"/>
  <c r="N217" i="1" s="1"/>
  <c r="P217" i="1"/>
  <c r="F216" i="1"/>
  <c r="B218" i="1"/>
  <c r="E217" i="1"/>
  <c r="D217" i="1"/>
  <c r="H216" i="1"/>
  <c r="C217" i="1" s="1"/>
  <c r="T81" i="1" l="1"/>
  <c r="J218" i="1"/>
  <c r="N218" i="1" s="1"/>
  <c r="P218" i="1"/>
  <c r="F217" i="1"/>
  <c r="H217" i="1"/>
  <c r="C218" i="1" s="1"/>
  <c r="B219" i="1"/>
  <c r="D218" i="1"/>
  <c r="E218" i="1"/>
  <c r="M82" i="1" l="1"/>
  <c r="L82" i="1"/>
  <c r="J219" i="1"/>
  <c r="N219" i="1" s="1"/>
  <c r="P219" i="1"/>
  <c r="F218" i="1"/>
  <c r="B220" i="1"/>
  <c r="E219" i="1"/>
  <c r="D219" i="1"/>
  <c r="H218" i="1"/>
  <c r="C219" i="1" s="1"/>
  <c r="O82" i="1" l="1"/>
  <c r="S82" i="1"/>
  <c r="Q82" i="1" s="1"/>
  <c r="R88" i="1" s="1"/>
  <c r="V88" i="1" s="1"/>
  <c r="J220" i="1"/>
  <c r="N220" i="1" s="1"/>
  <c r="P220" i="1"/>
  <c r="F219" i="1"/>
  <c r="H219" i="1"/>
  <c r="C220" i="1" s="1"/>
  <c r="B221" i="1"/>
  <c r="E220" i="1"/>
  <c r="D220" i="1"/>
  <c r="T82" i="1" l="1"/>
  <c r="J221" i="1"/>
  <c r="N221" i="1" s="1"/>
  <c r="P221" i="1"/>
  <c r="F220" i="1"/>
  <c r="B222" i="1"/>
  <c r="E221" i="1"/>
  <c r="D221" i="1"/>
  <c r="H220" i="1"/>
  <c r="C221" i="1" s="1"/>
  <c r="L83" i="1" l="1"/>
  <c r="M83" i="1"/>
  <c r="J222" i="1"/>
  <c r="N222" i="1" s="1"/>
  <c r="P222" i="1"/>
  <c r="F221" i="1"/>
  <c r="H221" i="1"/>
  <c r="C222" i="1" s="1"/>
  <c r="B223" i="1"/>
  <c r="E222" i="1"/>
  <c r="D222" i="1"/>
  <c r="O83" i="1" l="1"/>
  <c r="S83" i="1"/>
  <c r="Q83" i="1"/>
  <c r="R89" i="1" s="1"/>
  <c r="V89" i="1" s="1"/>
  <c r="J223" i="1"/>
  <c r="N223" i="1" s="1"/>
  <c r="P223" i="1"/>
  <c r="F222" i="1"/>
  <c r="H222" i="1"/>
  <c r="C223" i="1" s="1"/>
  <c r="B224" i="1"/>
  <c r="E223" i="1"/>
  <c r="D223" i="1"/>
  <c r="T83" i="1" l="1"/>
  <c r="H223" i="1"/>
  <c r="C224" i="1" s="1"/>
  <c r="J224" i="1"/>
  <c r="N224" i="1" s="1"/>
  <c r="P224" i="1"/>
  <c r="B225" i="1"/>
  <c r="E224" i="1"/>
  <c r="D224" i="1"/>
  <c r="F223" i="1"/>
  <c r="L84" i="1" l="1"/>
  <c r="M84" i="1"/>
  <c r="J225" i="1"/>
  <c r="N225" i="1" s="1"/>
  <c r="P225" i="1"/>
  <c r="F224" i="1"/>
  <c r="B226" i="1"/>
  <c r="E225" i="1"/>
  <c r="D225" i="1"/>
  <c r="H224" i="1"/>
  <c r="C225" i="1" s="1"/>
  <c r="S84" i="1" l="1"/>
  <c r="O84" i="1"/>
  <c r="Q84" i="1"/>
  <c r="R90" i="1" s="1"/>
  <c r="V90" i="1" s="1"/>
  <c r="J226" i="1"/>
  <c r="N226" i="1" s="1"/>
  <c r="P226" i="1"/>
  <c r="F225" i="1"/>
  <c r="H225" i="1"/>
  <c r="C226" i="1" s="1"/>
  <c r="B227" i="1"/>
  <c r="D226" i="1"/>
  <c r="E226" i="1"/>
  <c r="T84" i="1" l="1"/>
  <c r="J227" i="1"/>
  <c r="N227" i="1" s="1"/>
  <c r="P227" i="1"/>
  <c r="B228" i="1"/>
  <c r="E227" i="1"/>
  <c r="D227" i="1"/>
  <c r="F226" i="1"/>
  <c r="H226" i="1"/>
  <c r="C227" i="1" s="1"/>
  <c r="L85" i="1" l="1"/>
  <c r="M85" i="1"/>
  <c r="J228" i="1"/>
  <c r="N228" i="1" s="1"/>
  <c r="P228" i="1"/>
  <c r="H227" i="1"/>
  <c r="C228" i="1" s="1"/>
  <c r="F227" i="1"/>
  <c r="B229" i="1"/>
  <c r="E228" i="1"/>
  <c r="D228" i="1"/>
  <c r="O85" i="1" l="1"/>
  <c r="S85" i="1"/>
  <c r="Q85" i="1"/>
  <c r="R91" i="1" s="1"/>
  <c r="V91" i="1" s="1"/>
  <c r="J229" i="1"/>
  <c r="N229" i="1" s="1"/>
  <c r="P229" i="1"/>
  <c r="F228" i="1"/>
  <c r="B230" i="1"/>
  <c r="E229" i="1"/>
  <c r="D229" i="1"/>
  <c r="H228" i="1"/>
  <c r="C229" i="1" s="1"/>
  <c r="T85" i="1" l="1"/>
  <c r="J230" i="1"/>
  <c r="N230" i="1" s="1"/>
  <c r="P230" i="1"/>
  <c r="F229" i="1"/>
  <c r="H229" i="1"/>
  <c r="C230" i="1" s="1"/>
  <c r="B231" i="1"/>
  <c r="E230" i="1"/>
  <c r="D230" i="1"/>
  <c r="L86" i="1" l="1"/>
  <c r="M86" i="1"/>
  <c r="J231" i="1"/>
  <c r="N231" i="1" s="1"/>
  <c r="P231" i="1"/>
  <c r="F230" i="1"/>
  <c r="B232" i="1"/>
  <c r="E231" i="1"/>
  <c r="D231" i="1"/>
  <c r="H230" i="1"/>
  <c r="C231" i="1" s="1"/>
  <c r="O86" i="1" l="1"/>
  <c r="S86" i="1"/>
  <c r="Q86" i="1"/>
  <c r="R92" i="1" s="1"/>
  <c r="V92" i="1" s="1"/>
  <c r="J232" i="1"/>
  <c r="N232" i="1" s="1"/>
  <c r="P232" i="1"/>
  <c r="H231" i="1"/>
  <c r="C232" i="1" s="1"/>
  <c r="F231" i="1"/>
  <c r="B233" i="1"/>
  <c r="E232" i="1"/>
  <c r="D232" i="1"/>
  <c r="T86" i="1" l="1"/>
  <c r="J233" i="1"/>
  <c r="N233" i="1" s="1"/>
  <c r="P233" i="1"/>
  <c r="F232" i="1"/>
  <c r="B234" i="1"/>
  <c r="E233" i="1"/>
  <c r="D233" i="1"/>
  <c r="H232" i="1"/>
  <c r="C233" i="1" s="1"/>
  <c r="M87" i="1" l="1"/>
  <c r="L87" i="1"/>
  <c r="J234" i="1"/>
  <c r="N234" i="1" s="1"/>
  <c r="P234" i="1"/>
  <c r="F233" i="1"/>
  <c r="H233" i="1"/>
  <c r="C234" i="1" s="1"/>
  <c r="B235" i="1"/>
  <c r="D234" i="1"/>
  <c r="E234" i="1"/>
  <c r="O87" i="1" l="1"/>
  <c r="S87" i="1"/>
  <c r="J235" i="1"/>
  <c r="N235" i="1" s="1"/>
  <c r="P235" i="1"/>
  <c r="H234" i="1"/>
  <c r="C235" i="1" s="1"/>
  <c r="F234" i="1"/>
  <c r="B236" i="1"/>
  <c r="E235" i="1"/>
  <c r="D235" i="1"/>
  <c r="Q87" i="1" l="1"/>
  <c r="J236" i="1"/>
  <c r="N236" i="1" s="1"/>
  <c r="P236" i="1"/>
  <c r="H235" i="1"/>
  <c r="C236" i="1" s="1"/>
  <c r="F235" i="1"/>
  <c r="B237" i="1"/>
  <c r="E236" i="1"/>
  <c r="D236" i="1"/>
  <c r="R93" i="1" l="1"/>
  <c r="V93" i="1" s="1"/>
  <c r="T87" i="1"/>
  <c r="J237" i="1"/>
  <c r="N237" i="1" s="1"/>
  <c r="P237" i="1"/>
  <c r="F236" i="1"/>
  <c r="H236" i="1"/>
  <c r="C237" i="1" s="1"/>
  <c r="B238" i="1"/>
  <c r="E237" i="1"/>
  <c r="D237" i="1"/>
  <c r="M88" i="1" l="1"/>
  <c r="L88" i="1"/>
  <c r="J238" i="1"/>
  <c r="N238" i="1" s="1"/>
  <c r="P238" i="1"/>
  <c r="F237" i="1"/>
  <c r="H237" i="1"/>
  <c r="C238" i="1" s="1"/>
  <c r="B239" i="1"/>
  <c r="E238" i="1"/>
  <c r="D238" i="1"/>
  <c r="O88" i="1" l="1"/>
  <c r="S88" i="1"/>
  <c r="Q88" i="1" s="1"/>
  <c r="R94" i="1" s="1"/>
  <c r="V94" i="1" s="1"/>
  <c r="J239" i="1"/>
  <c r="N239" i="1" s="1"/>
  <c r="P239" i="1"/>
  <c r="F238" i="1"/>
  <c r="B240" i="1"/>
  <c r="E239" i="1"/>
  <c r="D239" i="1"/>
  <c r="H238" i="1"/>
  <c r="C239" i="1" s="1"/>
  <c r="T88" i="1" l="1"/>
  <c r="J240" i="1"/>
  <c r="N240" i="1" s="1"/>
  <c r="P240" i="1"/>
  <c r="H239" i="1"/>
  <c r="C240" i="1" s="1"/>
  <c r="F239" i="1"/>
  <c r="B241" i="1"/>
  <c r="E240" i="1"/>
  <c r="D240" i="1"/>
  <c r="M89" i="1" l="1"/>
  <c r="L89" i="1"/>
  <c r="J241" i="1"/>
  <c r="N241" i="1" s="1"/>
  <c r="P241" i="1"/>
  <c r="F240" i="1"/>
  <c r="B242" i="1"/>
  <c r="E241" i="1"/>
  <c r="D241" i="1"/>
  <c r="H240" i="1"/>
  <c r="C241" i="1" s="1"/>
  <c r="O89" i="1" l="1"/>
  <c r="S89" i="1"/>
  <c r="Q89" i="1"/>
  <c r="R95" i="1" s="1"/>
  <c r="V95" i="1" s="1"/>
  <c r="J242" i="1"/>
  <c r="N242" i="1" s="1"/>
  <c r="P242" i="1"/>
  <c r="F241" i="1"/>
  <c r="B243" i="1"/>
  <c r="D242" i="1"/>
  <c r="E242" i="1"/>
  <c r="H241" i="1"/>
  <c r="C242" i="1" s="1"/>
  <c r="T89" i="1" l="1"/>
  <c r="J243" i="1"/>
  <c r="N243" i="1" s="1"/>
  <c r="P243" i="1"/>
  <c r="H242" i="1"/>
  <c r="C243" i="1" s="1"/>
  <c r="B244" i="1"/>
  <c r="E243" i="1"/>
  <c r="D243" i="1"/>
  <c r="F242" i="1"/>
  <c r="L90" i="1" l="1"/>
  <c r="M90" i="1"/>
  <c r="J244" i="1"/>
  <c r="N244" i="1" s="1"/>
  <c r="P244" i="1"/>
  <c r="H243" i="1"/>
  <c r="C244" i="1" s="1"/>
  <c r="F243" i="1"/>
  <c r="B245" i="1"/>
  <c r="E244" i="1"/>
  <c r="D244" i="1"/>
  <c r="S90" i="1" l="1"/>
  <c r="O90" i="1"/>
  <c r="Q90" i="1"/>
  <c r="R96" i="1" s="1"/>
  <c r="V96" i="1" s="1"/>
  <c r="J245" i="1"/>
  <c r="N245" i="1" s="1"/>
  <c r="P245" i="1"/>
  <c r="F244" i="1"/>
  <c r="B246" i="1"/>
  <c r="E245" i="1"/>
  <c r="D245" i="1"/>
  <c r="H244" i="1"/>
  <c r="C245" i="1" s="1"/>
  <c r="T90" i="1" l="1"/>
  <c r="J246" i="1"/>
  <c r="N246" i="1" s="1"/>
  <c r="P246" i="1"/>
  <c r="F245" i="1"/>
  <c r="H245" i="1"/>
  <c r="C246" i="1" s="1"/>
  <c r="B247" i="1"/>
  <c r="E246" i="1"/>
  <c r="D246" i="1"/>
  <c r="L91" i="1" l="1"/>
  <c r="M91" i="1"/>
  <c r="J247" i="1"/>
  <c r="N247" i="1" s="1"/>
  <c r="P247" i="1"/>
  <c r="F246" i="1"/>
  <c r="H246" i="1"/>
  <c r="C247" i="1" s="1"/>
  <c r="B248" i="1"/>
  <c r="E247" i="1"/>
  <c r="D247" i="1"/>
  <c r="O91" i="1" l="1"/>
  <c r="S91" i="1"/>
  <c r="Q91" i="1"/>
  <c r="R97" i="1" s="1"/>
  <c r="V97" i="1" s="1"/>
  <c r="J248" i="1"/>
  <c r="N248" i="1" s="1"/>
  <c r="P248" i="1"/>
  <c r="H247" i="1"/>
  <c r="C248" i="1" s="1"/>
  <c r="B249" i="1"/>
  <c r="E248" i="1"/>
  <c r="D248" i="1"/>
  <c r="H248" i="1" s="1"/>
  <c r="C249" i="1" s="1"/>
  <c r="F247" i="1"/>
  <c r="T91" i="1" l="1"/>
  <c r="J249" i="1"/>
  <c r="N249" i="1" s="1"/>
  <c r="P249" i="1"/>
  <c r="B250" i="1"/>
  <c r="E249" i="1"/>
  <c r="D249" i="1"/>
  <c r="F248" i="1"/>
  <c r="L92" i="1" l="1"/>
  <c r="M92" i="1"/>
  <c r="J250" i="1"/>
  <c r="N250" i="1" s="1"/>
  <c r="P250" i="1"/>
  <c r="F249" i="1"/>
  <c r="B251" i="1"/>
  <c r="D250" i="1"/>
  <c r="E250" i="1"/>
  <c r="H249" i="1"/>
  <c r="C250" i="1" s="1"/>
  <c r="O92" i="1" l="1"/>
  <c r="S92" i="1"/>
  <c r="Q92" i="1"/>
  <c r="R98" i="1" s="1"/>
  <c r="V98" i="1" s="1"/>
  <c r="J251" i="1"/>
  <c r="N251" i="1" s="1"/>
  <c r="P251" i="1"/>
  <c r="H250" i="1"/>
  <c r="C251" i="1" s="1"/>
  <c r="F250" i="1"/>
  <c r="B252" i="1"/>
  <c r="E251" i="1"/>
  <c r="D251" i="1"/>
  <c r="T92" i="1" l="1"/>
  <c r="J252" i="1"/>
  <c r="N252" i="1" s="1"/>
  <c r="P252" i="1"/>
  <c r="H251" i="1"/>
  <c r="C252" i="1" s="1"/>
  <c r="F251" i="1"/>
  <c r="B253" i="1"/>
  <c r="E252" i="1"/>
  <c r="D252" i="1"/>
  <c r="L93" i="1" l="1"/>
  <c r="M93" i="1"/>
  <c r="J253" i="1"/>
  <c r="N253" i="1" s="1"/>
  <c r="P253" i="1"/>
  <c r="F252" i="1"/>
  <c r="B254" i="1"/>
  <c r="E253" i="1"/>
  <c r="D253" i="1"/>
  <c r="H252" i="1"/>
  <c r="C253" i="1" s="1"/>
  <c r="S93" i="1" l="1"/>
  <c r="O93" i="1"/>
  <c r="Q93" i="1"/>
  <c r="R99" i="1" s="1"/>
  <c r="V99" i="1" s="1"/>
  <c r="J254" i="1"/>
  <c r="N254" i="1" s="1"/>
  <c r="P254" i="1"/>
  <c r="F253" i="1"/>
  <c r="H253" i="1"/>
  <c r="C254" i="1" s="1"/>
  <c r="B255" i="1"/>
  <c r="E254" i="1"/>
  <c r="D254" i="1"/>
  <c r="T93" i="1" l="1"/>
  <c r="J255" i="1"/>
  <c r="N255" i="1" s="1"/>
  <c r="P255" i="1"/>
  <c r="F254" i="1"/>
  <c r="B256" i="1"/>
  <c r="E255" i="1"/>
  <c r="D255" i="1"/>
  <c r="H254" i="1"/>
  <c r="C255" i="1" s="1"/>
  <c r="L94" i="1" l="1"/>
  <c r="M94" i="1"/>
  <c r="J256" i="1"/>
  <c r="N256" i="1" s="1"/>
  <c r="P256" i="1"/>
  <c r="H255" i="1"/>
  <c r="C256" i="1" s="1"/>
  <c r="F255" i="1"/>
  <c r="B257" i="1"/>
  <c r="E256" i="1"/>
  <c r="D256" i="1"/>
  <c r="O94" i="1" l="1"/>
  <c r="S94" i="1"/>
  <c r="Q94" i="1" s="1"/>
  <c r="R100" i="1" s="1"/>
  <c r="V100" i="1" s="1"/>
  <c r="J257" i="1"/>
  <c r="N257" i="1" s="1"/>
  <c r="P257" i="1"/>
  <c r="F256" i="1"/>
  <c r="B258" i="1"/>
  <c r="E257" i="1"/>
  <c r="D257" i="1"/>
  <c r="H256" i="1"/>
  <c r="C257" i="1" s="1"/>
  <c r="T94" i="1" l="1"/>
  <c r="J258" i="1"/>
  <c r="N258" i="1" s="1"/>
  <c r="P258" i="1"/>
  <c r="F257" i="1"/>
  <c r="H257" i="1"/>
  <c r="C258" i="1" s="1"/>
  <c r="B259" i="1"/>
  <c r="D258" i="1"/>
  <c r="E258" i="1"/>
  <c r="L95" i="1" l="1"/>
  <c r="M95" i="1"/>
  <c r="J259" i="1"/>
  <c r="N259" i="1" s="1"/>
  <c r="P259" i="1"/>
  <c r="F258" i="1"/>
  <c r="B260" i="1"/>
  <c r="E259" i="1"/>
  <c r="D259" i="1"/>
  <c r="H258" i="1"/>
  <c r="C259" i="1" s="1"/>
  <c r="O95" i="1" l="1"/>
  <c r="S95" i="1"/>
  <c r="Q95" i="1" s="1"/>
  <c r="J260" i="1"/>
  <c r="N260" i="1" s="1"/>
  <c r="P260" i="1"/>
  <c r="H259" i="1"/>
  <c r="C260" i="1" s="1"/>
  <c r="F259" i="1"/>
  <c r="B261" i="1"/>
  <c r="E260" i="1"/>
  <c r="D260" i="1"/>
  <c r="R101" i="1" l="1"/>
  <c r="V101" i="1" s="1"/>
  <c r="T95" i="1"/>
  <c r="L96" i="1" s="1"/>
  <c r="M96" i="1"/>
  <c r="J261" i="1"/>
  <c r="N261" i="1" s="1"/>
  <c r="P261" i="1"/>
  <c r="F260" i="1"/>
  <c r="B262" i="1"/>
  <c r="E261" i="1"/>
  <c r="D261" i="1"/>
  <c r="H260" i="1"/>
  <c r="C261" i="1" s="1"/>
  <c r="O96" i="1" l="1"/>
  <c r="S96" i="1"/>
  <c r="Q96" i="1"/>
  <c r="R102" i="1" s="1"/>
  <c r="V102" i="1" s="1"/>
  <c r="J262" i="1"/>
  <c r="N262" i="1" s="1"/>
  <c r="P262" i="1"/>
  <c r="F261" i="1"/>
  <c r="H261" i="1"/>
  <c r="C262" i="1" s="1"/>
  <c r="B263" i="1"/>
  <c r="E262" i="1"/>
  <c r="D262" i="1"/>
  <c r="T96" i="1" l="1"/>
  <c r="J263" i="1"/>
  <c r="N263" i="1" s="1"/>
  <c r="P263" i="1"/>
  <c r="F262" i="1"/>
  <c r="B264" i="1"/>
  <c r="E263" i="1"/>
  <c r="D263" i="1"/>
  <c r="H262" i="1"/>
  <c r="C263" i="1" s="1"/>
  <c r="M97" i="1" l="1"/>
  <c r="L97" i="1"/>
  <c r="J264" i="1"/>
  <c r="N264" i="1" s="1"/>
  <c r="P264" i="1"/>
  <c r="H263" i="1"/>
  <c r="C264" i="1" s="1"/>
  <c r="F263" i="1"/>
  <c r="B265" i="1"/>
  <c r="E264" i="1"/>
  <c r="D264" i="1"/>
  <c r="S97" i="1" l="1"/>
  <c r="O97" i="1"/>
  <c r="Q97" i="1"/>
  <c r="R103" i="1" s="1"/>
  <c r="V103" i="1" s="1"/>
  <c r="J265" i="1"/>
  <c r="N265" i="1" s="1"/>
  <c r="P265" i="1"/>
  <c r="F264" i="1"/>
  <c r="B266" i="1"/>
  <c r="E265" i="1"/>
  <c r="D265" i="1"/>
  <c r="H264" i="1"/>
  <c r="C265" i="1" s="1"/>
  <c r="T97" i="1" l="1"/>
  <c r="J266" i="1"/>
  <c r="N266" i="1" s="1"/>
  <c r="P266" i="1"/>
  <c r="F265" i="1"/>
  <c r="H265" i="1"/>
  <c r="C266" i="1" s="1"/>
  <c r="B267" i="1"/>
  <c r="D266" i="1"/>
  <c r="E266" i="1"/>
  <c r="L98" i="1" l="1"/>
  <c r="M98" i="1"/>
  <c r="J267" i="1"/>
  <c r="N267" i="1" s="1"/>
  <c r="P267" i="1"/>
  <c r="B268" i="1"/>
  <c r="E267" i="1"/>
  <c r="D267" i="1"/>
  <c r="F266" i="1"/>
  <c r="H266" i="1"/>
  <c r="C267" i="1" s="1"/>
  <c r="S98" i="1" l="1"/>
  <c r="O98" i="1"/>
  <c r="Q98" i="1"/>
  <c r="R104" i="1" s="1"/>
  <c r="V104" i="1" s="1"/>
  <c r="J268" i="1"/>
  <c r="N268" i="1" s="1"/>
  <c r="P268" i="1"/>
  <c r="H267" i="1"/>
  <c r="C268" i="1" s="1"/>
  <c r="F267" i="1"/>
  <c r="B269" i="1"/>
  <c r="E268" i="1"/>
  <c r="D268" i="1"/>
  <c r="T98" i="1" l="1"/>
  <c r="J269" i="1"/>
  <c r="N269" i="1" s="1"/>
  <c r="P269" i="1"/>
  <c r="F268" i="1"/>
  <c r="B270" i="1"/>
  <c r="E269" i="1"/>
  <c r="D269" i="1"/>
  <c r="H268" i="1"/>
  <c r="C269" i="1" s="1"/>
  <c r="L99" i="1" l="1"/>
  <c r="M99" i="1"/>
  <c r="J270" i="1"/>
  <c r="N270" i="1" s="1"/>
  <c r="P270" i="1"/>
  <c r="F269" i="1"/>
  <c r="H269" i="1"/>
  <c r="C270" i="1" s="1"/>
  <c r="B271" i="1"/>
  <c r="E270" i="1"/>
  <c r="D270" i="1"/>
  <c r="O99" i="1" l="1"/>
  <c r="S99" i="1"/>
  <c r="J271" i="1"/>
  <c r="N271" i="1" s="1"/>
  <c r="P271" i="1"/>
  <c r="F270" i="1"/>
  <c r="B272" i="1"/>
  <c r="E271" i="1"/>
  <c r="D271" i="1"/>
  <c r="H270" i="1"/>
  <c r="C271" i="1" s="1"/>
  <c r="Q99" i="1" l="1"/>
  <c r="J272" i="1"/>
  <c r="N272" i="1" s="1"/>
  <c r="P272" i="1"/>
  <c r="H271" i="1"/>
  <c r="C272" i="1" s="1"/>
  <c r="F271" i="1"/>
  <c r="B273" i="1"/>
  <c r="E272" i="1"/>
  <c r="D272" i="1"/>
  <c r="R105" i="1" l="1"/>
  <c r="V105" i="1" s="1"/>
  <c r="T99" i="1"/>
  <c r="J273" i="1"/>
  <c r="N273" i="1" s="1"/>
  <c r="P273" i="1"/>
  <c r="F272" i="1"/>
  <c r="B274" i="1"/>
  <c r="E273" i="1"/>
  <c r="D273" i="1"/>
  <c r="H272" i="1"/>
  <c r="C273" i="1" s="1"/>
  <c r="M100" i="1" l="1"/>
  <c r="L100" i="1"/>
  <c r="J274" i="1"/>
  <c r="N274" i="1" s="1"/>
  <c r="P274" i="1"/>
  <c r="F273" i="1"/>
  <c r="H273" i="1"/>
  <c r="C274" i="1" s="1"/>
  <c r="B275" i="1"/>
  <c r="D274" i="1"/>
  <c r="E274" i="1"/>
  <c r="S100" i="1" l="1"/>
  <c r="Q100" i="1" s="1"/>
  <c r="R106" i="1" s="1"/>
  <c r="V106" i="1" s="1"/>
  <c r="O100" i="1"/>
  <c r="J275" i="1"/>
  <c r="N275" i="1" s="1"/>
  <c r="P275" i="1"/>
  <c r="F274" i="1"/>
  <c r="B276" i="1"/>
  <c r="E275" i="1"/>
  <c r="D275" i="1"/>
  <c r="H274" i="1"/>
  <c r="C275" i="1" s="1"/>
  <c r="T100" i="1" l="1"/>
  <c r="J276" i="1"/>
  <c r="N276" i="1" s="1"/>
  <c r="P276" i="1"/>
  <c r="H275" i="1"/>
  <c r="C276" i="1" s="1"/>
  <c r="F275" i="1"/>
  <c r="B277" i="1"/>
  <c r="E276" i="1"/>
  <c r="D276" i="1"/>
  <c r="L101" i="1" l="1"/>
  <c r="M101" i="1"/>
  <c r="J277" i="1"/>
  <c r="N277" i="1" s="1"/>
  <c r="P277" i="1"/>
  <c r="F276" i="1"/>
  <c r="B278" i="1"/>
  <c r="E277" i="1"/>
  <c r="D277" i="1"/>
  <c r="H276" i="1"/>
  <c r="C277" i="1" s="1"/>
  <c r="O101" i="1" l="1"/>
  <c r="S101" i="1"/>
  <c r="Q101" i="1"/>
  <c r="R107" i="1" s="1"/>
  <c r="V107" i="1" s="1"/>
  <c r="J278" i="1"/>
  <c r="N278" i="1" s="1"/>
  <c r="P278" i="1"/>
  <c r="F277" i="1"/>
  <c r="H277" i="1"/>
  <c r="C278" i="1" s="1"/>
  <c r="B279" i="1"/>
  <c r="E278" i="1"/>
  <c r="D278" i="1"/>
  <c r="T101" i="1" l="1"/>
  <c r="J279" i="1"/>
  <c r="N279" i="1" s="1"/>
  <c r="P279" i="1"/>
  <c r="F278" i="1"/>
  <c r="B280" i="1"/>
  <c r="E279" i="1"/>
  <c r="D279" i="1"/>
  <c r="H278" i="1"/>
  <c r="C279" i="1" s="1"/>
  <c r="L102" i="1" l="1"/>
  <c r="M102" i="1"/>
  <c r="J280" i="1"/>
  <c r="N280" i="1" s="1"/>
  <c r="P280" i="1"/>
  <c r="H279" i="1"/>
  <c r="C280" i="1" s="1"/>
  <c r="F279" i="1"/>
  <c r="B281" i="1"/>
  <c r="E280" i="1"/>
  <c r="D280" i="1"/>
  <c r="S102" i="1" l="1"/>
  <c r="O102" i="1"/>
  <c r="Q102" i="1"/>
  <c r="R108" i="1" s="1"/>
  <c r="V108" i="1" s="1"/>
  <c r="J281" i="1"/>
  <c r="N281" i="1" s="1"/>
  <c r="P281" i="1"/>
  <c r="F280" i="1"/>
  <c r="B282" i="1"/>
  <c r="E281" i="1"/>
  <c r="D281" i="1"/>
  <c r="F281" i="1" s="1"/>
  <c r="H280" i="1"/>
  <c r="C281" i="1" s="1"/>
  <c r="T102" i="1" l="1"/>
  <c r="J282" i="1"/>
  <c r="N282" i="1" s="1"/>
  <c r="P282" i="1"/>
  <c r="H281" i="1"/>
  <c r="C282" i="1" s="1"/>
  <c r="B283" i="1"/>
  <c r="D282" i="1"/>
  <c r="E282" i="1"/>
  <c r="L103" i="1" l="1"/>
  <c r="M103" i="1"/>
  <c r="J283" i="1"/>
  <c r="N283" i="1" s="1"/>
  <c r="P283" i="1"/>
  <c r="B284" i="1"/>
  <c r="E283" i="1"/>
  <c r="D283" i="1"/>
  <c r="F282" i="1"/>
  <c r="H282" i="1"/>
  <c r="C283" i="1" s="1"/>
  <c r="O103" i="1" l="1"/>
  <c r="S103" i="1"/>
  <c r="Q103" i="1"/>
  <c r="R109" i="1" s="1"/>
  <c r="V109" i="1" s="1"/>
  <c r="J284" i="1"/>
  <c r="N284" i="1" s="1"/>
  <c r="P284" i="1"/>
  <c r="H283" i="1"/>
  <c r="C284" i="1" s="1"/>
  <c r="F283" i="1"/>
  <c r="B285" i="1"/>
  <c r="E284" i="1"/>
  <c r="D284" i="1"/>
  <c r="T103" i="1" l="1"/>
  <c r="J285" i="1"/>
  <c r="N285" i="1" s="1"/>
  <c r="P285" i="1"/>
  <c r="F284" i="1"/>
  <c r="B286" i="1"/>
  <c r="E285" i="1"/>
  <c r="D285" i="1"/>
  <c r="H284" i="1"/>
  <c r="C285" i="1" s="1"/>
  <c r="L104" i="1" l="1"/>
  <c r="M104" i="1"/>
  <c r="J286" i="1"/>
  <c r="N286" i="1" s="1"/>
  <c r="P286" i="1"/>
  <c r="H285" i="1"/>
  <c r="C286" i="1" s="1"/>
  <c r="F285" i="1"/>
  <c r="B287" i="1"/>
  <c r="E286" i="1"/>
  <c r="D286" i="1"/>
  <c r="S104" i="1" l="1"/>
  <c r="Q104" i="1" s="1"/>
  <c r="R110" i="1" s="1"/>
  <c r="V110" i="1" s="1"/>
  <c r="O104" i="1"/>
  <c r="J287" i="1"/>
  <c r="N287" i="1" s="1"/>
  <c r="P287" i="1"/>
  <c r="F286" i="1"/>
  <c r="B288" i="1"/>
  <c r="E287" i="1"/>
  <c r="D287" i="1"/>
  <c r="H286" i="1"/>
  <c r="C287" i="1" s="1"/>
  <c r="T104" i="1" l="1"/>
  <c r="J288" i="1"/>
  <c r="N288" i="1" s="1"/>
  <c r="P288" i="1"/>
  <c r="F287" i="1"/>
  <c r="H287" i="1"/>
  <c r="C288" i="1" s="1"/>
  <c r="B289" i="1"/>
  <c r="E288" i="1"/>
  <c r="D288" i="1"/>
  <c r="L105" i="1" l="1"/>
  <c r="M105" i="1"/>
  <c r="J289" i="1"/>
  <c r="N289" i="1" s="1"/>
  <c r="P289" i="1"/>
  <c r="F288" i="1"/>
  <c r="B290" i="1"/>
  <c r="E289" i="1"/>
  <c r="D289" i="1"/>
  <c r="H288" i="1"/>
  <c r="C289" i="1" s="1"/>
  <c r="O105" i="1" l="1"/>
  <c r="S105" i="1"/>
  <c r="Q105" i="1"/>
  <c r="R111" i="1" s="1"/>
  <c r="V111" i="1" s="1"/>
  <c r="J290" i="1"/>
  <c r="N290" i="1" s="1"/>
  <c r="P290" i="1"/>
  <c r="F289" i="1"/>
  <c r="H289" i="1"/>
  <c r="C290" i="1" s="1"/>
  <c r="B291" i="1"/>
  <c r="D290" i="1"/>
  <c r="E290" i="1"/>
  <c r="T105" i="1" l="1"/>
  <c r="J291" i="1"/>
  <c r="N291" i="1" s="1"/>
  <c r="P291" i="1"/>
  <c r="F290" i="1"/>
  <c r="B292" i="1"/>
  <c r="E291" i="1"/>
  <c r="D291" i="1"/>
  <c r="H290" i="1"/>
  <c r="C291" i="1" s="1"/>
  <c r="L106" i="1" l="1"/>
  <c r="M106" i="1"/>
  <c r="J292" i="1"/>
  <c r="N292" i="1" s="1"/>
  <c r="P292" i="1"/>
  <c r="F291" i="1"/>
  <c r="H291" i="1"/>
  <c r="C292" i="1" s="1"/>
  <c r="B293" i="1"/>
  <c r="E292" i="1"/>
  <c r="D292" i="1"/>
  <c r="S106" i="1" l="1"/>
  <c r="O106" i="1"/>
  <c r="Q106" i="1"/>
  <c r="R112" i="1" s="1"/>
  <c r="V112" i="1" s="1"/>
  <c r="J293" i="1"/>
  <c r="N293" i="1" s="1"/>
  <c r="P293" i="1"/>
  <c r="F292" i="1"/>
  <c r="B294" i="1"/>
  <c r="E293" i="1"/>
  <c r="D293" i="1"/>
  <c r="H292" i="1"/>
  <c r="C293" i="1" s="1"/>
  <c r="T106" i="1" l="1"/>
  <c r="J294" i="1"/>
  <c r="N294" i="1" s="1"/>
  <c r="P294" i="1"/>
  <c r="F293" i="1"/>
  <c r="H293" i="1"/>
  <c r="C294" i="1" s="1"/>
  <c r="B295" i="1"/>
  <c r="E294" i="1"/>
  <c r="D294" i="1"/>
  <c r="L107" i="1" l="1"/>
  <c r="M107" i="1"/>
  <c r="J295" i="1"/>
  <c r="N295" i="1" s="1"/>
  <c r="P295" i="1"/>
  <c r="F294" i="1"/>
  <c r="B296" i="1"/>
  <c r="E295" i="1"/>
  <c r="D295" i="1"/>
  <c r="H294" i="1"/>
  <c r="C295" i="1" s="1"/>
  <c r="O107" i="1" l="1"/>
  <c r="S107" i="1"/>
  <c r="Q107" i="1"/>
  <c r="R113" i="1" s="1"/>
  <c r="V113" i="1" s="1"/>
  <c r="J296" i="1"/>
  <c r="N296" i="1" s="1"/>
  <c r="P296" i="1"/>
  <c r="H295" i="1"/>
  <c r="C296" i="1" s="1"/>
  <c r="F295" i="1"/>
  <c r="B297" i="1"/>
  <c r="E296" i="1"/>
  <c r="D296" i="1"/>
  <c r="T107" i="1" l="1"/>
  <c r="J297" i="1"/>
  <c r="N297" i="1" s="1"/>
  <c r="P297" i="1"/>
  <c r="F296" i="1"/>
  <c r="B298" i="1"/>
  <c r="E297" i="1"/>
  <c r="D297" i="1"/>
  <c r="H296" i="1"/>
  <c r="C297" i="1" s="1"/>
  <c r="M108" i="1" l="1"/>
  <c r="L108" i="1"/>
  <c r="J298" i="1"/>
  <c r="N298" i="1" s="1"/>
  <c r="P298" i="1"/>
  <c r="F297" i="1"/>
  <c r="H297" i="1"/>
  <c r="C298" i="1" s="1"/>
  <c r="B299" i="1"/>
  <c r="D298" i="1"/>
  <c r="E298" i="1"/>
  <c r="S108" i="1" l="1"/>
  <c r="O108" i="1"/>
  <c r="Q108" i="1"/>
  <c r="R114" i="1" s="1"/>
  <c r="V114" i="1" s="1"/>
  <c r="J299" i="1"/>
  <c r="N299" i="1" s="1"/>
  <c r="P299" i="1"/>
  <c r="F298" i="1"/>
  <c r="B300" i="1"/>
  <c r="E299" i="1"/>
  <c r="D299" i="1"/>
  <c r="H298" i="1"/>
  <c r="C299" i="1" s="1"/>
  <c r="T108" i="1" l="1"/>
  <c r="J300" i="1"/>
  <c r="N300" i="1" s="1"/>
  <c r="P300" i="1"/>
  <c r="H299" i="1"/>
  <c r="C300" i="1" s="1"/>
  <c r="F299" i="1"/>
  <c r="B301" i="1"/>
  <c r="E300" i="1"/>
  <c r="D300" i="1"/>
  <c r="L109" i="1" l="1"/>
  <c r="M109" i="1"/>
  <c r="J301" i="1"/>
  <c r="N301" i="1" s="1"/>
  <c r="P301" i="1"/>
  <c r="F300" i="1"/>
  <c r="B302" i="1"/>
  <c r="E301" i="1"/>
  <c r="D301" i="1"/>
  <c r="H300" i="1"/>
  <c r="C301" i="1" s="1"/>
  <c r="O109" i="1" l="1"/>
  <c r="S109" i="1"/>
  <c r="Q109" i="1" s="1"/>
  <c r="R115" i="1" s="1"/>
  <c r="V115" i="1" s="1"/>
  <c r="J302" i="1"/>
  <c r="N302" i="1" s="1"/>
  <c r="P302" i="1"/>
  <c r="F301" i="1"/>
  <c r="B303" i="1"/>
  <c r="E302" i="1"/>
  <c r="D302" i="1"/>
  <c r="H301" i="1"/>
  <c r="C302" i="1" s="1"/>
  <c r="T109" i="1" l="1"/>
  <c r="J303" i="1"/>
  <c r="N303" i="1" s="1"/>
  <c r="P303" i="1"/>
  <c r="H302" i="1"/>
  <c r="C303" i="1" s="1"/>
  <c r="F302" i="1"/>
  <c r="B304" i="1"/>
  <c r="E303" i="1"/>
  <c r="D303" i="1"/>
  <c r="M110" i="1" l="1"/>
  <c r="L110" i="1"/>
  <c r="H303" i="1"/>
  <c r="C304" i="1" s="1"/>
  <c r="J304" i="1"/>
  <c r="N304" i="1" s="1"/>
  <c r="P304" i="1"/>
  <c r="B305" i="1"/>
  <c r="E304" i="1"/>
  <c r="D304" i="1"/>
  <c r="F303" i="1"/>
  <c r="O110" i="1" l="1"/>
  <c r="S110" i="1"/>
  <c r="Q110" i="1"/>
  <c r="R116" i="1" s="1"/>
  <c r="V116" i="1" s="1"/>
  <c r="J305" i="1"/>
  <c r="N305" i="1" s="1"/>
  <c r="P305" i="1"/>
  <c r="F304" i="1"/>
  <c r="B306" i="1"/>
  <c r="E305" i="1"/>
  <c r="D305" i="1"/>
  <c r="H304" i="1"/>
  <c r="C305" i="1" s="1"/>
  <c r="T110" i="1" l="1"/>
  <c r="J306" i="1"/>
  <c r="N306" i="1" s="1"/>
  <c r="P306" i="1"/>
  <c r="F305" i="1"/>
  <c r="H305" i="1"/>
  <c r="C306" i="1" s="1"/>
  <c r="B307" i="1"/>
  <c r="D306" i="1"/>
  <c r="E306" i="1"/>
  <c r="L111" i="1" l="1"/>
  <c r="M111" i="1"/>
  <c r="J307" i="1"/>
  <c r="N307" i="1" s="1"/>
  <c r="P307" i="1"/>
  <c r="F306" i="1"/>
  <c r="B308" i="1"/>
  <c r="E307" i="1"/>
  <c r="D307" i="1"/>
  <c r="H306" i="1"/>
  <c r="C307" i="1" s="1"/>
  <c r="O111" i="1" l="1"/>
  <c r="S111" i="1"/>
  <c r="Q111" i="1" s="1"/>
  <c r="R117" i="1" s="1"/>
  <c r="V117" i="1" s="1"/>
  <c r="J308" i="1"/>
  <c r="N308" i="1" s="1"/>
  <c r="P308" i="1"/>
  <c r="H307" i="1"/>
  <c r="C308" i="1" s="1"/>
  <c r="F307" i="1"/>
  <c r="B309" i="1"/>
  <c r="E308" i="1"/>
  <c r="D308" i="1"/>
  <c r="T111" i="1" l="1"/>
  <c r="J309" i="1"/>
  <c r="N309" i="1" s="1"/>
  <c r="P309" i="1"/>
  <c r="F308" i="1"/>
  <c r="B310" i="1"/>
  <c r="E309" i="1"/>
  <c r="D309" i="1"/>
  <c r="H308" i="1"/>
  <c r="C309" i="1" s="1"/>
  <c r="M112" i="1" l="1"/>
  <c r="L112" i="1"/>
  <c r="J310" i="1"/>
  <c r="N310" i="1" s="1"/>
  <c r="P310" i="1"/>
  <c r="F309" i="1"/>
  <c r="H309" i="1"/>
  <c r="C310" i="1" s="1"/>
  <c r="B311" i="1"/>
  <c r="E310" i="1"/>
  <c r="D310" i="1"/>
  <c r="O112" i="1" l="1"/>
  <c r="S112" i="1"/>
  <c r="Q112" i="1"/>
  <c r="R118" i="1" s="1"/>
  <c r="V118" i="1" s="1"/>
  <c r="J311" i="1"/>
  <c r="N311" i="1" s="1"/>
  <c r="P311" i="1"/>
  <c r="F310" i="1"/>
  <c r="B312" i="1"/>
  <c r="E311" i="1"/>
  <c r="D311" i="1"/>
  <c r="H310" i="1"/>
  <c r="C311" i="1" s="1"/>
  <c r="T112" i="1" l="1"/>
  <c r="J312" i="1"/>
  <c r="N312" i="1" s="1"/>
  <c r="P312" i="1"/>
  <c r="H311" i="1"/>
  <c r="C312" i="1" s="1"/>
  <c r="F311" i="1"/>
  <c r="B313" i="1"/>
  <c r="E312" i="1"/>
  <c r="D312" i="1"/>
  <c r="L113" i="1" l="1"/>
  <c r="M113" i="1"/>
  <c r="J313" i="1"/>
  <c r="N313" i="1" s="1"/>
  <c r="P313" i="1"/>
  <c r="F312" i="1"/>
  <c r="B314" i="1"/>
  <c r="E313" i="1"/>
  <c r="D313" i="1"/>
  <c r="H312" i="1"/>
  <c r="C313" i="1" s="1"/>
  <c r="O113" i="1" l="1"/>
  <c r="S113" i="1"/>
  <c r="Q113" i="1" s="1"/>
  <c r="R119" i="1" s="1"/>
  <c r="V119" i="1" s="1"/>
  <c r="J314" i="1"/>
  <c r="N314" i="1" s="1"/>
  <c r="P314" i="1"/>
  <c r="F313" i="1"/>
  <c r="H313" i="1"/>
  <c r="C314" i="1" s="1"/>
  <c r="B315" i="1"/>
  <c r="D314" i="1"/>
  <c r="E314" i="1"/>
  <c r="T113" i="1" l="1"/>
  <c r="J315" i="1"/>
  <c r="N315" i="1" s="1"/>
  <c r="P315" i="1"/>
  <c r="B316" i="1"/>
  <c r="E315" i="1"/>
  <c r="D315" i="1"/>
  <c r="F314" i="1"/>
  <c r="H314" i="1"/>
  <c r="C315" i="1" s="1"/>
  <c r="M114" i="1" l="1"/>
  <c r="L114" i="1"/>
  <c r="J316" i="1"/>
  <c r="N316" i="1" s="1"/>
  <c r="P316" i="1"/>
  <c r="H315" i="1"/>
  <c r="C316" i="1" s="1"/>
  <c r="F315" i="1"/>
  <c r="B317" i="1"/>
  <c r="E316" i="1"/>
  <c r="D316" i="1"/>
  <c r="T114" i="1" l="1"/>
  <c r="O114" i="1"/>
  <c r="S114" i="1"/>
  <c r="Q114" i="1"/>
  <c r="R120" i="1" s="1"/>
  <c r="V120" i="1" s="1"/>
  <c r="J317" i="1"/>
  <c r="N317" i="1" s="1"/>
  <c r="P317" i="1"/>
  <c r="F316" i="1"/>
  <c r="B318" i="1"/>
  <c r="E317" i="1"/>
  <c r="D317" i="1"/>
  <c r="H316" i="1"/>
  <c r="C317" i="1" s="1"/>
  <c r="L115" i="1" l="1"/>
  <c r="M115" i="1"/>
  <c r="J318" i="1"/>
  <c r="N318" i="1" s="1"/>
  <c r="P318" i="1"/>
  <c r="F317" i="1"/>
  <c r="H317" i="1"/>
  <c r="C318" i="1" s="1"/>
  <c r="B319" i="1"/>
  <c r="E318" i="1"/>
  <c r="D318" i="1"/>
  <c r="O115" i="1" l="1"/>
  <c r="S115" i="1"/>
  <c r="Q115" i="1"/>
  <c r="R121" i="1" s="1"/>
  <c r="V121" i="1" s="1"/>
  <c r="J319" i="1"/>
  <c r="N319" i="1" s="1"/>
  <c r="P319" i="1"/>
  <c r="F318" i="1"/>
  <c r="B320" i="1"/>
  <c r="E319" i="1"/>
  <c r="D319" i="1"/>
  <c r="H318" i="1"/>
  <c r="C319" i="1" s="1"/>
  <c r="T115" i="1" l="1"/>
  <c r="J320" i="1"/>
  <c r="N320" i="1" s="1"/>
  <c r="P320" i="1"/>
  <c r="H319" i="1"/>
  <c r="C320" i="1" s="1"/>
  <c r="F319" i="1"/>
  <c r="B321" i="1"/>
  <c r="E320" i="1"/>
  <c r="D320" i="1"/>
  <c r="M116" i="1" l="1"/>
  <c r="L116" i="1"/>
  <c r="J321" i="1"/>
  <c r="N321" i="1" s="1"/>
  <c r="P321" i="1"/>
  <c r="F320" i="1"/>
  <c r="H320" i="1"/>
  <c r="C321" i="1" s="1"/>
  <c r="B322" i="1"/>
  <c r="E321" i="1"/>
  <c r="D321" i="1"/>
  <c r="S116" i="1" l="1"/>
  <c r="O116" i="1"/>
  <c r="Q116" i="1"/>
  <c r="R122" i="1" s="1"/>
  <c r="V122" i="1" s="1"/>
  <c r="J322" i="1"/>
  <c r="N322" i="1" s="1"/>
  <c r="P322" i="1"/>
  <c r="F321" i="1"/>
  <c r="B323" i="1"/>
  <c r="D322" i="1"/>
  <c r="E322" i="1"/>
  <c r="H321" i="1"/>
  <c r="C322" i="1" s="1"/>
  <c r="T116" i="1" l="1"/>
  <c r="J323" i="1"/>
  <c r="N323" i="1" s="1"/>
  <c r="P323" i="1"/>
  <c r="H322" i="1"/>
  <c r="C323" i="1" s="1"/>
  <c r="F322" i="1"/>
  <c r="B324" i="1"/>
  <c r="E323" i="1"/>
  <c r="D323" i="1"/>
  <c r="H323" i="1" s="1"/>
  <c r="C324" i="1" s="1"/>
  <c r="M117" i="1" l="1"/>
  <c r="L117" i="1"/>
  <c r="J324" i="1"/>
  <c r="N324" i="1" s="1"/>
  <c r="P324" i="1"/>
  <c r="B325" i="1"/>
  <c r="E324" i="1"/>
  <c r="D324" i="1"/>
  <c r="F323" i="1"/>
  <c r="O117" i="1" l="1"/>
  <c r="S117" i="1"/>
  <c r="Q117" i="1"/>
  <c r="R123" i="1" s="1"/>
  <c r="V123" i="1" s="1"/>
  <c r="J325" i="1"/>
  <c r="N325" i="1" s="1"/>
  <c r="P325" i="1"/>
  <c r="F324" i="1"/>
  <c r="B326" i="1"/>
  <c r="E325" i="1"/>
  <c r="D325" i="1"/>
  <c r="H324" i="1"/>
  <c r="C325" i="1" s="1"/>
  <c r="T117" i="1" l="1"/>
  <c r="J326" i="1"/>
  <c r="N326" i="1" s="1"/>
  <c r="P326" i="1"/>
  <c r="F325" i="1"/>
  <c r="H325" i="1"/>
  <c r="C326" i="1" s="1"/>
  <c r="B327" i="1"/>
  <c r="E326" i="1"/>
  <c r="D326" i="1"/>
  <c r="M118" i="1" l="1"/>
  <c r="L118" i="1"/>
  <c r="J327" i="1"/>
  <c r="N327" i="1" s="1"/>
  <c r="P327" i="1"/>
  <c r="F326" i="1"/>
  <c r="H326" i="1"/>
  <c r="C327" i="1" s="1"/>
  <c r="B328" i="1"/>
  <c r="E327" i="1"/>
  <c r="D327" i="1"/>
  <c r="S118" i="1" l="1"/>
  <c r="Q118" i="1" s="1"/>
  <c r="R124" i="1" s="1"/>
  <c r="V124" i="1" s="1"/>
  <c r="O118" i="1"/>
  <c r="J328" i="1"/>
  <c r="N328" i="1" s="1"/>
  <c r="P328" i="1"/>
  <c r="F327" i="1"/>
  <c r="B329" i="1"/>
  <c r="E328" i="1"/>
  <c r="D328" i="1"/>
  <c r="H327" i="1"/>
  <c r="C328" i="1" s="1"/>
  <c r="T118" i="1" l="1"/>
  <c r="J329" i="1"/>
  <c r="N329" i="1" s="1"/>
  <c r="P329" i="1"/>
  <c r="F328" i="1"/>
  <c r="H328" i="1"/>
  <c r="C329" i="1" s="1"/>
  <c r="B330" i="1"/>
  <c r="E329" i="1"/>
  <c r="D329" i="1"/>
  <c r="L119" i="1" l="1"/>
  <c r="M119" i="1"/>
  <c r="J330" i="1"/>
  <c r="N330" i="1" s="1"/>
  <c r="P330" i="1"/>
  <c r="F329" i="1"/>
  <c r="B331" i="1"/>
  <c r="D330" i="1"/>
  <c r="E330" i="1"/>
  <c r="H329" i="1"/>
  <c r="C330" i="1" s="1"/>
  <c r="S119" i="1" l="1"/>
  <c r="Q119" i="1" s="1"/>
  <c r="R125" i="1" s="1"/>
  <c r="V125" i="1" s="1"/>
  <c r="O119" i="1"/>
  <c r="J331" i="1"/>
  <c r="N331" i="1" s="1"/>
  <c r="P331" i="1"/>
  <c r="H330" i="1"/>
  <c r="C331" i="1" s="1"/>
  <c r="F330" i="1"/>
  <c r="B332" i="1"/>
  <c r="E331" i="1"/>
  <c r="D331" i="1"/>
  <c r="T119" i="1" l="1"/>
  <c r="J332" i="1"/>
  <c r="N332" i="1" s="1"/>
  <c r="P332" i="1"/>
  <c r="H331" i="1"/>
  <c r="C332" i="1" s="1"/>
  <c r="B333" i="1"/>
  <c r="E332" i="1"/>
  <c r="D332" i="1"/>
  <c r="F331" i="1"/>
  <c r="M120" i="1" l="1"/>
  <c r="L120" i="1"/>
  <c r="J333" i="1"/>
  <c r="N333" i="1" s="1"/>
  <c r="P333" i="1"/>
  <c r="F332" i="1"/>
  <c r="B334" i="1"/>
  <c r="E333" i="1"/>
  <c r="D333" i="1"/>
  <c r="H332" i="1"/>
  <c r="C333" i="1" s="1"/>
  <c r="O120" i="1" l="1"/>
  <c r="S120" i="1"/>
  <c r="Q120" i="1"/>
  <c r="R126" i="1" s="1"/>
  <c r="V126" i="1" s="1"/>
  <c r="J334" i="1"/>
  <c r="N334" i="1" s="1"/>
  <c r="P334" i="1"/>
  <c r="F333" i="1"/>
  <c r="H333" i="1"/>
  <c r="C334" i="1" s="1"/>
  <c r="B335" i="1"/>
  <c r="E334" i="1"/>
  <c r="D334" i="1"/>
  <c r="T120" i="1" l="1"/>
  <c r="J335" i="1"/>
  <c r="N335" i="1" s="1"/>
  <c r="P335" i="1"/>
  <c r="F334" i="1"/>
  <c r="B336" i="1"/>
  <c r="E335" i="1"/>
  <c r="D335" i="1"/>
  <c r="H334" i="1"/>
  <c r="C335" i="1" s="1"/>
  <c r="M121" i="1" l="1"/>
  <c r="L121" i="1"/>
  <c r="J336" i="1"/>
  <c r="N336" i="1" s="1"/>
  <c r="P336" i="1"/>
  <c r="H335" i="1"/>
  <c r="C336" i="1" s="1"/>
  <c r="F335" i="1"/>
  <c r="B337" i="1"/>
  <c r="E336" i="1"/>
  <c r="D336" i="1"/>
  <c r="S121" i="1" l="1"/>
  <c r="O121" i="1"/>
  <c r="Q121" i="1"/>
  <c r="R127" i="1" s="1"/>
  <c r="V127" i="1" s="1"/>
  <c r="J337" i="1"/>
  <c r="N337" i="1" s="1"/>
  <c r="P337" i="1"/>
  <c r="B338" i="1"/>
  <c r="E337" i="1"/>
  <c r="D337" i="1"/>
  <c r="F336" i="1"/>
  <c r="H336" i="1"/>
  <c r="C337" i="1" s="1"/>
  <c r="T121" i="1" l="1"/>
  <c r="J338" i="1"/>
  <c r="N338" i="1" s="1"/>
  <c r="P338" i="1"/>
  <c r="F337" i="1"/>
  <c r="H337" i="1"/>
  <c r="C338" i="1" s="1"/>
  <c r="B339" i="1"/>
  <c r="D338" i="1"/>
  <c r="E338" i="1"/>
  <c r="M122" i="1" l="1"/>
  <c r="L122" i="1"/>
  <c r="J339" i="1"/>
  <c r="N339" i="1" s="1"/>
  <c r="P339" i="1"/>
  <c r="F338" i="1"/>
  <c r="B340" i="1"/>
  <c r="E339" i="1"/>
  <c r="D339" i="1"/>
  <c r="H338" i="1"/>
  <c r="C339" i="1" s="1"/>
  <c r="S122" i="1" l="1"/>
  <c r="Q122" i="1" s="1"/>
  <c r="R128" i="1" s="1"/>
  <c r="V128" i="1" s="1"/>
  <c r="O122" i="1"/>
  <c r="J340" i="1"/>
  <c r="N340" i="1" s="1"/>
  <c r="P340" i="1"/>
  <c r="H339" i="1"/>
  <c r="C340" i="1" s="1"/>
  <c r="B341" i="1"/>
  <c r="E340" i="1"/>
  <c r="D340" i="1"/>
  <c r="F339" i="1"/>
  <c r="T122" i="1" l="1"/>
  <c r="J341" i="1"/>
  <c r="N341" i="1" s="1"/>
  <c r="P341" i="1"/>
  <c r="F340" i="1"/>
  <c r="B342" i="1"/>
  <c r="E341" i="1"/>
  <c r="D341" i="1"/>
  <c r="H340" i="1"/>
  <c r="C341" i="1" s="1"/>
  <c r="L123" i="1" l="1"/>
  <c r="M123" i="1"/>
  <c r="J342" i="1"/>
  <c r="N342" i="1" s="1"/>
  <c r="P342" i="1"/>
  <c r="F341" i="1"/>
  <c r="H341" i="1"/>
  <c r="C342" i="1" s="1"/>
  <c r="B343" i="1"/>
  <c r="E342" i="1"/>
  <c r="D342" i="1"/>
  <c r="O123" i="1" l="1"/>
  <c r="S123" i="1"/>
  <c r="Q123" i="1"/>
  <c r="R129" i="1" s="1"/>
  <c r="V129" i="1" s="1"/>
  <c r="J343" i="1"/>
  <c r="N343" i="1" s="1"/>
  <c r="P343" i="1"/>
  <c r="F342" i="1"/>
  <c r="B344" i="1"/>
  <c r="E343" i="1"/>
  <c r="D343" i="1"/>
  <c r="H342" i="1"/>
  <c r="C343" i="1" s="1"/>
  <c r="T123" i="1" l="1"/>
  <c r="J344" i="1"/>
  <c r="N344" i="1" s="1"/>
  <c r="P344" i="1"/>
  <c r="H343" i="1"/>
  <c r="C344" i="1" s="1"/>
  <c r="F343" i="1"/>
  <c r="B345" i="1"/>
  <c r="E344" i="1"/>
  <c r="D344" i="1"/>
  <c r="L124" i="1" l="1"/>
  <c r="M124" i="1"/>
  <c r="J345" i="1"/>
  <c r="N345" i="1" s="1"/>
  <c r="P345" i="1"/>
  <c r="F344" i="1"/>
  <c r="B346" i="1"/>
  <c r="E345" i="1"/>
  <c r="D345" i="1"/>
  <c r="H344" i="1"/>
  <c r="C345" i="1" s="1"/>
  <c r="O124" i="1" l="1"/>
  <c r="S124" i="1"/>
  <c r="Q124" i="1"/>
  <c r="R130" i="1" s="1"/>
  <c r="V130" i="1" s="1"/>
  <c r="J346" i="1"/>
  <c r="N346" i="1" s="1"/>
  <c r="P346" i="1"/>
  <c r="H345" i="1"/>
  <c r="C346" i="1" s="1"/>
  <c r="F345" i="1"/>
  <c r="B347" i="1"/>
  <c r="D346" i="1"/>
  <c r="E346" i="1"/>
  <c r="T124" i="1" l="1"/>
  <c r="J347" i="1"/>
  <c r="N347" i="1" s="1"/>
  <c r="P347" i="1"/>
  <c r="F346" i="1"/>
  <c r="B348" i="1"/>
  <c r="E347" i="1"/>
  <c r="D347" i="1"/>
  <c r="H346" i="1"/>
  <c r="C347" i="1" s="1"/>
  <c r="L125" i="1" l="1"/>
  <c r="M125" i="1"/>
  <c r="J348" i="1"/>
  <c r="N348" i="1" s="1"/>
  <c r="P348" i="1"/>
  <c r="H347" i="1"/>
  <c r="C348" i="1" s="1"/>
  <c r="F347" i="1"/>
  <c r="B349" i="1"/>
  <c r="E348" i="1"/>
  <c r="D348" i="1"/>
  <c r="S125" i="1" l="1"/>
  <c r="O125" i="1"/>
  <c r="Q125" i="1"/>
  <c r="R131" i="1" s="1"/>
  <c r="V131" i="1" s="1"/>
  <c r="J349" i="1"/>
  <c r="N349" i="1" s="1"/>
  <c r="P349" i="1"/>
  <c r="F348" i="1"/>
  <c r="B350" i="1"/>
  <c r="E349" i="1"/>
  <c r="D349" i="1"/>
  <c r="H348" i="1"/>
  <c r="C349" i="1" s="1"/>
  <c r="T125" i="1" l="1"/>
  <c r="J350" i="1"/>
  <c r="N350" i="1" s="1"/>
  <c r="P350" i="1"/>
  <c r="F349" i="1"/>
  <c r="H349" i="1"/>
  <c r="C350" i="1" s="1"/>
  <c r="B351" i="1"/>
  <c r="E350" i="1"/>
  <c r="D350" i="1"/>
  <c r="L126" i="1" l="1"/>
  <c r="M126" i="1"/>
  <c r="J351" i="1"/>
  <c r="N351" i="1" s="1"/>
  <c r="P351" i="1"/>
  <c r="F350" i="1"/>
  <c r="B352" i="1"/>
  <c r="E351" i="1"/>
  <c r="D351" i="1"/>
  <c r="H350" i="1"/>
  <c r="C351" i="1" s="1"/>
  <c r="S126" i="1" l="1"/>
  <c r="O126" i="1"/>
  <c r="Q126" i="1"/>
  <c r="R132" i="1" s="1"/>
  <c r="V132" i="1" s="1"/>
  <c r="J352" i="1"/>
  <c r="N352" i="1" s="1"/>
  <c r="P352" i="1"/>
  <c r="H351" i="1"/>
  <c r="C352" i="1" s="1"/>
  <c r="F351" i="1"/>
  <c r="B353" i="1"/>
  <c r="E352" i="1"/>
  <c r="D352" i="1"/>
  <c r="T126" i="1" l="1"/>
  <c r="J353" i="1"/>
  <c r="N353" i="1" s="1"/>
  <c r="P353" i="1"/>
  <c r="F352" i="1"/>
  <c r="B354" i="1"/>
  <c r="E353" i="1"/>
  <c r="D353" i="1"/>
  <c r="H352" i="1"/>
  <c r="C353" i="1" s="1"/>
  <c r="L127" i="1" l="1"/>
  <c r="M127" i="1"/>
  <c r="J354" i="1"/>
  <c r="N354" i="1" s="1"/>
  <c r="P354" i="1"/>
  <c r="H353" i="1"/>
  <c r="C354" i="1" s="1"/>
  <c r="F353" i="1"/>
  <c r="B355" i="1"/>
  <c r="D354" i="1"/>
  <c r="E354" i="1"/>
  <c r="O127" i="1" l="1"/>
  <c r="S127" i="1"/>
  <c r="Q127" i="1"/>
  <c r="R133" i="1" s="1"/>
  <c r="V133" i="1" s="1"/>
  <c r="J355" i="1"/>
  <c r="N355" i="1" s="1"/>
  <c r="P355" i="1"/>
  <c r="F354" i="1"/>
  <c r="B356" i="1"/>
  <c r="E355" i="1"/>
  <c r="D355" i="1"/>
  <c r="H354" i="1"/>
  <c r="C355" i="1" s="1"/>
  <c r="T127" i="1" l="1"/>
  <c r="J356" i="1"/>
  <c r="N356" i="1" s="1"/>
  <c r="P356" i="1"/>
  <c r="H355" i="1"/>
  <c r="C356" i="1" s="1"/>
  <c r="F355" i="1"/>
  <c r="B357" i="1"/>
  <c r="E356" i="1"/>
  <c r="D356" i="1"/>
  <c r="L128" i="1" l="1"/>
  <c r="M128" i="1"/>
  <c r="J357" i="1"/>
  <c r="N357" i="1" s="1"/>
  <c r="P357" i="1"/>
  <c r="F356" i="1"/>
  <c r="B358" i="1"/>
  <c r="E357" i="1"/>
  <c r="D357" i="1"/>
  <c r="H356" i="1"/>
  <c r="C357" i="1" s="1"/>
  <c r="O128" i="1" l="1"/>
  <c r="S128" i="1"/>
  <c r="Q128" i="1" s="1"/>
  <c r="J358" i="1"/>
  <c r="N358" i="1" s="1"/>
  <c r="P358" i="1"/>
  <c r="H357" i="1"/>
  <c r="C358" i="1" s="1"/>
  <c r="F357" i="1"/>
  <c r="B359" i="1"/>
  <c r="E358" i="1"/>
  <c r="D358" i="1"/>
  <c r="R134" i="1" l="1"/>
  <c r="V134" i="1" s="1"/>
  <c r="T128" i="1"/>
  <c r="J359" i="1"/>
  <c r="N359" i="1" s="1"/>
  <c r="P359" i="1"/>
  <c r="F358" i="1"/>
  <c r="B360" i="1"/>
  <c r="E359" i="1"/>
  <c r="D359" i="1"/>
  <c r="H358" i="1"/>
  <c r="C359" i="1" s="1"/>
  <c r="L129" i="1" l="1"/>
  <c r="M129" i="1"/>
  <c r="J360" i="1"/>
  <c r="N360" i="1" s="1"/>
  <c r="P360" i="1"/>
  <c r="H359" i="1"/>
  <c r="C360" i="1" s="1"/>
  <c r="F359" i="1"/>
  <c r="B361" i="1"/>
  <c r="E360" i="1"/>
  <c r="D360" i="1"/>
  <c r="O129" i="1" l="1"/>
  <c r="S129" i="1"/>
  <c r="Q129" i="1" s="1"/>
  <c r="R135" i="1" s="1"/>
  <c r="V135" i="1" s="1"/>
  <c r="J361" i="1"/>
  <c r="N361" i="1" s="1"/>
  <c r="P361" i="1"/>
  <c r="F360" i="1"/>
  <c r="B362" i="1"/>
  <c r="E361" i="1"/>
  <c r="D361" i="1"/>
  <c r="H360" i="1"/>
  <c r="C361" i="1" s="1"/>
  <c r="T129" i="1" l="1"/>
  <c r="J362" i="1"/>
  <c r="N362" i="1" s="1"/>
  <c r="P362" i="1"/>
  <c r="H361" i="1"/>
  <c r="C362" i="1" s="1"/>
  <c r="F361" i="1"/>
  <c r="B363" i="1"/>
  <c r="D362" i="1"/>
  <c r="E362" i="1"/>
  <c r="M130" i="1" l="1"/>
  <c r="L130" i="1"/>
  <c r="J363" i="1"/>
  <c r="N363" i="1" s="1"/>
  <c r="P363" i="1"/>
  <c r="F362" i="1"/>
  <c r="B364" i="1"/>
  <c r="E363" i="1"/>
  <c r="D363" i="1"/>
  <c r="H362" i="1"/>
  <c r="C363" i="1" s="1"/>
  <c r="O130" i="1" l="1"/>
  <c r="S130" i="1"/>
  <c r="Q130" i="1" s="1"/>
  <c r="R136" i="1" s="1"/>
  <c r="V136" i="1" s="1"/>
  <c r="J364" i="1"/>
  <c r="N364" i="1" s="1"/>
  <c r="P364" i="1"/>
  <c r="H363" i="1"/>
  <c r="C364" i="1" s="1"/>
  <c r="F363" i="1"/>
  <c r="B365" i="1"/>
  <c r="E364" i="1"/>
  <c r="D364" i="1"/>
  <c r="T130" i="1" l="1"/>
  <c r="J365" i="1"/>
  <c r="N365" i="1" s="1"/>
  <c r="P365" i="1"/>
  <c r="F364" i="1"/>
  <c r="B366" i="1"/>
  <c r="E365" i="1"/>
  <c r="D365" i="1"/>
  <c r="H364" i="1"/>
  <c r="C365" i="1" s="1"/>
  <c r="M131" i="1" l="1"/>
  <c r="L131" i="1"/>
  <c r="J366" i="1"/>
  <c r="N366" i="1" s="1"/>
  <c r="P366" i="1"/>
  <c r="H365" i="1"/>
  <c r="C366" i="1" s="1"/>
  <c r="F365" i="1"/>
  <c r="B367" i="1"/>
  <c r="E366" i="1"/>
  <c r="D366" i="1"/>
  <c r="O131" i="1" l="1"/>
  <c r="S131" i="1"/>
  <c r="Q131" i="1" s="1"/>
  <c r="R137" i="1" s="1"/>
  <c r="V137" i="1" s="1"/>
  <c r="J367" i="1"/>
  <c r="N367" i="1" s="1"/>
  <c r="P367" i="1"/>
  <c r="B368" i="1"/>
  <c r="E367" i="1"/>
  <c r="D367" i="1"/>
  <c r="F366" i="1"/>
  <c r="H366" i="1"/>
  <c r="C367" i="1" s="1"/>
  <c r="T131" i="1" l="1"/>
  <c r="J368" i="1"/>
  <c r="N368" i="1" s="1"/>
  <c r="P368" i="1"/>
  <c r="F367" i="1"/>
  <c r="H367" i="1"/>
  <c r="C368" i="1" s="1"/>
  <c r="B369" i="1"/>
  <c r="E368" i="1"/>
  <c r="D368" i="1"/>
  <c r="L132" i="1" l="1"/>
  <c r="M132" i="1"/>
  <c r="J369" i="1"/>
  <c r="N369" i="1" s="1"/>
  <c r="P369" i="1"/>
  <c r="F368" i="1"/>
  <c r="B370" i="1"/>
  <c r="E369" i="1"/>
  <c r="D369" i="1"/>
  <c r="H368" i="1"/>
  <c r="C369" i="1" s="1"/>
  <c r="O132" i="1" l="1"/>
  <c r="S132" i="1"/>
  <c r="Q132" i="1" s="1"/>
  <c r="J370" i="1"/>
  <c r="N370" i="1" s="1"/>
  <c r="P370" i="1"/>
  <c r="F369" i="1"/>
  <c r="H369" i="1"/>
  <c r="C370" i="1" s="1"/>
  <c r="B371" i="1"/>
  <c r="D370" i="1"/>
  <c r="E370" i="1"/>
  <c r="R138" i="1" l="1"/>
  <c r="V138" i="1" s="1"/>
  <c r="T132" i="1"/>
  <c r="J371" i="1"/>
  <c r="N371" i="1" s="1"/>
  <c r="P371" i="1"/>
  <c r="F370" i="1"/>
  <c r="B372" i="1"/>
  <c r="E371" i="1"/>
  <c r="D371" i="1"/>
  <c r="H370" i="1"/>
  <c r="C371" i="1" s="1"/>
  <c r="L133" i="1" l="1"/>
  <c r="M133" i="1"/>
  <c r="J372" i="1"/>
  <c r="N372" i="1" s="1"/>
  <c r="P372" i="1"/>
  <c r="H371" i="1"/>
  <c r="C372" i="1" s="1"/>
  <c r="F371" i="1"/>
  <c r="E372" i="1"/>
  <c r="D372" i="1"/>
  <c r="O133" i="1" l="1"/>
  <c r="S133" i="1"/>
  <c r="Q133" i="1" s="1"/>
  <c r="R139" i="1" s="1"/>
  <c r="V139" i="1" s="1"/>
  <c r="F372" i="1"/>
  <c r="H372" i="1"/>
  <c r="T133" i="1" l="1"/>
  <c r="M134" i="1" l="1"/>
  <c r="L134" i="1"/>
  <c r="S134" i="1" l="1"/>
  <c r="O134" i="1"/>
  <c r="Q134" i="1"/>
  <c r="R140" i="1" s="1"/>
  <c r="V140" i="1" s="1"/>
  <c r="T134" i="1" l="1"/>
  <c r="M135" i="1" l="1"/>
  <c r="L135" i="1"/>
  <c r="S135" i="1" l="1"/>
  <c r="O135" i="1"/>
  <c r="Q135" i="1"/>
  <c r="R141" i="1" s="1"/>
  <c r="V141" i="1" s="1"/>
  <c r="T135" i="1" l="1"/>
  <c r="L136" i="1" l="1"/>
  <c r="M136" i="1"/>
  <c r="S136" i="1" l="1"/>
  <c r="O136" i="1"/>
  <c r="Q136" i="1"/>
  <c r="R142" i="1" s="1"/>
  <c r="V142" i="1" s="1"/>
  <c r="T136" i="1" l="1"/>
  <c r="M137" i="1" l="1"/>
  <c r="L137" i="1"/>
  <c r="O137" i="1" l="1"/>
  <c r="S137" i="1"/>
  <c r="Q137" i="1" s="1"/>
  <c r="R143" i="1" l="1"/>
  <c r="V143" i="1" s="1"/>
  <c r="T137" i="1"/>
  <c r="L138" i="1" l="1"/>
  <c r="M138" i="1"/>
  <c r="O138" i="1" l="1"/>
  <c r="S138" i="1"/>
  <c r="Q138" i="1" s="1"/>
  <c r="R144" i="1" s="1"/>
  <c r="V144" i="1" s="1"/>
  <c r="T138" i="1" l="1"/>
  <c r="M139" i="1" l="1"/>
  <c r="L139" i="1"/>
  <c r="S139" i="1" l="1"/>
  <c r="O139" i="1"/>
  <c r="Q139" i="1"/>
  <c r="R145" i="1" s="1"/>
  <c r="V145" i="1" s="1"/>
  <c r="T139" i="1" l="1"/>
  <c r="L140" i="1" l="1"/>
  <c r="M140" i="1"/>
  <c r="O140" i="1" l="1"/>
  <c r="S140" i="1"/>
  <c r="Q140" i="1" s="1"/>
  <c r="R146" i="1" s="1"/>
  <c r="V146" i="1" s="1"/>
  <c r="T140" i="1" l="1"/>
  <c r="L141" i="1" l="1"/>
  <c r="M141" i="1"/>
  <c r="T141" i="1" l="1"/>
  <c r="O141" i="1"/>
  <c r="S141" i="1"/>
  <c r="Q141" i="1" s="1"/>
  <c r="R147" i="1" s="1"/>
  <c r="V147" i="1" s="1"/>
  <c r="M142" i="1" l="1"/>
  <c r="L142" i="1"/>
  <c r="O142" i="1" l="1"/>
  <c r="S142" i="1"/>
  <c r="Q142" i="1" s="1"/>
  <c r="R148" i="1" l="1"/>
  <c r="V148" i="1" s="1"/>
  <c r="T142" i="1"/>
  <c r="M143" i="1" l="1"/>
  <c r="L143" i="1"/>
  <c r="S143" i="1" l="1"/>
  <c r="Q143" i="1"/>
  <c r="R149" i="1" s="1"/>
  <c r="V149" i="1" s="1"/>
  <c r="O143" i="1"/>
  <c r="T143" i="1" l="1"/>
  <c r="L144" i="1" l="1"/>
  <c r="M144" i="1"/>
  <c r="S144" i="1" l="1"/>
  <c r="Q144" i="1"/>
  <c r="R150" i="1" s="1"/>
  <c r="V150" i="1" s="1"/>
  <c r="O144" i="1"/>
  <c r="T144" i="1" l="1"/>
  <c r="L145" i="1" l="1"/>
  <c r="M145" i="1"/>
  <c r="S145" i="1" l="1"/>
  <c r="Q145" i="1" s="1"/>
  <c r="R151" i="1" s="1"/>
  <c r="V151" i="1" s="1"/>
  <c r="O145" i="1"/>
  <c r="T145" i="1" l="1"/>
  <c r="L146" i="1" l="1"/>
  <c r="M146" i="1"/>
  <c r="O146" i="1" l="1"/>
  <c r="S146" i="1"/>
  <c r="Q146" i="1" l="1"/>
  <c r="R152" i="1" l="1"/>
  <c r="V152" i="1" s="1"/>
  <c r="T146" i="1"/>
  <c r="L147" i="1" l="1"/>
  <c r="M147" i="1"/>
  <c r="S147" i="1" l="1"/>
  <c r="O147" i="1"/>
  <c r="Q147" i="1"/>
  <c r="R153" i="1" s="1"/>
  <c r="V153" i="1" s="1"/>
  <c r="T147" i="1" l="1"/>
  <c r="L148" i="1" l="1"/>
  <c r="M148" i="1"/>
  <c r="S148" i="1" l="1"/>
  <c r="Q148" i="1" s="1"/>
  <c r="R154" i="1" s="1"/>
  <c r="V154" i="1" s="1"/>
  <c r="O148" i="1"/>
  <c r="T148" i="1" l="1"/>
  <c r="L149" i="1" l="1"/>
  <c r="M149" i="1"/>
  <c r="S149" i="1" l="1"/>
  <c r="O149" i="1"/>
  <c r="Q149" i="1"/>
  <c r="R155" i="1" s="1"/>
  <c r="V155" i="1" s="1"/>
  <c r="T149" i="1" l="1"/>
  <c r="M150" i="1" l="1"/>
  <c r="L150" i="1"/>
  <c r="O150" i="1" l="1"/>
  <c r="S150" i="1"/>
  <c r="Q150" i="1"/>
  <c r="R156" i="1" s="1"/>
  <c r="V156" i="1" s="1"/>
  <c r="T150" i="1" l="1"/>
  <c r="M151" i="1" l="1"/>
  <c r="L151" i="1"/>
  <c r="O151" i="1" l="1"/>
  <c r="S151" i="1"/>
  <c r="Q151" i="1"/>
  <c r="R157" i="1" s="1"/>
  <c r="V157" i="1" s="1"/>
  <c r="T151" i="1" l="1"/>
  <c r="M152" i="1" l="1"/>
  <c r="L152" i="1"/>
  <c r="O152" i="1" l="1"/>
  <c r="S152" i="1"/>
  <c r="Q152" i="1" s="1"/>
  <c r="R158" i="1" s="1"/>
  <c r="V158" i="1" s="1"/>
  <c r="T152" i="1" l="1"/>
  <c r="L153" i="1" l="1"/>
  <c r="M153" i="1"/>
  <c r="S153" i="1" l="1"/>
  <c r="O153" i="1"/>
  <c r="Q153" i="1"/>
  <c r="R159" i="1" s="1"/>
  <c r="V159" i="1" s="1"/>
  <c r="T153" i="1" l="1"/>
  <c r="L154" i="1" l="1"/>
  <c r="M154" i="1"/>
  <c r="O154" i="1" l="1"/>
  <c r="S154" i="1"/>
  <c r="Q154" i="1" s="1"/>
  <c r="R160" i="1" l="1"/>
  <c r="V160" i="1" s="1"/>
  <c r="T154" i="1"/>
  <c r="M155" i="1" l="1"/>
  <c r="L155" i="1"/>
  <c r="O155" i="1" l="1"/>
  <c r="S155" i="1"/>
  <c r="Q155" i="1" s="1"/>
  <c r="R161" i="1" s="1"/>
  <c r="V161" i="1" s="1"/>
  <c r="T155" i="1" l="1"/>
  <c r="M156" i="1" l="1"/>
  <c r="L156" i="1"/>
  <c r="O156" i="1" l="1"/>
  <c r="S156" i="1"/>
  <c r="Q156" i="1" s="1"/>
  <c r="R162" i="1" s="1"/>
  <c r="V162" i="1" s="1"/>
  <c r="T156" i="1" l="1"/>
  <c r="M157" i="1" l="1"/>
  <c r="L157" i="1"/>
  <c r="S157" i="1" l="1"/>
  <c r="Q157" i="1" s="1"/>
  <c r="R163" i="1" s="1"/>
  <c r="V163" i="1" s="1"/>
  <c r="O157" i="1"/>
  <c r="T157" i="1" l="1"/>
  <c r="M158" i="1" l="1"/>
  <c r="L158" i="1"/>
  <c r="O158" i="1" l="1"/>
  <c r="S158" i="1"/>
  <c r="Q158" i="1" s="1"/>
  <c r="R164" i="1" s="1"/>
  <c r="V164" i="1" s="1"/>
  <c r="T158" i="1" l="1"/>
  <c r="M159" i="1" l="1"/>
  <c r="L159" i="1"/>
  <c r="O159" i="1" l="1"/>
  <c r="S159" i="1"/>
  <c r="Q159" i="1" s="1"/>
  <c r="R165" i="1" s="1"/>
  <c r="V165" i="1" s="1"/>
  <c r="T159" i="1" l="1"/>
  <c r="L160" i="1" l="1"/>
  <c r="M160" i="1"/>
  <c r="S160" i="1" l="1"/>
  <c r="Q160" i="1" s="1"/>
  <c r="R166" i="1" s="1"/>
  <c r="V166" i="1" s="1"/>
  <c r="O160" i="1"/>
  <c r="T160" i="1" l="1"/>
  <c r="L161" i="1" l="1"/>
  <c r="M161" i="1"/>
  <c r="S161" i="1" l="1"/>
  <c r="O161" i="1"/>
  <c r="Q161" i="1"/>
  <c r="R167" i="1" s="1"/>
  <c r="V167" i="1" s="1"/>
  <c r="T161" i="1" l="1"/>
  <c r="L162" i="1" l="1"/>
  <c r="M162" i="1"/>
  <c r="O162" i="1" l="1"/>
  <c r="S162" i="1"/>
  <c r="Q162" i="1" s="1"/>
  <c r="R168" i="1" l="1"/>
  <c r="V168" i="1" s="1"/>
  <c r="T162" i="1"/>
  <c r="L163" i="1" l="1"/>
  <c r="M163" i="1"/>
  <c r="S163" i="1" l="1"/>
  <c r="O163" i="1"/>
  <c r="Q163" i="1"/>
  <c r="R169" i="1" s="1"/>
  <c r="V169" i="1" s="1"/>
  <c r="T163" i="1" l="1"/>
  <c r="M164" i="1" l="1"/>
  <c r="L164" i="1"/>
  <c r="O164" i="1" l="1"/>
  <c r="S164" i="1"/>
  <c r="Q164" i="1"/>
  <c r="R170" i="1" s="1"/>
  <c r="V170" i="1" s="1"/>
  <c r="T164" i="1" l="1"/>
  <c r="L165" i="1" l="1"/>
  <c r="M165" i="1"/>
  <c r="O165" i="1" l="1"/>
  <c r="S165" i="1"/>
  <c r="Q165" i="1"/>
  <c r="R171" i="1" s="1"/>
  <c r="V171" i="1" s="1"/>
  <c r="T165" i="1" l="1"/>
  <c r="M166" i="1" l="1"/>
  <c r="L166" i="1"/>
  <c r="S166" i="1" l="1"/>
  <c r="O166" i="1"/>
  <c r="Q166" i="1"/>
  <c r="R172" i="1" s="1"/>
  <c r="V172" i="1" s="1"/>
  <c r="T166" i="1" l="1"/>
  <c r="L167" i="1" l="1"/>
  <c r="M167" i="1"/>
  <c r="O167" i="1" l="1"/>
  <c r="S167" i="1"/>
  <c r="Q167" i="1" s="1"/>
  <c r="R173" i="1" s="1"/>
  <c r="V173" i="1" s="1"/>
  <c r="T167" i="1" l="1"/>
  <c r="M168" i="1" l="1"/>
  <c r="L168" i="1"/>
  <c r="O168" i="1" l="1"/>
  <c r="S168" i="1"/>
  <c r="Q168" i="1"/>
  <c r="R174" i="1" s="1"/>
  <c r="V174" i="1" s="1"/>
  <c r="T168" i="1" l="1"/>
  <c r="L169" i="1" l="1"/>
  <c r="M169" i="1"/>
  <c r="O169" i="1" l="1"/>
  <c r="S169" i="1"/>
  <c r="Q169" i="1"/>
  <c r="R175" i="1" s="1"/>
  <c r="V175" i="1" s="1"/>
  <c r="T169" i="1" l="1"/>
  <c r="M170" i="1" l="1"/>
  <c r="L170" i="1"/>
  <c r="S170" i="1" l="1"/>
  <c r="O170" i="1"/>
  <c r="Q170" i="1"/>
  <c r="R176" i="1" s="1"/>
  <c r="V176" i="1" s="1"/>
  <c r="T170" i="1" l="1"/>
  <c r="M171" i="1" l="1"/>
  <c r="L171" i="1"/>
  <c r="O171" i="1" l="1"/>
  <c r="S171" i="1"/>
  <c r="Q171" i="1" s="1"/>
  <c r="R177" i="1" l="1"/>
  <c r="V177" i="1" s="1"/>
  <c r="T171" i="1"/>
  <c r="L172" i="1" l="1"/>
  <c r="M172" i="1"/>
  <c r="S172" i="1" l="1"/>
  <c r="O172" i="1"/>
  <c r="Q172" i="1"/>
  <c r="R178" i="1" s="1"/>
  <c r="V178" i="1" s="1"/>
  <c r="T172" i="1" l="1"/>
  <c r="M173" i="1" l="1"/>
  <c r="L173" i="1"/>
  <c r="O173" i="1" l="1"/>
  <c r="S173" i="1"/>
  <c r="Q173" i="1"/>
  <c r="R179" i="1" s="1"/>
  <c r="V179" i="1" s="1"/>
  <c r="T173" i="1" l="1"/>
  <c r="L174" i="1" l="1"/>
  <c r="M174" i="1"/>
  <c r="O174" i="1" l="1"/>
  <c r="S174" i="1"/>
  <c r="Q174" i="1" s="1"/>
  <c r="R180" i="1" l="1"/>
  <c r="V180" i="1" s="1"/>
  <c r="T174" i="1"/>
  <c r="L175" i="1" l="1"/>
  <c r="M175" i="1"/>
  <c r="O175" i="1" l="1"/>
  <c r="S175" i="1"/>
  <c r="Q175" i="1" s="1"/>
  <c r="R181" i="1" s="1"/>
  <c r="V181" i="1" s="1"/>
  <c r="T175" i="1" l="1"/>
  <c r="M176" i="1" l="1"/>
  <c r="L176" i="1"/>
  <c r="S176" i="1" l="1"/>
  <c r="Q176" i="1" s="1"/>
  <c r="R182" i="1" s="1"/>
  <c r="V182" i="1" s="1"/>
  <c r="O176" i="1"/>
  <c r="T176" i="1" l="1"/>
  <c r="M177" i="1" l="1"/>
  <c r="L177" i="1"/>
  <c r="O177" i="1" l="1"/>
  <c r="S177" i="1"/>
  <c r="Q177" i="1"/>
  <c r="R183" i="1" s="1"/>
  <c r="V183" i="1" s="1"/>
  <c r="T177" i="1" l="1"/>
  <c r="L178" i="1" l="1"/>
  <c r="M178" i="1"/>
  <c r="S178" i="1" l="1"/>
  <c r="Q178" i="1" s="1"/>
  <c r="R184" i="1" s="1"/>
  <c r="V184" i="1" s="1"/>
  <c r="O178" i="1"/>
  <c r="T178" i="1" l="1"/>
  <c r="M179" i="1" l="1"/>
  <c r="L179" i="1"/>
  <c r="S179" i="1" l="1"/>
  <c r="O179" i="1"/>
  <c r="Q179" i="1"/>
  <c r="R185" i="1" s="1"/>
  <c r="V185" i="1" s="1"/>
  <c r="T179" i="1" l="1"/>
  <c r="L180" i="1" l="1"/>
  <c r="M180" i="1"/>
  <c r="S180" i="1" l="1"/>
  <c r="Q180" i="1" s="1"/>
  <c r="R186" i="1" s="1"/>
  <c r="V186" i="1" s="1"/>
  <c r="O180" i="1"/>
  <c r="T180" i="1" l="1"/>
  <c r="M181" i="1" l="1"/>
  <c r="L181" i="1"/>
  <c r="O181" i="1" l="1"/>
  <c r="S181" i="1"/>
  <c r="Q181" i="1" s="1"/>
  <c r="R187" i="1" s="1"/>
  <c r="V187" i="1" s="1"/>
  <c r="T181" i="1" l="1"/>
  <c r="L182" i="1" l="1"/>
  <c r="M182" i="1"/>
  <c r="O182" i="1" l="1"/>
  <c r="S182" i="1"/>
  <c r="Q182" i="1"/>
  <c r="R188" i="1" s="1"/>
  <c r="V188" i="1" s="1"/>
  <c r="T182" i="1" l="1"/>
  <c r="L183" i="1" l="1"/>
  <c r="M183" i="1"/>
  <c r="S183" i="1" l="1"/>
  <c r="Q183" i="1" s="1"/>
  <c r="R189" i="1" s="1"/>
  <c r="V189" i="1" s="1"/>
  <c r="O183" i="1"/>
  <c r="T183" i="1" l="1"/>
  <c r="L184" i="1" l="1"/>
  <c r="M184" i="1"/>
  <c r="S184" i="1" l="1"/>
  <c r="Q184" i="1" s="1"/>
  <c r="R190" i="1" s="1"/>
  <c r="V190" i="1" s="1"/>
  <c r="O184" i="1"/>
  <c r="T184" i="1" l="1"/>
  <c r="M185" i="1" l="1"/>
  <c r="L185" i="1"/>
  <c r="O185" i="1" l="1"/>
  <c r="S185" i="1"/>
  <c r="Q185" i="1" s="1"/>
  <c r="R191" i="1" s="1"/>
  <c r="V191" i="1" s="1"/>
  <c r="T185" i="1" l="1"/>
  <c r="L186" i="1" l="1"/>
  <c r="M186" i="1"/>
  <c r="S186" i="1" l="1"/>
  <c r="O186" i="1"/>
  <c r="Q186" i="1"/>
  <c r="R192" i="1" s="1"/>
  <c r="V192" i="1" s="1"/>
  <c r="T186" i="1" l="1"/>
  <c r="L187" i="1" l="1"/>
  <c r="M187" i="1"/>
  <c r="O187" i="1" l="1"/>
  <c r="S187" i="1"/>
  <c r="Q187" i="1" s="1"/>
  <c r="R193" i="1" l="1"/>
  <c r="V193" i="1" s="1"/>
  <c r="T187" i="1"/>
  <c r="M188" i="1" l="1"/>
  <c r="L188" i="1"/>
  <c r="S188" i="1" l="1"/>
  <c r="Q188" i="1" s="1"/>
  <c r="R194" i="1" s="1"/>
  <c r="V194" i="1" s="1"/>
  <c r="O188" i="1"/>
  <c r="T188" i="1" l="1"/>
  <c r="L189" i="1" l="1"/>
  <c r="M189" i="1"/>
  <c r="S189" i="1" l="1"/>
  <c r="Q189" i="1" s="1"/>
  <c r="R195" i="1" s="1"/>
  <c r="V195" i="1" s="1"/>
  <c r="O189" i="1"/>
  <c r="T189" i="1" l="1"/>
  <c r="M190" i="1" l="1"/>
  <c r="L190" i="1"/>
  <c r="S190" i="1" l="1"/>
  <c r="Q190" i="1" s="1"/>
  <c r="O190" i="1"/>
  <c r="R196" i="1" l="1"/>
  <c r="V196" i="1" s="1"/>
  <c r="T190" i="1"/>
  <c r="L191" i="1" l="1"/>
  <c r="M191" i="1"/>
  <c r="O191" i="1" l="1"/>
  <c r="S191" i="1"/>
  <c r="Q191" i="1"/>
  <c r="R197" i="1" s="1"/>
  <c r="V197" i="1" s="1"/>
  <c r="T191" i="1" l="1"/>
  <c r="L192" i="1" l="1"/>
  <c r="M192" i="1"/>
  <c r="O192" i="1" l="1"/>
  <c r="S192" i="1"/>
  <c r="Q192" i="1"/>
  <c r="R198" i="1" s="1"/>
  <c r="V198" i="1" s="1"/>
  <c r="T192" i="1" l="1"/>
  <c r="M193" i="1" l="1"/>
  <c r="L193" i="1"/>
  <c r="O193" i="1" l="1"/>
  <c r="S193" i="1"/>
  <c r="Q193" i="1" s="1"/>
  <c r="R199" i="1" l="1"/>
  <c r="V199" i="1" s="1"/>
  <c r="T193" i="1"/>
  <c r="M194" i="1" l="1"/>
  <c r="L194" i="1"/>
  <c r="S194" i="1" l="1"/>
  <c r="Q194" i="1"/>
  <c r="R200" i="1" s="1"/>
  <c r="V200" i="1" s="1"/>
  <c r="O194" i="1"/>
  <c r="T194" i="1" l="1"/>
  <c r="L195" i="1" l="1"/>
  <c r="M195" i="1"/>
  <c r="O195" i="1" l="1"/>
  <c r="S195" i="1"/>
  <c r="Q195" i="1"/>
  <c r="R201" i="1" s="1"/>
  <c r="V201" i="1" s="1"/>
  <c r="T195" i="1" l="1"/>
  <c r="L196" i="1" l="1"/>
  <c r="M196" i="1"/>
  <c r="O196" i="1" l="1"/>
  <c r="S196" i="1"/>
  <c r="Q196" i="1" l="1"/>
  <c r="R202" i="1" l="1"/>
  <c r="V202" i="1" s="1"/>
  <c r="T196" i="1"/>
  <c r="M197" i="1" l="1"/>
  <c r="L197" i="1"/>
  <c r="S197" i="1" l="1"/>
  <c r="O197" i="1"/>
  <c r="Q197" i="1"/>
  <c r="R203" i="1" s="1"/>
  <c r="V203" i="1" s="1"/>
  <c r="T197" i="1" l="1"/>
  <c r="M198" i="1" l="1"/>
  <c r="L198" i="1"/>
  <c r="O198" i="1" l="1"/>
  <c r="S198" i="1"/>
  <c r="Q198" i="1" s="1"/>
  <c r="R204" i="1" s="1"/>
  <c r="V204" i="1" s="1"/>
  <c r="T198" i="1" l="1"/>
  <c r="M199" i="1" l="1"/>
  <c r="L199" i="1"/>
  <c r="S199" i="1" l="1"/>
  <c r="Q199" i="1" s="1"/>
  <c r="R205" i="1" s="1"/>
  <c r="V205" i="1" s="1"/>
  <c r="O199" i="1"/>
  <c r="T199" i="1" l="1"/>
  <c r="L200" i="1" l="1"/>
  <c r="M200" i="1"/>
  <c r="S200" i="1" l="1"/>
  <c r="Q200" i="1"/>
  <c r="R206" i="1" s="1"/>
  <c r="V206" i="1" s="1"/>
  <c r="O200" i="1"/>
  <c r="T200" i="1" l="1"/>
  <c r="M201" i="1" l="1"/>
  <c r="L201" i="1"/>
  <c r="O201" i="1" l="1"/>
  <c r="S201" i="1"/>
  <c r="Q201" i="1" s="1"/>
  <c r="R207" i="1" l="1"/>
  <c r="V207" i="1" s="1"/>
  <c r="T201" i="1"/>
  <c r="M202" i="1" l="1"/>
  <c r="L202" i="1"/>
  <c r="O202" i="1" l="1"/>
  <c r="S202" i="1"/>
  <c r="Q202" i="1"/>
  <c r="R208" i="1" s="1"/>
  <c r="V208" i="1" s="1"/>
  <c r="T202" i="1" l="1"/>
  <c r="L203" i="1" l="1"/>
  <c r="M203" i="1"/>
  <c r="O203" i="1" l="1"/>
  <c r="S203" i="1"/>
  <c r="Q203" i="1"/>
  <c r="R209" i="1" s="1"/>
  <c r="V209" i="1" s="1"/>
  <c r="T203" i="1" l="1"/>
  <c r="M204" i="1" l="1"/>
  <c r="L204" i="1"/>
  <c r="O204" i="1" l="1"/>
  <c r="S204" i="1"/>
  <c r="Q204" i="1"/>
  <c r="R210" i="1" s="1"/>
  <c r="V210" i="1" s="1"/>
  <c r="T204" i="1" l="1"/>
  <c r="L205" i="1" l="1"/>
  <c r="M205" i="1"/>
  <c r="O205" i="1" l="1"/>
  <c r="S205" i="1"/>
  <c r="Q205" i="1" s="1"/>
  <c r="R211" i="1" s="1"/>
  <c r="V211" i="1" s="1"/>
  <c r="T205" i="1" l="1"/>
  <c r="L206" i="1" l="1"/>
  <c r="M206" i="1"/>
  <c r="O206" i="1" l="1"/>
  <c r="S206" i="1"/>
  <c r="Q206" i="1"/>
  <c r="R212" i="1" s="1"/>
  <c r="V212" i="1" s="1"/>
  <c r="T206" i="1" l="1"/>
  <c r="L207" i="1" l="1"/>
  <c r="M207" i="1"/>
  <c r="O207" i="1" l="1"/>
  <c r="S207" i="1"/>
  <c r="Q207" i="1"/>
  <c r="R213" i="1" s="1"/>
  <c r="V213" i="1" s="1"/>
  <c r="T207" i="1" l="1"/>
  <c r="L208" i="1" l="1"/>
  <c r="M208" i="1"/>
  <c r="O208" i="1" l="1"/>
  <c r="S208" i="1"/>
  <c r="Q208" i="1" s="1"/>
  <c r="R214" i="1" s="1"/>
  <c r="V214" i="1" s="1"/>
  <c r="T208" i="1" l="1"/>
  <c r="L209" i="1" l="1"/>
  <c r="M209" i="1"/>
  <c r="S209" i="1" l="1"/>
  <c r="Q209" i="1" s="1"/>
  <c r="R215" i="1" s="1"/>
  <c r="V215" i="1" s="1"/>
  <c r="O209" i="1"/>
  <c r="T209" i="1" l="1"/>
  <c r="L210" i="1" l="1"/>
  <c r="M210" i="1"/>
  <c r="S210" i="1" l="1"/>
  <c r="O210" i="1"/>
  <c r="Q210" i="1"/>
  <c r="R216" i="1" s="1"/>
  <c r="V216" i="1" s="1"/>
  <c r="T210" i="1" l="1"/>
  <c r="M211" i="1" l="1"/>
  <c r="L211" i="1"/>
  <c r="S211" i="1" l="1"/>
  <c r="Q211" i="1" s="1"/>
  <c r="R217" i="1" s="1"/>
  <c r="V217" i="1" s="1"/>
  <c r="O211" i="1"/>
  <c r="T211" i="1" l="1"/>
  <c r="M212" i="1" l="1"/>
  <c r="L212" i="1"/>
  <c r="S212" i="1" l="1"/>
  <c r="Q212" i="1" s="1"/>
  <c r="O212" i="1"/>
  <c r="R218" i="1" l="1"/>
  <c r="V218" i="1" s="1"/>
  <c r="T212" i="1"/>
  <c r="M213" i="1" l="1"/>
  <c r="L213" i="1"/>
  <c r="S213" i="1" l="1"/>
  <c r="O213" i="1"/>
  <c r="Q213" i="1"/>
  <c r="R219" i="1" s="1"/>
  <c r="V219" i="1" s="1"/>
  <c r="T213" i="1" l="1"/>
  <c r="L214" i="1" l="1"/>
  <c r="M214" i="1"/>
  <c r="S214" i="1" l="1"/>
  <c r="O214" i="1"/>
  <c r="Q214" i="1"/>
  <c r="R220" i="1" s="1"/>
  <c r="V220" i="1" s="1"/>
  <c r="T214" i="1" l="1"/>
  <c r="L215" i="1" l="1"/>
  <c r="M215" i="1"/>
  <c r="S215" i="1" l="1"/>
  <c r="O215" i="1"/>
  <c r="Q215" i="1"/>
  <c r="R221" i="1" s="1"/>
  <c r="V221" i="1" s="1"/>
  <c r="T215" i="1" l="1"/>
  <c r="M216" i="1" l="1"/>
  <c r="L216" i="1"/>
  <c r="O216" i="1" l="1"/>
  <c r="S216" i="1"/>
  <c r="Q216" i="1"/>
  <c r="R222" i="1" s="1"/>
  <c r="V222" i="1" s="1"/>
  <c r="T216" i="1" l="1"/>
  <c r="L217" i="1" l="1"/>
  <c r="M217" i="1"/>
  <c r="O217" i="1" l="1"/>
  <c r="S217" i="1"/>
  <c r="Q217" i="1"/>
  <c r="R223" i="1" s="1"/>
  <c r="V223" i="1" s="1"/>
  <c r="T217" i="1" l="1"/>
  <c r="L218" i="1" l="1"/>
  <c r="M218" i="1"/>
  <c r="S218" i="1" l="1"/>
  <c r="O218" i="1"/>
  <c r="Q218" i="1"/>
  <c r="R224" i="1" s="1"/>
  <c r="V224" i="1" s="1"/>
  <c r="T218" i="1" l="1"/>
  <c r="M219" i="1" l="1"/>
  <c r="L219" i="1"/>
  <c r="S219" i="1" l="1"/>
  <c r="O219" i="1"/>
  <c r="Q219" i="1"/>
  <c r="R225" i="1" s="1"/>
  <c r="V225" i="1" s="1"/>
  <c r="T219" i="1" l="1"/>
  <c r="M220" i="1" l="1"/>
  <c r="L220" i="1"/>
  <c r="S220" i="1" l="1"/>
  <c r="Q220" i="1"/>
  <c r="R226" i="1" s="1"/>
  <c r="V226" i="1" s="1"/>
  <c r="O220" i="1"/>
  <c r="T220" i="1" l="1"/>
  <c r="L221" i="1" l="1"/>
  <c r="M221" i="1"/>
  <c r="S221" i="1" l="1"/>
  <c r="Q221" i="1"/>
  <c r="R227" i="1" s="1"/>
  <c r="V227" i="1" s="1"/>
  <c r="O221" i="1"/>
  <c r="T221" i="1" l="1"/>
  <c r="M222" i="1" l="1"/>
  <c r="L222" i="1"/>
  <c r="S222" i="1" l="1"/>
  <c r="O222" i="1"/>
  <c r="Q222" i="1"/>
  <c r="R228" i="1" s="1"/>
  <c r="V228" i="1" s="1"/>
  <c r="T222" i="1" l="1"/>
  <c r="M223" i="1" l="1"/>
  <c r="L223" i="1"/>
  <c r="S223" i="1" l="1"/>
  <c r="Q223" i="1"/>
  <c r="R229" i="1" s="1"/>
  <c r="V229" i="1" s="1"/>
  <c r="O223" i="1"/>
  <c r="T223" i="1" l="1"/>
  <c r="M224" i="1" l="1"/>
  <c r="L224" i="1"/>
  <c r="O224" i="1" l="1"/>
  <c r="S224" i="1"/>
  <c r="Q224" i="1" s="1"/>
  <c r="R230" i="1" l="1"/>
  <c r="V230" i="1" s="1"/>
  <c r="T224" i="1"/>
  <c r="M225" i="1" l="1"/>
  <c r="L225" i="1"/>
  <c r="O225" i="1" l="1"/>
  <c r="S225" i="1"/>
  <c r="Q225" i="1"/>
  <c r="R231" i="1" s="1"/>
  <c r="V231" i="1" s="1"/>
  <c r="T225" i="1" l="1"/>
  <c r="L226" i="1" l="1"/>
  <c r="M226" i="1"/>
  <c r="S226" i="1" l="1"/>
  <c r="Q226" i="1" s="1"/>
  <c r="R232" i="1" s="1"/>
  <c r="V232" i="1" s="1"/>
  <c r="O226" i="1"/>
  <c r="T226" i="1" l="1"/>
  <c r="M227" i="1" l="1"/>
  <c r="L227" i="1"/>
  <c r="S227" i="1" l="1"/>
  <c r="Q227" i="1"/>
  <c r="R233" i="1" s="1"/>
  <c r="V233" i="1" s="1"/>
  <c r="O227" i="1"/>
  <c r="T227" i="1" l="1"/>
  <c r="M228" i="1" l="1"/>
  <c r="L228" i="1"/>
  <c r="S228" i="1" l="1"/>
  <c r="O228" i="1"/>
  <c r="Q228" i="1"/>
  <c r="R234" i="1" s="1"/>
  <c r="V234" i="1" s="1"/>
  <c r="T228" i="1" l="1"/>
  <c r="L229" i="1" l="1"/>
  <c r="M229" i="1"/>
  <c r="O229" i="1" l="1"/>
  <c r="S229" i="1"/>
  <c r="Q229" i="1"/>
  <c r="R235" i="1" s="1"/>
  <c r="V235" i="1" s="1"/>
  <c r="T229" i="1" l="1"/>
  <c r="L230" i="1" l="1"/>
  <c r="M230" i="1"/>
  <c r="O230" i="1" l="1"/>
  <c r="S230" i="1"/>
  <c r="Q230" i="1"/>
  <c r="R236" i="1" s="1"/>
  <c r="V236" i="1" s="1"/>
  <c r="T230" i="1" l="1"/>
  <c r="M231" i="1" l="1"/>
  <c r="L231" i="1"/>
  <c r="S231" i="1" l="1"/>
  <c r="Q231" i="1" s="1"/>
  <c r="O231" i="1"/>
  <c r="R237" i="1" l="1"/>
  <c r="V237" i="1" s="1"/>
  <c r="T231" i="1"/>
  <c r="M232" i="1" l="1"/>
  <c r="L232" i="1"/>
  <c r="O232" i="1" l="1"/>
  <c r="S232" i="1"/>
  <c r="Q232" i="1" s="1"/>
  <c r="R238" i="1" s="1"/>
  <c r="V238" i="1" s="1"/>
  <c r="T232" i="1" l="1"/>
  <c r="L233" i="1" l="1"/>
  <c r="M233" i="1"/>
  <c r="O233" i="1" l="1"/>
  <c r="S233" i="1"/>
  <c r="Q233" i="1" s="1"/>
  <c r="R239" i="1" l="1"/>
  <c r="V239" i="1" s="1"/>
  <c r="T233" i="1"/>
  <c r="L234" i="1" l="1"/>
  <c r="M234" i="1"/>
  <c r="S234" i="1" l="1"/>
  <c r="O234" i="1"/>
  <c r="Q234" i="1"/>
  <c r="R240" i="1" s="1"/>
  <c r="V240" i="1" s="1"/>
  <c r="T234" i="1" l="1"/>
  <c r="M235" i="1" l="1"/>
  <c r="L235" i="1"/>
  <c r="S235" i="1" l="1"/>
  <c r="Q235" i="1" s="1"/>
  <c r="O235" i="1"/>
  <c r="R241" i="1" l="1"/>
  <c r="V241" i="1" s="1"/>
  <c r="T235" i="1"/>
  <c r="L236" i="1" l="1"/>
  <c r="M236" i="1"/>
  <c r="O236" i="1" l="1"/>
  <c r="S236" i="1"/>
  <c r="Q236" i="1"/>
  <c r="R242" i="1" s="1"/>
  <c r="V242" i="1" s="1"/>
  <c r="T236" i="1" l="1"/>
  <c r="M237" i="1" l="1"/>
  <c r="L237" i="1"/>
  <c r="O237" i="1" l="1"/>
  <c r="S237" i="1"/>
  <c r="Q237" i="1"/>
  <c r="R243" i="1" s="1"/>
  <c r="V243" i="1" s="1"/>
  <c r="T237" i="1" l="1"/>
  <c r="M238" i="1" l="1"/>
  <c r="L238" i="1"/>
  <c r="S238" i="1" l="1"/>
  <c r="Q238" i="1" s="1"/>
  <c r="R244" i="1" s="1"/>
  <c r="V244" i="1" s="1"/>
  <c r="O238" i="1"/>
  <c r="T238" i="1" l="1"/>
  <c r="M239" i="1" l="1"/>
  <c r="L239" i="1"/>
  <c r="O239" i="1" l="1"/>
  <c r="S239" i="1"/>
  <c r="Q239" i="1" s="1"/>
  <c r="R245" i="1" l="1"/>
  <c r="V245" i="1" s="1"/>
  <c r="T239" i="1"/>
  <c r="L240" i="1" l="1"/>
  <c r="M240" i="1"/>
  <c r="O240" i="1" l="1"/>
  <c r="S240" i="1"/>
  <c r="Q240" i="1" s="1"/>
  <c r="R246" i="1" l="1"/>
  <c r="V246" i="1" s="1"/>
  <c r="T240" i="1"/>
  <c r="M241" i="1" l="1"/>
  <c r="L241" i="1"/>
  <c r="O241" i="1" l="1"/>
  <c r="S241" i="1"/>
  <c r="Q241" i="1" s="1"/>
  <c r="R247" i="1" s="1"/>
  <c r="V247" i="1" s="1"/>
  <c r="T241" i="1" l="1"/>
  <c r="L242" i="1" l="1"/>
  <c r="M242" i="1"/>
  <c r="O242" i="1" l="1"/>
  <c r="S242" i="1"/>
  <c r="Q242" i="1"/>
  <c r="R248" i="1" s="1"/>
  <c r="V248" i="1" s="1"/>
  <c r="T242" i="1" l="1"/>
  <c r="M243" i="1" l="1"/>
  <c r="L243" i="1"/>
  <c r="S243" i="1" l="1"/>
  <c r="Q243" i="1" s="1"/>
  <c r="O243" i="1"/>
  <c r="R249" i="1" l="1"/>
  <c r="V249" i="1" s="1"/>
  <c r="T243" i="1"/>
  <c r="M244" i="1" l="1"/>
  <c r="L244" i="1"/>
  <c r="S244" i="1" l="1"/>
  <c r="Q244" i="1" s="1"/>
  <c r="O244" i="1"/>
  <c r="R250" i="1" l="1"/>
  <c r="V250" i="1" s="1"/>
  <c r="T244" i="1"/>
  <c r="L245" i="1" l="1"/>
  <c r="M245" i="1"/>
  <c r="O245" i="1" l="1"/>
  <c r="S245" i="1"/>
  <c r="Q245" i="1"/>
  <c r="R251" i="1" s="1"/>
  <c r="V251" i="1" s="1"/>
  <c r="T245" i="1" l="1"/>
  <c r="M246" i="1" l="1"/>
  <c r="L246" i="1"/>
  <c r="O246" i="1" l="1"/>
  <c r="S246" i="1"/>
  <c r="Q246" i="1"/>
  <c r="R252" i="1" s="1"/>
  <c r="V252" i="1" s="1"/>
  <c r="T246" i="1" l="1"/>
  <c r="L247" i="1" l="1"/>
  <c r="M247" i="1"/>
  <c r="S247" i="1" l="1"/>
  <c r="Q247" i="1" s="1"/>
  <c r="O247" i="1"/>
  <c r="R253" i="1" l="1"/>
  <c r="V253" i="1" s="1"/>
  <c r="T247" i="1"/>
  <c r="L248" i="1" l="1"/>
  <c r="M248" i="1"/>
  <c r="O248" i="1" l="1"/>
  <c r="S248" i="1"/>
  <c r="Q248" i="1"/>
  <c r="R254" i="1" s="1"/>
  <c r="V254" i="1" s="1"/>
  <c r="T248" i="1" l="1"/>
  <c r="M249" i="1" l="1"/>
  <c r="L249" i="1"/>
  <c r="O249" i="1" l="1"/>
  <c r="S249" i="1"/>
  <c r="Q249" i="1"/>
  <c r="R255" i="1" s="1"/>
  <c r="V255" i="1" s="1"/>
  <c r="T249" i="1" l="1"/>
  <c r="M250" i="1" l="1"/>
  <c r="L250" i="1"/>
  <c r="S250" i="1" l="1"/>
  <c r="Q250" i="1"/>
  <c r="R256" i="1" s="1"/>
  <c r="V256" i="1" s="1"/>
  <c r="O250" i="1"/>
  <c r="T250" i="1" l="1"/>
  <c r="L251" i="1" l="1"/>
  <c r="M251" i="1"/>
  <c r="S251" i="1" l="1"/>
  <c r="O251" i="1"/>
  <c r="Q251" i="1"/>
  <c r="R257" i="1" s="1"/>
  <c r="V257" i="1" s="1"/>
  <c r="T251" i="1" l="1"/>
  <c r="M252" i="1" l="1"/>
  <c r="L252" i="1"/>
  <c r="O252" i="1" l="1"/>
  <c r="S252" i="1"/>
  <c r="Q252" i="1"/>
  <c r="R258" i="1" s="1"/>
  <c r="V258" i="1" s="1"/>
  <c r="T252" i="1" l="1"/>
  <c r="L253" i="1" l="1"/>
  <c r="M253" i="1"/>
  <c r="S253" i="1" l="1"/>
  <c r="Q253" i="1" s="1"/>
  <c r="R259" i="1" s="1"/>
  <c r="V259" i="1" s="1"/>
  <c r="O253" i="1"/>
  <c r="T253" i="1" l="1"/>
  <c r="L254" i="1" l="1"/>
  <c r="M254" i="1"/>
  <c r="S254" i="1" l="1"/>
  <c r="O254" i="1"/>
  <c r="Q254" i="1"/>
  <c r="R260" i="1" s="1"/>
  <c r="V260" i="1" s="1"/>
  <c r="T254" i="1" l="1"/>
  <c r="L255" i="1" l="1"/>
  <c r="M255" i="1"/>
  <c r="S255" i="1" l="1"/>
  <c r="Q255" i="1" s="1"/>
  <c r="O255" i="1"/>
  <c r="R261" i="1" l="1"/>
  <c r="V261" i="1" s="1"/>
  <c r="T255" i="1"/>
  <c r="M256" i="1" l="1"/>
  <c r="L256" i="1"/>
  <c r="O256" i="1" l="1"/>
  <c r="S256" i="1"/>
  <c r="Q256" i="1"/>
  <c r="R262" i="1" s="1"/>
  <c r="V262" i="1" s="1"/>
  <c r="T256" i="1" l="1"/>
  <c r="L257" i="1" l="1"/>
  <c r="M257" i="1"/>
  <c r="S257" i="1" l="1"/>
  <c r="O257" i="1"/>
  <c r="Q257" i="1"/>
  <c r="R263" i="1" s="1"/>
  <c r="V263" i="1" s="1"/>
  <c r="T257" i="1" l="1"/>
  <c r="L258" i="1" l="1"/>
  <c r="M258" i="1"/>
  <c r="O258" i="1" l="1"/>
  <c r="S258" i="1"/>
  <c r="Q258" i="1"/>
  <c r="R264" i="1" s="1"/>
  <c r="V264" i="1" s="1"/>
  <c r="T258" i="1" l="1"/>
  <c r="M259" i="1" l="1"/>
  <c r="L259" i="1"/>
  <c r="O259" i="1" l="1"/>
  <c r="S259" i="1"/>
  <c r="Q259" i="1"/>
  <c r="R265" i="1" s="1"/>
  <c r="V265" i="1" s="1"/>
  <c r="T259" i="1" l="1"/>
  <c r="M260" i="1" l="1"/>
  <c r="L260" i="1"/>
  <c r="S260" i="1" l="1"/>
  <c r="Q260" i="1" s="1"/>
  <c r="O260" i="1"/>
  <c r="R266" i="1" l="1"/>
  <c r="V266" i="1" s="1"/>
  <c r="T260" i="1"/>
  <c r="M261" i="1" l="1"/>
  <c r="L261" i="1"/>
  <c r="S261" i="1" l="1"/>
  <c r="Q261" i="1"/>
  <c r="R267" i="1" s="1"/>
  <c r="V267" i="1" s="1"/>
  <c r="O261" i="1"/>
  <c r="T261" i="1" l="1"/>
  <c r="M262" i="1" l="1"/>
  <c r="L262" i="1"/>
  <c r="O262" i="1" l="1"/>
  <c r="S262" i="1"/>
  <c r="Q262" i="1"/>
  <c r="R268" i="1" s="1"/>
  <c r="V268" i="1" s="1"/>
  <c r="T262" i="1" l="1"/>
  <c r="M263" i="1" l="1"/>
  <c r="L263" i="1"/>
  <c r="S263" i="1" l="1"/>
  <c r="Q263" i="1" s="1"/>
  <c r="O263" i="1"/>
  <c r="R269" i="1" l="1"/>
  <c r="V269" i="1" s="1"/>
  <c r="T263" i="1"/>
  <c r="M264" i="1" l="1"/>
  <c r="L264" i="1"/>
  <c r="O264" i="1" l="1"/>
  <c r="S264" i="1"/>
  <c r="Q264" i="1" s="1"/>
  <c r="R270" i="1" l="1"/>
  <c r="V270" i="1" s="1"/>
  <c r="T264" i="1"/>
  <c r="L265" i="1" l="1"/>
  <c r="M265" i="1"/>
  <c r="S265" i="1" l="1"/>
  <c r="Q265" i="1" s="1"/>
  <c r="R271" i="1" s="1"/>
  <c r="V271" i="1" s="1"/>
  <c r="O265" i="1"/>
  <c r="T265" i="1" l="1"/>
  <c r="L266" i="1" l="1"/>
  <c r="M266" i="1"/>
  <c r="O266" i="1" l="1"/>
  <c r="S266" i="1"/>
  <c r="Q266" i="1" s="1"/>
  <c r="R272" i="1" l="1"/>
  <c r="V272" i="1" s="1"/>
  <c r="T266" i="1"/>
  <c r="M267" i="1" l="1"/>
  <c r="L267" i="1"/>
  <c r="S267" i="1" l="1"/>
  <c r="Q267" i="1" s="1"/>
  <c r="R273" i="1" s="1"/>
  <c r="V273" i="1" s="1"/>
  <c r="O267" i="1"/>
  <c r="T267" i="1" l="1"/>
  <c r="L268" i="1" l="1"/>
  <c r="M268" i="1"/>
  <c r="S268" i="1" l="1"/>
  <c r="O268" i="1"/>
  <c r="Q268" i="1"/>
  <c r="R274" i="1" s="1"/>
  <c r="V274" i="1" s="1"/>
  <c r="T268" i="1" l="1"/>
  <c r="L269" i="1" l="1"/>
  <c r="M269" i="1"/>
  <c r="O269" i="1" l="1"/>
  <c r="S269" i="1"/>
  <c r="Q269" i="1"/>
  <c r="R275" i="1" s="1"/>
  <c r="V275" i="1" s="1"/>
  <c r="T269" i="1" l="1"/>
  <c r="M270" i="1" l="1"/>
  <c r="L270" i="1"/>
  <c r="O270" i="1" l="1"/>
  <c r="S270" i="1"/>
  <c r="Q270" i="1" s="1"/>
  <c r="R276" i="1" l="1"/>
  <c r="V276" i="1" s="1"/>
  <c r="T270" i="1"/>
  <c r="M271" i="1" l="1"/>
  <c r="L271" i="1"/>
  <c r="S271" i="1" l="1"/>
  <c r="O271" i="1"/>
  <c r="Q271" i="1"/>
  <c r="R277" i="1" s="1"/>
  <c r="V277" i="1" s="1"/>
  <c r="T271" i="1" l="1"/>
  <c r="M272" i="1" l="1"/>
  <c r="L272" i="1"/>
  <c r="O272" i="1" l="1"/>
  <c r="S272" i="1"/>
  <c r="Q272" i="1"/>
  <c r="R278" i="1" s="1"/>
  <c r="V278" i="1" s="1"/>
  <c r="T272" i="1" l="1"/>
  <c r="M273" i="1" l="1"/>
  <c r="L273" i="1"/>
  <c r="O273" i="1" l="1"/>
  <c r="S273" i="1"/>
  <c r="Q273" i="1" s="1"/>
  <c r="R279" i="1" l="1"/>
  <c r="V279" i="1" s="1"/>
  <c r="T273" i="1"/>
  <c r="M274" i="1" l="1"/>
  <c r="L274" i="1"/>
  <c r="S274" i="1" l="1"/>
  <c r="Q274" i="1"/>
  <c r="R280" i="1" s="1"/>
  <c r="V280" i="1" s="1"/>
  <c r="O274" i="1"/>
  <c r="T274" i="1" l="1"/>
  <c r="M275" i="1" l="1"/>
  <c r="L275" i="1"/>
  <c r="O275" i="1" l="1"/>
  <c r="S275" i="1"/>
  <c r="Q275" i="1"/>
  <c r="R281" i="1" s="1"/>
  <c r="V281" i="1" s="1"/>
  <c r="T275" i="1" l="1"/>
  <c r="L276" i="1" l="1"/>
  <c r="M276" i="1"/>
  <c r="O276" i="1" l="1"/>
  <c r="S276" i="1"/>
  <c r="Q276" i="1"/>
  <c r="R282" i="1" s="1"/>
  <c r="V282" i="1" s="1"/>
  <c r="T276" i="1" l="1"/>
  <c r="M277" i="1" l="1"/>
  <c r="L277" i="1"/>
  <c r="S277" i="1" l="1"/>
  <c r="O277" i="1"/>
  <c r="Q277" i="1"/>
  <c r="R283" i="1" s="1"/>
  <c r="V283" i="1" s="1"/>
  <c r="T277" i="1" l="1"/>
  <c r="M278" i="1" l="1"/>
  <c r="L278" i="1"/>
  <c r="S278" i="1" l="1"/>
  <c r="O278" i="1"/>
  <c r="Q278" i="1"/>
  <c r="R284" i="1" s="1"/>
  <c r="V284" i="1" s="1"/>
  <c r="T278" i="1" l="1"/>
  <c r="L279" i="1" l="1"/>
  <c r="M279" i="1"/>
  <c r="S279" i="1" l="1"/>
  <c r="Q279" i="1" s="1"/>
  <c r="O279" i="1"/>
  <c r="R285" i="1" l="1"/>
  <c r="V285" i="1" s="1"/>
  <c r="T279" i="1"/>
  <c r="L280" i="1" l="1"/>
  <c r="M280" i="1"/>
  <c r="O280" i="1" l="1"/>
  <c r="S280" i="1"/>
  <c r="Q280" i="1" s="1"/>
  <c r="R286" i="1" l="1"/>
  <c r="V286" i="1" s="1"/>
  <c r="T280" i="1"/>
  <c r="M281" i="1" l="1"/>
  <c r="L281" i="1"/>
  <c r="S281" i="1" l="1"/>
  <c r="Q281" i="1" s="1"/>
  <c r="R287" i="1" s="1"/>
  <c r="V287" i="1" s="1"/>
  <c r="O281" i="1"/>
  <c r="T281" i="1" l="1"/>
  <c r="M282" i="1" l="1"/>
  <c r="L282" i="1"/>
  <c r="O282" i="1" l="1"/>
  <c r="S282" i="1"/>
  <c r="Q282" i="1" s="1"/>
  <c r="R288" i="1" l="1"/>
  <c r="V288" i="1" s="1"/>
  <c r="T282" i="1"/>
  <c r="L283" i="1" l="1"/>
  <c r="M283" i="1"/>
  <c r="S283" i="1" l="1"/>
  <c r="O283" i="1"/>
  <c r="Q283" i="1"/>
  <c r="R289" i="1" s="1"/>
  <c r="V289" i="1" s="1"/>
  <c r="T283" i="1" l="1"/>
  <c r="M284" i="1" l="1"/>
  <c r="L284" i="1"/>
  <c r="S284" i="1" l="1"/>
  <c r="O284" i="1"/>
  <c r="Q284" i="1"/>
  <c r="R290" i="1" s="1"/>
  <c r="V290" i="1" s="1"/>
  <c r="T284" i="1" l="1"/>
  <c r="L285" i="1" l="1"/>
  <c r="M285" i="1"/>
  <c r="O285" i="1" l="1"/>
  <c r="S285" i="1"/>
  <c r="Q285" i="1"/>
  <c r="R291" i="1" s="1"/>
  <c r="V291" i="1" s="1"/>
  <c r="T285" i="1" l="1"/>
  <c r="L286" i="1" l="1"/>
  <c r="M286" i="1"/>
  <c r="O286" i="1" l="1"/>
  <c r="S286" i="1"/>
  <c r="Q286" i="1"/>
  <c r="R292" i="1" s="1"/>
  <c r="V292" i="1" s="1"/>
  <c r="T286" i="1" l="1"/>
  <c r="M287" i="1" l="1"/>
  <c r="L287" i="1"/>
  <c r="S287" i="1" l="1"/>
  <c r="O287" i="1"/>
  <c r="Q287" i="1"/>
  <c r="R293" i="1" s="1"/>
  <c r="V293" i="1" s="1"/>
  <c r="T287" i="1" l="1"/>
  <c r="L288" i="1" l="1"/>
  <c r="M288" i="1"/>
  <c r="O288" i="1" l="1"/>
  <c r="S288" i="1"/>
  <c r="Q288" i="1"/>
  <c r="R294" i="1" s="1"/>
  <c r="V294" i="1" s="1"/>
  <c r="T288" i="1" l="1"/>
  <c r="L289" i="1" l="1"/>
  <c r="M289" i="1"/>
  <c r="S289" i="1" l="1"/>
  <c r="O289" i="1"/>
  <c r="Q289" i="1"/>
  <c r="R295" i="1" s="1"/>
  <c r="V295" i="1" s="1"/>
  <c r="T289" i="1" l="1"/>
  <c r="M290" i="1" l="1"/>
  <c r="L290" i="1"/>
  <c r="S290" i="1" l="1"/>
  <c r="O290" i="1"/>
  <c r="Q290" i="1"/>
  <c r="R296" i="1" s="1"/>
  <c r="V296" i="1" s="1"/>
  <c r="T290" i="1" l="1"/>
  <c r="L291" i="1" l="1"/>
  <c r="M291" i="1"/>
  <c r="S291" i="1" l="1"/>
  <c r="Q291" i="1" s="1"/>
  <c r="R297" i="1" s="1"/>
  <c r="V297" i="1" s="1"/>
  <c r="O291" i="1"/>
  <c r="T291" i="1" l="1"/>
  <c r="L292" i="1" l="1"/>
  <c r="M292" i="1"/>
  <c r="O292" i="1" l="1"/>
  <c r="S292" i="1"/>
  <c r="Q292" i="1" s="1"/>
  <c r="R298" i="1" s="1"/>
  <c r="V298" i="1" s="1"/>
  <c r="T292" i="1" l="1"/>
  <c r="M293" i="1" l="1"/>
  <c r="L293" i="1"/>
  <c r="S293" i="1" l="1"/>
  <c r="O293" i="1"/>
  <c r="Q293" i="1"/>
  <c r="R299" i="1" s="1"/>
  <c r="V299" i="1" s="1"/>
  <c r="T293" i="1" l="1"/>
  <c r="M294" i="1" l="1"/>
  <c r="L294" i="1"/>
  <c r="S294" i="1" l="1"/>
  <c r="Q294" i="1"/>
  <c r="R300" i="1" s="1"/>
  <c r="V300" i="1" s="1"/>
  <c r="O294" i="1"/>
  <c r="T294" i="1" l="1"/>
  <c r="M295" i="1" l="1"/>
  <c r="L295" i="1"/>
  <c r="O295" i="1" l="1"/>
  <c r="S295" i="1"/>
  <c r="Q295" i="1" s="1"/>
  <c r="R301" i="1" s="1"/>
  <c r="V301" i="1" s="1"/>
  <c r="T295" i="1" l="1"/>
  <c r="M296" i="1" l="1"/>
  <c r="L296" i="1"/>
  <c r="O296" i="1" l="1"/>
  <c r="S296" i="1"/>
  <c r="Q296" i="1"/>
  <c r="R302" i="1" s="1"/>
  <c r="V302" i="1" s="1"/>
  <c r="T296" i="1" l="1"/>
  <c r="M297" i="1" l="1"/>
  <c r="L297" i="1"/>
  <c r="O297" i="1" l="1"/>
  <c r="S297" i="1"/>
  <c r="Q297" i="1"/>
  <c r="R303" i="1" s="1"/>
  <c r="V303" i="1" s="1"/>
  <c r="T297" i="1" l="1"/>
  <c r="M298" i="1" l="1"/>
  <c r="L298" i="1"/>
  <c r="O298" i="1" l="1"/>
  <c r="S298" i="1"/>
  <c r="Q298" i="1" s="1"/>
  <c r="R304" i="1" l="1"/>
  <c r="V304" i="1" s="1"/>
  <c r="T298" i="1"/>
  <c r="M299" i="1" l="1"/>
  <c r="L299" i="1"/>
  <c r="O299" i="1" l="1"/>
  <c r="S299" i="1"/>
  <c r="Q299" i="1"/>
  <c r="R305" i="1" s="1"/>
  <c r="V305" i="1" s="1"/>
  <c r="T299" i="1" l="1"/>
  <c r="L300" i="1" l="1"/>
  <c r="M300" i="1"/>
  <c r="O300" i="1" l="1"/>
  <c r="S300" i="1"/>
  <c r="Q300" i="1" s="1"/>
  <c r="R306" i="1" l="1"/>
  <c r="V306" i="1" s="1"/>
  <c r="T300" i="1"/>
  <c r="M301" i="1" l="1"/>
  <c r="L301" i="1"/>
  <c r="S301" i="1" l="1"/>
  <c r="Q301" i="1" s="1"/>
  <c r="O301" i="1"/>
  <c r="R307" i="1" l="1"/>
  <c r="V307" i="1" s="1"/>
  <c r="T301" i="1"/>
  <c r="L302" i="1" l="1"/>
  <c r="M302" i="1"/>
  <c r="O302" i="1" l="1"/>
  <c r="S302" i="1"/>
  <c r="Q302" i="1"/>
  <c r="R308" i="1" s="1"/>
  <c r="V308" i="1" s="1"/>
  <c r="T302" i="1" l="1"/>
  <c r="L303" i="1" l="1"/>
  <c r="M303" i="1"/>
  <c r="S303" i="1" l="1"/>
  <c r="O303" i="1"/>
  <c r="Q303" i="1"/>
  <c r="R309" i="1" s="1"/>
  <c r="V309" i="1" s="1"/>
  <c r="T303" i="1" l="1"/>
  <c r="L304" i="1" l="1"/>
  <c r="M304" i="1"/>
  <c r="S304" i="1" l="1"/>
  <c r="Q304" i="1"/>
  <c r="R310" i="1" s="1"/>
  <c r="V310" i="1" s="1"/>
  <c r="O304" i="1"/>
  <c r="T304" i="1" l="1"/>
  <c r="M305" i="1" l="1"/>
  <c r="L305" i="1"/>
  <c r="S305" i="1" l="1"/>
  <c r="Q305" i="1" s="1"/>
  <c r="R311" i="1" s="1"/>
  <c r="V311" i="1" s="1"/>
  <c r="O305" i="1"/>
  <c r="T305" i="1" l="1"/>
  <c r="M306" i="1" l="1"/>
  <c r="L306" i="1"/>
  <c r="S306" i="1" l="1"/>
  <c r="O306" i="1"/>
  <c r="Q306" i="1"/>
  <c r="R312" i="1" s="1"/>
  <c r="V312" i="1" s="1"/>
  <c r="T306" i="1" l="1"/>
  <c r="M307" i="1" l="1"/>
  <c r="L307" i="1"/>
  <c r="S307" i="1" l="1"/>
  <c r="O307" i="1"/>
  <c r="Q307" i="1"/>
  <c r="R313" i="1" s="1"/>
  <c r="V313" i="1" s="1"/>
  <c r="T307" i="1" l="1"/>
  <c r="L308" i="1" l="1"/>
  <c r="M308" i="1"/>
  <c r="S308" i="1" l="1"/>
  <c r="Q308" i="1" s="1"/>
  <c r="R314" i="1" s="1"/>
  <c r="V314" i="1" s="1"/>
  <c r="O308" i="1"/>
  <c r="T308" i="1" l="1"/>
  <c r="L309" i="1" l="1"/>
  <c r="M309" i="1"/>
  <c r="S309" i="1" l="1"/>
  <c r="O309" i="1"/>
  <c r="Q309" i="1"/>
  <c r="R315" i="1" s="1"/>
  <c r="V315" i="1" s="1"/>
  <c r="T309" i="1" l="1"/>
  <c r="M310" i="1" l="1"/>
  <c r="L310" i="1"/>
  <c r="O310" i="1" l="1"/>
  <c r="Q310" i="1"/>
  <c r="R316" i="1" s="1"/>
  <c r="V316" i="1" s="1"/>
  <c r="S310" i="1"/>
  <c r="T310" i="1" l="1"/>
  <c r="L311" i="1" l="1"/>
  <c r="M311" i="1"/>
  <c r="S311" i="1" l="1"/>
  <c r="Q311" i="1" s="1"/>
  <c r="R317" i="1" s="1"/>
  <c r="V317" i="1" s="1"/>
  <c r="O311" i="1"/>
  <c r="T311" i="1" l="1"/>
  <c r="L312" i="1" l="1"/>
  <c r="M312" i="1"/>
  <c r="O312" i="1" l="1"/>
  <c r="S312" i="1"/>
  <c r="Q312" i="1"/>
  <c r="R318" i="1" s="1"/>
  <c r="V318" i="1" s="1"/>
  <c r="T312" i="1" l="1"/>
  <c r="L313" i="1" l="1"/>
  <c r="M313" i="1"/>
  <c r="S313" i="1" l="1"/>
  <c r="O313" i="1"/>
  <c r="Q313" i="1"/>
  <c r="R319" i="1" s="1"/>
  <c r="V319" i="1" s="1"/>
  <c r="T313" i="1" l="1"/>
  <c r="M314" i="1" l="1"/>
  <c r="L314" i="1"/>
  <c r="O314" i="1" l="1"/>
  <c r="S314" i="1"/>
  <c r="Q314" i="1" s="1"/>
  <c r="R320" i="1" l="1"/>
  <c r="V320" i="1" s="1"/>
  <c r="T314" i="1"/>
  <c r="L315" i="1" l="1"/>
  <c r="M315" i="1"/>
  <c r="S315" i="1" l="1"/>
  <c r="Q315" i="1" s="1"/>
  <c r="R321" i="1" s="1"/>
  <c r="V321" i="1" s="1"/>
  <c r="O315" i="1"/>
  <c r="T315" i="1" l="1"/>
  <c r="M316" i="1" l="1"/>
  <c r="L316" i="1"/>
  <c r="O316" i="1" l="1"/>
  <c r="S316" i="1"/>
  <c r="Q316" i="1" s="1"/>
  <c r="R322" i="1" l="1"/>
  <c r="V322" i="1" s="1"/>
  <c r="T316" i="1"/>
  <c r="M317" i="1" l="1"/>
  <c r="L317" i="1"/>
  <c r="O317" i="1" l="1"/>
  <c r="S317" i="1"/>
  <c r="Q317" i="1" s="1"/>
  <c r="R323" i="1" l="1"/>
  <c r="V323" i="1" s="1"/>
  <c r="T317" i="1"/>
  <c r="L318" i="1" l="1"/>
  <c r="M318" i="1"/>
  <c r="O318" i="1" l="1"/>
  <c r="S318" i="1"/>
  <c r="Q318" i="1"/>
  <c r="R324" i="1" s="1"/>
  <c r="V324" i="1" s="1"/>
  <c r="T318" i="1" l="1"/>
  <c r="M319" i="1" l="1"/>
  <c r="L319" i="1"/>
  <c r="O319" i="1" l="1"/>
  <c r="S319" i="1"/>
  <c r="Q319" i="1" s="1"/>
  <c r="R325" i="1" l="1"/>
  <c r="V325" i="1" s="1"/>
  <c r="T319" i="1"/>
  <c r="L320" i="1" l="1"/>
  <c r="M320" i="1"/>
  <c r="S320" i="1" l="1"/>
  <c r="Q320" i="1"/>
  <c r="R326" i="1" s="1"/>
  <c r="V326" i="1" s="1"/>
  <c r="O320" i="1"/>
  <c r="T320" i="1" l="1"/>
  <c r="M321" i="1" l="1"/>
  <c r="L321" i="1"/>
  <c r="S321" i="1" l="1"/>
  <c r="Q321" i="1"/>
  <c r="R327" i="1" s="1"/>
  <c r="V327" i="1" s="1"/>
  <c r="O321" i="1"/>
  <c r="T321" i="1" l="1"/>
  <c r="M322" i="1" l="1"/>
  <c r="L322" i="1"/>
  <c r="O322" i="1" l="1"/>
  <c r="S322" i="1"/>
  <c r="Q322" i="1"/>
  <c r="R328" i="1" s="1"/>
  <c r="V328" i="1" s="1"/>
  <c r="T322" i="1" l="1"/>
  <c r="L323" i="1" l="1"/>
  <c r="M323" i="1"/>
  <c r="S323" i="1" l="1"/>
  <c r="Q323" i="1" s="1"/>
  <c r="R329" i="1" s="1"/>
  <c r="V329" i="1" s="1"/>
  <c r="O323" i="1"/>
  <c r="T323" i="1" l="1"/>
  <c r="M324" i="1" l="1"/>
  <c r="L324" i="1"/>
  <c r="S324" i="1" l="1"/>
  <c r="O324" i="1"/>
  <c r="Q324" i="1"/>
  <c r="R330" i="1" s="1"/>
  <c r="V330" i="1" s="1"/>
  <c r="T324" i="1" l="1"/>
  <c r="M325" i="1" l="1"/>
  <c r="L325" i="1"/>
  <c r="O325" i="1" l="1"/>
  <c r="S325" i="1"/>
  <c r="Q325" i="1" s="1"/>
  <c r="R331" i="1" s="1"/>
  <c r="V331" i="1" s="1"/>
  <c r="T325" i="1" l="1"/>
  <c r="M326" i="1" l="1"/>
  <c r="L326" i="1"/>
  <c r="O326" i="1" l="1"/>
  <c r="S326" i="1"/>
  <c r="Q326" i="1" s="1"/>
  <c r="R332" i="1" l="1"/>
  <c r="V332" i="1" s="1"/>
  <c r="T326" i="1"/>
  <c r="M327" i="1" l="1"/>
  <c r="L327" i="1"/>
  <c r="O327" i="1" l="1"/>
  <c r="S327" i="1"/>
  <c r="Q327" i="1"/>
  <c r="R333" i="1" s="1"/>
  <c r="V333" i="1" s="1"/>
  <c r="T327" i="1" l="1"/>
  <c r="M328" i="1" l="1"/>
  <c r="L328" i="1"/>
  <c r="O328" i="1" l="1"/>
  <c r="S328" i="1"/>
  <c r="Q328" i="1"/>
  <c r="R334" i="1" s="1"/>
  <c r="V334" i="1" s="1"/>
  <c r="T328" i="1" l="1"/>
  <c r="L329" i="1" l="1"/>
  <c r="M329" i="1"/>
  <c r="O329" i="1" l="1"/>
  <c r="S329" i="1"/>
  <c r="Q329" i="1" s="1"/>
  <c r="R335" i="1" s="1"/>
  <c r="V335" i="1" s="1"/>
  <c r="T329" i="1" l="1"/>
  <c r="M330" i="1" l="1"/>
  <c r="L330" i="1"/>
  <c r="O330" i="1" l="1"/>
  <c r="S330" i="1"/>
  <c r="Q330" i="1"/>
  <c r="R336" i="1" s="1"/>
  <c r="V336" i="1" s="1"/>
  <c r="T330" i="1" l="1"/>
  <c r="L331" i="1" l="1"/>
  <c r="M331" i="1"/>
  <c r="O331" i="1" l="1"/>
  <c r="S331" i="1"/>
  <c r="Q331" i="1"/>
  <c r="R337" i="1" s="1"/>
  <c r="V337" i="1" s="1"/>
  <c r="T331" i="1" l="1"/>
  <c r="L332" i="1" l="1"/>
  <c r="M332" i="1"/>
  <c r="S332" i="1" l="1"/>
  <c r="O332" i="1"/>
  <c r="Q332" i="1"/>
  <c r="R338" i="1" s="1"/>
  <c r="V338" i="1" s="1"/>
  <c r="T332" i="1" l="1"/>
  <c r="M333" i="1" l="1"/>
  <c r="L333" i="1"/>
  <c r="O333" i="1" l="1"/>
  <c r="S333" i="1"/>
  <c r="Q333" i="1"/>
  <c r="R339" i="1" s="1"/>
  <c r="V339" i="1" s="1"/>
  <c r="T333" i="1" l="1"/>
  <c r="M334" i="1" l="1"/>
  <c r="L334" i="1"/>
  <c r="O334" i="1" l="1"/>
  <c r="S334" i="1"/>
  <c r="Q334" i="1" s="1"/>
  <c r="R340" i="1" l="1"/>
  <c r="V340" i="1" s="1"/>
  <c r="T334" i="1"/>
  <c r="M335" i="1" l="1"/>
  <c r="L335" i="1"/>
  <c r="S335" i="1" l="1"/>
  <c r="O335" i="1"/>
  <c r="Q335" i="1"/>
  <c r="R341" i="1" s="1"/>
  <c r="V341" i="1" s="1"/>
  <c r="T335" i="1" l="1"/>
  <c r="M336" i="1" l="1"/>
  <c r="L336" i="1"/>
  <c r="O336" i="1" l="1"/>
  <c r="S336" i="1"/>
  <c r="Q336" i="1"/>
  <c r="R342" i="1" s="1"/>
  <c r="V342" i="1" s="1"/>
  <c r="T336" i="1" l="1"/>
  <c r="M337" i="1" l="1"/>
  <c r="L337" i="1"/>
  <c r="S337" i="1" l="1"/>
  <c r="O337" i="1"/>
  <c r="Q337" i="1"/>
  <c r="R343" i="1" s="1"/>
  <c r="V343" i="1" s="1"/>
  <c r="T337" i="1" l="1"/>
  <c r="M338" i="1" l="1"/>
  <c r="L338" i="1"/>
  <c r="S338" i="1" l="1"/>
  <c r="Q338" i="1" s="1"/>
  <c r="R344" i="1" s="1"/>
  <c r="V344" i="1" s="1"/>
  <c r="O338" i="1"/>
  <c r="T338" i="1" l="1"/>
  <c r="L339" i="1" l="1"/>
  <c r="M339" i="1"/>
  <c r="O339" i="1" l="1"/>
  <c r="S339" i="1"/>
  <c r="Q339" i="1" s="1"/>
  <c r="R345" i="1" s="1"/>
  <c r="V345" i="1" s="1"/>
  <c r="T339" i="1" l="1"/>
  <c r="L340" i="1" l="1"/>
  <c r="M340" i="1"/>
  <c r="S340" i="1" l="1"/>
  <c r="O340" i="1"/>
  <c r="Q340" i="1"/>
  <c r="R346" i="1" s="1"/>
  <c r="V346" i="1" s="1"/>
  <c r="T340" i="1" l="1"/>
  <c r="L341" i="1" l="1"/>
  <c r="M341" i="1"/>
  <c r="S341" i="1" l="1"/>
  <c r="O341" i="1"/>
  <c r="Q341" i="1"/>
  <c r="R347" i="1" s="1"/>
  <c r="V347" i="1" s="1"/>
  <c r="T341" i="1" l="1"/>
  <c r="M342" i="1" l="1"/>
  <c r="L342" i="1"/>
  <c r="S342" i="1" l="1"/>
  <c r="Q342" i="1" s="1"/>
  <c r="R348" i="1" s="1"/>
  <c r="V348" i="1" s="1"/>
  <c r="O342" i="1"/>
  <c r="T342" i="1" l="1"/>
  <c r="M343" i="1" l="1"/>
  <c r="L343" i="1"/>
  <c r="T343" i="1" l="1"/>
  <c r="S343" i="1"/>
  <c r="Q343" i="1"/>
  <c r="R349" i="1" s="1"/>
  <c r="V349" i="1" s="1"/>
  <c r="O343" i="1"/>
  <c r="M344" i="1" l="1"/>
  <c r="L344" i="1"/>
  <c r="O344" i="1" l="1"/>
  <c r="S344" i="1"/>
  <c r="Q344" i="1"/>
  <c r="R350" i="1" s="1"/>
  <c r="V350" i="1" s="1"/>
  <c r="T344" i="1" l="1"/>
  <c r="M345" i="1" l="1"/>
  <c r="L345" i="1"/>
  <c r="O345" i="1" l="1"/>
  <c r="S345" i="1"/>
  <c r="Q345" i="1"/>
  <c r="R351" i="1" s="1"/>
  <c r="V351" i="1" s="1"/>
  <c r="T345" i="1" l="1"/>
  <c r="M346" i="1" l="1"/>
  <c r="L346" i="1"/>
  <c r="O346" i="1" l="1"/>
  <c r="S346" i="1"/>
  <c r="Q346" i="1"/>
  <c r="R352" i="1" s="1"/>
  <c r="V352" i="1" s="1"/>
  <c r="T346" i="1" l="1"/>
  <c r="M347" i="1" l="1"/>
  <c r="L347" i="1"/>
  <c r="S347" i="1" l="1"/>
  <c r="Q347" i="1" s="1"/>
  <c r="O347" i="1"/>
  <c r="R353" i="1" l="1"/>
  <c r="V353" i="1" s="1"/>
  <c r="T347" i="1"/>
  <c r="M348" i="1" l="1"/>
  <c r="L348" i="1"/>
  <c r="S348" i="1" l="1"/>
  <c r="Q348" i="1"/>
  <c r="R354" i="1" s="1"/>
  <c r="V354" i="1" s="1"/>
  <c r="O348" i="1"/>
  <c r="T348" i="1" l="1"/>
  <c r="L349" i="1" l="1"/>
  <c r="M349" i="1"/>
  <c r="O349" i="1" l="1"/>
  <c r="S349" i="1"/>
  <c r="Q349" i="1"/>
  <c r="R355" i="1" s="1"/>
  <c r="V355" i="1" s="1"/>
  <c r="T349" i="1" l="1"/>
  <c r="L350" i="1" l="1"/>
  <c r="M350" i="1"/>
  <c r="S350" i="1" l="1"/>
  <c r="O350" i="1"/>
  <c r="Q350" i="1"/>
  <c r="R356" i="1" s="1"/>
  <c r="V356" i="1" s="1"/>
  <c r="T350" i="1" l="1"/>
  <c r="L351" i="1" l="1"/>
  <c r="M351" i="1"/>
  <c r="S351" i="1" l="1"/>
  <c r="O351" i="1"/>
  <c r="Q351" i="1"/>
  <c r="R357" i="1" s="1"/>
  <c r="V357" i="1" s="1"/>
  <c r="T351" i="1" l="1"/>
  <c r="M352" i="1" l="1"/>
  <c r="L352" i="1"/>
  <c r="O352" i="1" l="1"/>
  <c r="S352" i="1"/>
  <c r="Q352" i="1" s="1"/>
  <c r="R358" i="1" s="1"/>
  <c r="V358" i="1" s="1"/>
  <c r="T352" i="1" l="1"/>
  <c r="M353" i="1" l="1"/>
  <c r="L353" i="1"/>
  <c r="S353" i="1" l="1"/>
  <c r="O353" i="1"/>
  <c r="Q353" i="1"/>
  <c r="R359" i="1" s="1"/>
  <c r="V359" i="1" s="1"/>
  <c r="T353" i="1" l="1"/>
  <c r="M354" i="1" l="1"/>
  <c r="L354" i="1"/>
  <c r="S354" i="1" l="1"/>
  <c r="O354" i="1"/>
  <c r="Q354" i="1"/>
  <c r="R360" i="1" s="1"/>
  <c r="V360" i="1" s="1"/>
  <c r="T354" i="1" l="1"/>
  <c r="L355" i="1" l="1"/>
  <c r="M355" i="1"/>
  <c r="S355" i="1" l="1"/>
  <c r="O355" i="1"/>
  <c r="Q355" i="1"/>
  <c r="R361" i="1" s="1"/>
  <c r="V361" i="1" s="1"/>
  <c r="T355" i="1" l="1"/>
  <c r="M356" i="1" l="1"/>
  <c r="L356" i="1"/>
  <c r="O356" i="1" l="1"/>
  <c r="S356" i="1"/>
  <c r="Q356" i="1"/>
  <c r="R362" i="1" s="1"/>
  <c r="V362" i="1" s="1"/>
  <c r="T356" i="1" l="1"/>
  <c r="M357" i="1" l="1"/>
  <c r="L357" i="1"/>
  <c r="O357" i="1" l="1"/>
  <c r="S357" i="1"/>
  <c r="Q357" i="1" s="1"/>
  <c r="R363" i="1" l="1"/>
  <c r="V363" i="1" s="1"/>
  <c r="T357" i="1"/>
  <c r="L358" i="1" l="1"/>
  <c r="M358" i="1"/>
  <c r="O358" i="1" l="1"/>
  <c r="S358" i="1"/>
  <c r="Q358" i="1"/>
  <c r="R364" i="1" s="1"/>
  <c r="V364" i="1" s="1"/>
  <c r="T358" i="1" l="1"/>
  <c r="L359" i="1" l="1"/>
  <c r="M359" i="1"/>
  <c r="S359" i="1" l="1"/>
  <c r="Q359" i="1" s="1"/>
  <c r="O359" i="1"/>
  <c r="R365" i="1" l="1"/>
  <c r="V365" i="1" s="1"/>
  <c r="T359" i="1"/>
  <c r="L360" i="1" l="1"/>
  <c r="M360" i="1"/>
  <c r="O360" i="1" l="1"/>
  <c r="S360" i="1"/>
  <c r="Q360" i="1" s="1"/>
  <c r="R366" i="1" l="1"/>
  <c r="V366" i="1" s="1"/>
  <c r="T360" i="1"/>
  <c r="L361" i="1" l="1"/>
  <c r="M361" i="1"/>
  <c r="S361" i="1" l="1"/>
  <c r="O361" i="1"/>
  <c r="Q361" i="1"/>
  <c r="R367" i="1" s="1"/>
  <c r="V367" i="1" s="1"/>
  <c r="T361" i="1" l="1"/>
  <c r="L362" i="1" l="1"/>
  <c r="M362" i="1"/>
  <c r="S362" i="1" l="1"/>
  <c r="Q362" i="1"/>
  <c r="R368" i="1" s="1"/>
  <c r="V368" i="1" s="1"/>
  <c r="O362" i="1"/>
  <c r="T362" i="1" l="1"/>
  <c r="L363" i="1" l="1"/>
  <c r="M363" i="1"/>
  <c r="S363" i="1" l="1"/>
  <c r="O363" i="1"/>
  <c r="Q363" i="1"/>
  <c r="R369" i="1" s="1"/>
  <c r="V369" i="1" s="1"/>
  <c r="T363" i="1" l="1"/>
  <c r="L364" i="1" l="1"/>
  <c r="M364" i="1"/>
  <c r="S364" i="1" l="1"/>
  <c r="Q364" i="1"/>
  <c r="R370" i="1" s="1"/>
  <c r="V370" i="1" s="1"/>
  <c r="O364" i="1"/>
  <c r="T364" i="1" l="1"/>
  <c r="M365" i="1" l="1"/>
  <c r="L365" i="1"/>
  <c r="S365" i="1" l="1"/>
  <c r="Q365" i="1" s="1"/>
  <c r="O365" i="1"/>
  <c r="R371" i="1" l="1"/>
  <c r="V371" i="1" s="1"/>
  <c r="T365" i="1"/>
  <c r="L366" i="1" l="1"/>
  <c r="M366" i="1"/>
  <c r="S366" i="1" l="1"/>
  <c r="O366" i="1"/>
  <c r="Q366" i="1"/>
  <c r="R372" i="1" s="1"/>
  <c r="V372" i="1" l="1"/>
  <c r="N5" i="1"/>
  <c r="T366" i="1"/>
  <c r="M367" i="1" l="1"/>
  <c r="L367" i="1"/>
  <c r="S367" i="1" l="1"/>
  <c r="Q367" i="1"/>
  <c r="T367" i="1" s="1"/>
  <c r="O367" i="1"/>
  <c r="M368" i="1" l="1"/>
  <c r="L368" i="1"/>
  <c r="O368" i="1" l="1"/>
  <c r="S368" i="1"/>
  <c r="Q368" i="1" s="1"/>
  <c r="T368" i="1" s="1"/>
  <c r="M369" i="1" l="1"/>
  <c r="L369" i="1"/>
  <c r="O369" i="1" l="1"/>
  <c r="S369" i="1"/>
  <c r="Q369" i="1"/>
  <c r="T369" i="1" s="1"/>
  <c r="M370" i="1" l="1"/>
  <c r="L370" i="1"/>
  <c r="S370" i="1" l="1"/>
  <c r="Q370" i="1" s="1"/>
  <c r="T370" i="1" s="1"/>
  <c r="O370" i="1"/>
  <c r="L371" i="1" l="1"/>
  <c r="M371" i="1"/>
  <c r="S371" i="1" l="1"/>
  <c r="O371" i="1"/>
  <c r="Q371" i="1"/>
  <c r="T371" i="1" s="1"/>
  <c r="L372" i="1" l="1"/>
  <c r="M372" i="1"/>
  <c r="M6" i="1" s="1"/>
  <c r="S372" i="1" l="1"/>
  <c r="S6" i="1" s="1"/>
  <c r="M5" i="1" s="1"/>
  <c r="O372" i="1"/>
  <c r="V6" i="1" s="1"/>
  <c r="Q372" i="1"/>
  <c r="T372" i="1" s="1"/>
</calcChain>
</file>

<file path=xl/sharedStrings.xml><?xml version="1.0" encoding="utf-8"?>
<sst xmlns="http://schemas.openxmlformats.org/spreadsheetml/2006/main" count="49" uniqueCount="41">
  <si>
    <t>Balance</t>
  </si>
  <si>
    <t>Rate</t>
  </si>
  <si>
    <t>Term</t>
  </si>
  <si>
    <t>Period</t>
  </si>
  <si>
    <t>Starting Balance</t>
  </si>
  <si>
    <t xml:space="preserve">Principal </t>
  </si>
  <si>
    <t>Interest</t>
  </si>
  <si>
    <t>Total Pmt</t>
  </si>
  <si>
    <t>Ending Balance</t>
  </si>
  <si>
    <t>Check</t>
  </si>
  <si>
    <t>Yield</t>
  </si>
  <si>
    <t>Total CF</t>
  </si>
  <si>
    <t>CPR</t>
  </si>
  <si>
    <t>SMM</t>
  </si>
  <si>
    <t>Defaults</t>
  </si>
  <si>
    <t>Prepays</t>
  </si>
  <si>
    <t>Date</t>
  </si>
  <si>
    <t>Property Value</t>
  </si>
  <si>
    <t>Prop Value</t>
  </si>
  <si>
    <t>HPI</t>
  </si>
  <si>
    <t>Severity</t>
  </si>
  <si>
    <t>Loss Given Default</t>
  </si>
  <si>
    <t>CDR</t>
  </si>
  <si>
    <t>Default probability in each period annualized</t>
  </si>
  <si>
    <t>Recov on Default</t>
  </si>
  <si>
    <t>Defaulted Balance</t>
  </si>
  <si>
    <t>Liquidation Lag</t>
  </si>
  <si>
    <t>CPR Facts</t>
  </si>
  <si>
    <t>FICO Score</t>
  </si>
  <si>
    <t xml:space="preserve">Description </t>
  </si>
  <si>
    <t>Refi Incentive</t>
  </si>
  <si>
    <t>Difference between the borrower interest rate, and the prevailing market rate</t>
  </si>
  <si>
    <t>LTV</t>
  </si>
  <si>
    <t>Loan To Value</t>
  </si>
  <si>
    <t>Interest Rate</t>
  </si>
  <si>
    <t>Loan Balance</t>
  </si>
  <si>
    <t>the decline in prepay likely after a borrower has been exposed to strong refi incentive. So it lowers the refi incentive.</t>
  </si>
  <si>
    <t>Burn out effect</t>
  </si>
  <si>
    <t>Loan Type</t>
  </si>
  <si>
    <t>Loan Purpose</t>
  </si>
  <si>
    <t>Foreign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</si>
</sst>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9" fontId="3" fillId="0" borderId="0" xfId="0" applyNumberFormat="1" applyFont="1" applyFill="1"/>
    <xf numFmtId="0" fontId="3" fillId="0" borderId="0" xfId="0" applyFont="1" applyFill="1"/>
    <xf numFmtId="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8" fontId="0" fillId="0" borderId="0" xfId="0" applyNumberFormat="1"/>
    <xf numFmtId="10" fontId="3" fillId="0" borderId="0" xfId="0" applyNumberFormat="1" applyFont="1" applyFill="1"/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4" fontId="3" fillId="0" borderId="0" xfId="0" applyNumberFormat="1" applyFont="1"/>
    <xf numFmtId="9" fontId="3" fillId="0" borderId="0" xfId="0" applyNumberFormat="1" applyFont="1"/>
    <xf numFmtId="3" fontId="3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Curves!$B$1</c:f>
              <c:strCache>
                <c:ptCount val="1"/>
                <c:pt idx="0">
                  <c:v>CPR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Curves!$B$2:$B$362</c:f>
              <c:numCache>
                <c:formatCode>0.00%</c:formatCode>
                <c:ptCount val="361"/>
                <c:pt idx="0">
                  <c:v>5.0000000000000001E-3</c:v>
                </c:pt>
                <c:pt idx="1">
                  <c:v>7.3000000000000001E-3</c:v>
                </c:pt>
                <c:pt idx="2">
                  <c:v>9.6000000000000009E-3</c:v>
                </c:pt>
                <c:pt idx="3">
                  <c:v>1.1900000000000001E-2</c:v>
                </c:pt>
                <c:pt idx="4">
                  <c:v>1.4200000000000001E-2</c:v>
                </c:pt>
                <c:pt idx="5">
                  <c:v>1.6500000000000001E-2</c:v>
                </c:pt>
                <c:pt idx="6">
                  <c:v>1.8800000000000001E-2</c:v>
                </c:pt>
                <c:pt idx="7">
                  <c:v>2.1100000000000001E-2</c:v>
                </c:pt>
                <c:pt idx="8">
                  <c:v>2.3400000000000001E-2</c:v>
                </c:pt>
                <c:pt idx="9">
                  <c:v>2.5700000000000001E-2</c:v>
                </c:pt>
                <c:pt idx="10">
                  <c:v>2.8000000000000001E-2</c:v>
                </c:pt>
                <c:pt idx="11">
                  <c:v>3.0300000000000001E-2</c:v>
                </c:pt>
                <c:pt idx="12">
                  <c:v>3.2600000000000004E-2</c:v>
                </c:pt>
                <c:pt idx="13">
                  <c:v>3.2926000000000004E-2</c:v>
                </c:pt>
                <c:pt idx="14">
                  <c:v>3.3255260000000002E-2</c:v>
                </c:pt>
                <c:pt idx="15">
                  <c:v>3.3587812600000003E-2</c:v>
                </c:pt>
                <c:pt idx="16">
                  <c:v>3.3923690726000003E-2</c:v>
                </c:pt>
                <c:pt idx="17">
                  <c:v>3.4262927633260006E-2</c:v>
                </c:pt>
                <c:pt idx="18">
                  <c:v>3.4605556909592605E-2</c:v>
                </c:pt>
                <c:pt idx="19">
                  <c:v>3.4951612478688533E-2</c:v>
                </c:pt>
                <c:pt idx="20">
                  <c:v>3.5301128603475417E-2</c:v>
                </c:pt>
                <c:pt idx="21">
                  <c:v>3.5654139889510168E-2</c:v>
                </c:pt>
                <c:pt idx="22">
                  <c:v>3.6010681288405268E-2</c:v>
                </c:pt>
                <c:pt idx="23">
                  <c:v>3.6370788101289318E-2</c:v>
                </c:pt>
                <c:pt idx="24">
                  <c:v>3.6734495982302211E-2</c:v>
                </c:pt>
                <c:pt idx="25">
                  <c:v>3.7101840942125236E-2</c:v>
                </c:pt>
                <c:pt idx="26">
                  <c:v>3.7472859351546491E-2</c:v>
                </c:pt>
                <c:pt idx="27">
                  <c:v>3.7847587945061954E-2</c:v>
                </c:pt>
                <c:pt idx="28">
                  <c:v>3.8226063824512574E-2</c:v>
                </c:pt>
                <c:pt idx="29">
                  <c:v>3.86083244627577E-2</c:v>
                </c:pt>
                <c:pt idx="30">
                  <c:v>3.8994407707385277E-2</c:v>
                </c:pt>
                <c:pt idx="31">
                  <c:v>3.9384351784459128E-2</c:v>
                </c:pt>
                <c:pt idx="32">
                  <c:v>3.9778195302303719E-2</c:v>
                </c:pt>
                <c:pt idx="33">
                  <c:v>4.0175977255326754E-2</c:v>
                </c:pt>
                <c:pt idx="34">
                  <c:v>4.057773702788002E-2</c:v>
                </c:pt>
                <c:pt idx="35">
                  <c:v>4.0983514398158824E-2</c:v>
                </c:pt>
                <c:pt idx="36">
                  <c:v>4.1393349542140412E-2</c:v>
                </c:pt>
                <c:pt idx="37">
                  <c:v>4.1807283037561815E-2</c:v>
                </c:pt>
                <c:pt idx="38">
                  <c:v>4.2225355867937436E-2</c:v>
                </c:pt>
                <c:pt idx="39">
                  <c:v>4.2647609426616814E-2</c:v>
                </c:pt>
                <c:pt idx="40">
                  <c:v>4.3074085520882981E-2</c:v>
                </c:pt>
                <c:pt idx="41">
                  <c:v>4.3504826376091814E-2</c:v>
                </c:pt>
                <c:pt idx="42">
                  <c:v>4.393987463985273E-2</c:v>
                </c:pt>
                <c:pt idx="43">
                  <c:v>4.4379273386251257E-2</c:v>
                </c:pt>
                <c:pt idx="44">
                  <c:v>4.4823066120113768E-2</c:v>
                </c:pt>
                <c:pt idx="45">
                  <c:v>4.5271296781314904E-2</c:v>
                </c:pt>
                <c:pt idx="46">
                  <c:v>4.5724009749128054E-2</c:v>
                </c:pt>
                <c:pt idx="47">
                  <c:v>4.6181249846619338E-2</c:v>
                </c:pt>
                <c:pt idx="48">
                  <c:v>4.6643062345085529E-2</c:v>
                </c:pt>
                <c:pt idx="49">
                  <c:v>4.7109492968536386E-2</c:v>
                </c:pt>
                <c:pt idx="50">
                  <c:v>4.7580587898221748E-2</c:v>
                </c:pt>
                <c:pt idx="51">
                  <c:v>4.8056393777203964E-2</c:v>
                </c:pt>
                <c:pt idx="52">
                  <c:v>4.8536957714976001E-2</c:v>
                </c:pt>
                <c:pt idx="53">
                  <c:v>4.9022327292125759E-2</c:v>
                </c:pt>
                <c:pt idx="54">
                  <c:v>4.9512550565047019E-2</c:v>
                </c:pt>
                <c:pt idx="55">
                  <c:v>5.000767607069749E-2</c:v>
                </c:pt>
                <c:pt idx="56">
                  <c:v>5.0507752831404469E-2</c:v>
                </c:pt>
                <c:pt idx="57">
                  <c:v>5.1012830359718514E-2</c:v>
                </c:pt>
                <c:pt idx="58">
                  <c:v>5.1522958663315702E-2</c:v>
                </c:pt>
                <c:pt idx="59">
                  <c:v>5.2038188249948859E-2</c:v>
                </c:pt>
                <c:pt idx="60">
                  <c:v>5.255857013244835E-2</c:v>
                </c:pt>
                <c:pt idx="61">
                  <c:v>5.3084155833772836E-2</c:v>
                </c:pt>
                <c:pt idx="62">
                  <c:v>5.3614997392110564E-2</c:v>
                </c:pt>
                <c:pt idx="63">
                  <c:v>5.4151147366031667E-2</c:v>
                </c:pt>
                <c:pt idx="64">
                  <c:v>5.4692658839691981E-2</c:v>
                </c:pt>
                <c:pt idx="65">
                  <c:v>5.5239585428088898E-2</c:v>
                </c:pt>
                <c:pt idx="66">
                  <c:v>5.5791981282369785E-2</c:v>
                </c:pt>
                <c:pt idx="67">
                  <c:v>5.690782090801718E-2</c:v>
                </c:pt>
                <c:pt idx="68">
                  <c:v>5.8045977326177528E-2</c:v>
                </c:pt>
                <c:pt idx="69">
                  <c:v>5.920689687270108E-2</c:v>
                </c:pt>
                <c:pt idx="70">
                  <c:v>6.0391034810155106E-2</c:v>
                </c:pt>
                <c:pt idx="71">
                  <c:v>6.1598855506358206E-2</c:v>
                </c:pt>
                <c:pt idx="72">
                  <c:v>6.2830832616485366E-2</c:v>
                </c:pt>
                <c:pt idx="73">
                  <c:v>6.4087449268815072E-2</c:v>
                </c:pt>
                <c:pt idx="74">
                  <c:v>6.536919825419138E-2</c:v>
                </c:pt>
                <c:pt idx="75">
                  <c:v>6.6676582219275207E-2</c:v>
                </c:pt>
                <c:pt idx="76">
                  <c:v>6.8010113863660709E-2</c:v>
                </c:pt>
                <c:pt idx="77">
                  <c:v>6.9370316140933919E-2</c:v>
                </c:pt>
                <c:pt idx="78">
                  <c:v>7.0757722463752601E-2</c:v>
                </c:pt>
                <c:pt idx="79">
                  <c:v>7.217287691302765E-2</c:v>
                </c:pt>
                <c:pt idx="80">
                  <c:v>7.3616334451288207E-2</c:v>
                </c:pt>
                <c:pt idx="81">
                  <c:v>7.508866114031397E-2</c:v>
                </c:pt>
                <c:pt idx="82">
                  <c:v>7.6590434363120255E-2</c:v>
                </c:pt>
                <c:pt idx="83">
                  <c:v>7.8122243050382664E-2</c:v>
                </c:pt>
                <c:pt idx="84">
                  <c:v>7.9684687911390314E-2</c:v>
                </c:pt>
                <c:pt idx="85">
                  <c:v>8.1278381669618122E-2</c:v>
                </c:pt>
                <c:pt idx="86">
                  <c:v>8.2903949303010482E-2</c:v>
                </c:pt>
                <c:pt idx="87">
                  <c:v>8.4562028289070695E-2</c:v>
                </c:pt>
                <c:pt idx="88">
                  <c:v>8.6253268854852114E-2</c:v>
                </c:pt>
                <c:pt idx="89">
                  <c:v>8.797833423194916E-2</c:v>
                </c:pt>
                <c:pt idx="90">
                  <c:v>8.9737900916588148E-2</c:v>
                </c:pt>
                <c:pt idx="91">
                  <c:v>9.1532658934919908E-2</c:v>
                </c:pt>
                <c:pt idx="92">
                  <c:v>9.3363312113618313E-2</c:v>
                </c:pt>
                <c:pt idx="93">
                  <c:v>9.5230578355890674E-2</c:v>
                </c:pt>
                <c:pt idx="94">
                  <c:v>9.7135189923008486E-2</c:v>
                </c:pt>
                <c:pt idx="95">
                  <c:v>9.9077893721468663E-2</c:v>
                </c:pt>
                <c:pt idx="96">
                  <c:v>0.10105945159589803</c:v>
                </c:pt>
                <c:pt idx="97">
                  <c:v>0.10308064062781599</c:v>
                </c:pt>
                <c:pt idx="98">
                  <c:v>0.10256523742467691</c:v>
                </c:pt>
                <c:pt idx="99">
                  <c:v>0.10205241123755353</c:v>
                </c:pt>
                <c:pt idx="100">
                  <c:v>0.10154214918136575</c:v>
                </c:pt>
                <c:pt idx="101">
                  <c:v>0.10103443843545892</c:v>
                </c:pt>
                <c:pt idx="102">
                  <c:v>0.10052926624328162</c:v>
                </c:pt>
                <c:pt idx="103">
                  <c:v>0.10002661991206521</c:v>
                </c:pt>
                <c:pt idx="104">
                  <c:v>9.952648681250488E-2</c:v>
                </c:pt>
                <c:pt idx="105">
                  <c:v>9.902885437844236E-2</c:v>
                </c:pt>
                <c:pt idx="106">
                  <c:v>9.8533710106550154E-2</c:v>
                </c:pt>
                <c:pt idx="107">
                  <c:v>9.8041041556017408E-2</c:v>
                </c:pt>
                <c:pt idx="108">
                  <c:v>9.7550836348237316E-2</c:v>
                </c:pt>
                <c:pt idx="109">
                  <c:v>9.7063082166496131E-2</c:v>
                </c:pt>
                <c:pt idx="110">
                  <c:v>9.6577766755663652E-2</c:v>
                </c:pt>
                <c:pt idx="111">
                  <c:v>9.6094877921885327E-2</c:v>
                </c:pt>
                <c:pt idx="112">
                  <c:v>9.5614403532275904E-2</c:v>
                </c:pt>
                <c:pt idx="113">
                  <c:v>9.5136331514614522E-2</c:v>
                </c:pt>
                <c:pt idx="114">
                  <c:v>9.4660649857041451E-2</c:v>
                </c:pt>
                <c:pt idx="115">
                  <c:v>9.4187346607756239E-2</c:v>
                </c:pt>
                <c:pt idx="116">
                  <c:v>9.3716409874717452E-2</c:v>
                </c:pt>
                <c:pt idx="117">
                  <c:v>9.3247827825343868E-2</c:v>
                </c:pt>
                <c:pt idx="118">
                  <c:v>9.2781588686217151E-2</c:v>
                </c:pt>
                <c:pt idx="119">
                  <c:v>9.2317680742786068E-2</c:v>
                </c:pt>
                <c:pt idx="120">
                  <c:v>9.1856092339072132E-2</c:v>
                </c:pt>
                <c:pt idx="121">
                  <c:v>9.1396811877376777E-2</c:v>
                </c:pt>
                <c:pt idx="122">
                  <c:v>9.0939827817989899E-2</c:v>
                </c:pt>
                <c:pt idx="123">
                  <c:v>9.0485128678899948E-2</c:v>
                </c:pt>
                <c:pt idx="124">
                  <c:v>9.0032703035505451E-2</c:v>
                </c:pt>
                <c:pt idx="125">
                  <c:v>8.9582539520327922E-2</c:v>
                </c:pt>
                <c:pt idx="126">
                  <c:v>8.9134626822726284E-2</c:v>
                </c:pt>
                <c:pt idx="127">
                  <c:v>8.8688953688612654E-2</c:v>
                </c:pt>
                <c:pt idx="128">
                  <c:v>8.8245508920169594E-2</c:v>
                </c:pt>
                <c:pt idx="129">
                  <c:v>8.7804281375568741E-2</c:v>
                </c:pt>
                <c:pt idx="130">
                  <c:v>8.7365259968690892E-2</c:v>
                </c:pt>
                <c:pt idx="131">
                  <c:v>8.6928433668847435E-2</c:v>
                </c:pt>
                <c:pt idx="132">
                  <c:v>8.6493791500503195E-2</c:v>
                </c:pt>
                <c:pt idx="133">
                  <c:v>8.6061322543000682E-2</c:v>
                </c:pt>
                <c:pt idx="134">
                  <c:v>8.5631015930285673E-2</c:v>
                </c:pt>
                <c:pt idx="135">
                  <c:v>8.5202860850634249E-2</c:v>
                </c:pt>
                <c:pt idx="136">
                  <c:v>8.4776846546381082E-2</c:v>
                </c:pt>
                <c:pt idx="137">
                  <c:v>8.435296231364918E-2</c:v>
                </c:pt>
                <c:pt idx="138">
                  <c:v>8.3931197502080931E-2</c:v>
                </c:pt>
                <c:pt idx="139">
                  <c:v>8.351154151457052E-2</c:v>
                </c:pt>
                <c:pt idx="140">
                  <c:v>8.3093983806997673E-2</c:v>
                </c:pt>
                <c:pt idx="141">
                  <c:v>8.2678513887962685E-2</c:v>
                </c:pt>
                <c:pt idx="142">
                  <c:v>8.2265121318522871E-2</c:v>
                </c:pt>
                <c:pt idx="143">
                  <c:v>8.1853795711930258E-2</c:v>
                </c:pt>
                <c:pt idx="144">
                  <c:v>8.1444526733370604E-2</c:v>
                </c:pt>
                <c:pt idx="145">
                  <c:v>8.103730409970375E-2</c:v>
                </c:pt>
                <c:pt idx="146">
                  <c:v>8.0632117579205229E-2</c:v>
                </c:pt>
                <c:pt idx="147">
                  <c:v>8.0228956991309205E-2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3-4583-B735-3A96072F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92832"/>
        <c:axId val="961791752"/>
      </c:lineChart>
      <c:catAx>
        <c:axId val="9617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1752"/>
        <c:crosses val="autoZero"/>
        <c:auto val="1"/>
        <c:lblAlgn val="ctr"/>
        <c:lblOffset val="100"/>
        <c:noMultiLvlLbl val="0"/>
      </c:catAx>
      <c:valAx>
        <c:axId val="9617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Curves!$C$1</c:f>
              <c:strCache>
                <c:ptCount val="1"/>
                <c:pt idx="0">
                  <c:v>CDR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Curves!$C$2:$C$362</c:f>
              <c:numCache>
                <c:formatCode>0.0%</c:formatCode>
                <c:ptCount val="361"/>
                <c:pt idx="0">
                  <c:v>1E-4</c:v>
                </c:pt>
                <c:pt idx="1">
                  <c:v>1.0600000000000002E-4</c:v>
                </c:pt>
                <c:pt idx="2">
                  <c:v>1.1236000000000002E-4</c:v>
                </c:pt>
                <c:pt idx="3">
                  <c:v>1.1910160000000003E-4</c:v>
                </c:pt>
                <c:pt idx="4">
                  <c:v>1.2624769600000002E-4</c:v>
                </c:pt>
                <c:pt idx="5">
                  <c:v>1.5149723520000002E-4</c:v>
                </c:pt>
                <c:pt idx="6">
                  <c:v>1.8179668224000003E-4</c:v>
                </c:pt>
                <c:pt idx="7">
                  <c:v>2.1815601868800002E-4</c:v>
                </c:pt>
                <c:pt idx="8">
                  <c:v>2.617872224256E-4</c:v>
                </c:pt>
                <c:pt idx="9">
                  <c:v>3.1414466691071999E-4</c:v>
                </c:pt>
                <c:pt idx="10">
                  <c:v>3.7697360029286398E-4</c:v>
                </c:pt>
                <c:pt idx="11">
                  <c:v>4.5236832035143676E-4</c:v>
                </c:pt>
                <c:pt idx="12">
                  <c:v>5.4284198442172411E-4</c:v>
                </c:pt>
                <c:pt idx="13">
                  <c:v>6.5141038130606891E-4</c:v>
                </c:pt>
                <c:pt idx="14">
                  <c:v>7.8169245756728263E-4</c:v>
                </c:pt>
                <c:pt idx="15">
                  <c:v>9.3803094908073909E-4</c:v>
                </c:pt>
                <c:pt idx="16">
                  <c:v>1.1256371388968869E-3</c:v>
                </c:pt>
                <c:pt idx="17">
                  <c:v>1.3507645666762642E-3</c:v>
                </c:pt>
                <c:pt idx="18">
                  <c:v>1.620917480011517E-3</c:v>
                </c:pt>
                <c:pt idx="19">
                  <c:v>1.9451009760138203E-3</c:v>
                </c:pt>
                <c:pt idx="20">
                  <c:v>2.3341211712165841E-3</c:v>
                </c:pt>
                <c:pt idx="21">
                  <c:v>2.8009454054599009E-3</c:v>
                </c:pt>
                <c:pt idx="22">
                  <c:v>3.3611344865518808E-3</c:v>
                </c:pt>
                <c:pt idx="23">
                  <c:v>4.0333613838622571E-3</c:v>
                </c:pt>
                <c:pt idx="24">
                  <c:v>4.8400336606347081E-3</c:v>
                </c:pt>
                <c:pt idx="25">
                  <c:v>5.8080403927616491E-3</c:v>
                </c:pt>
                <c:pt idx="26">
                  <c:v>6.9696484713139785E-3</c:v>
                </c:pt>
                <c:pt idx="27">
                  <c:v>8.3635781655767745E-3</c:v>
                </c:pt>
                <c:pt idx="28">
                  <c:v>1.003629379869213E-2</c:v>
                </c:pt>
                <c:pt idx="29">
                  <c:v>1.2043552558430556E-2</c:v>
                </c:pt>
                <c:pt idx="30">
                  <c:v>1.4452263070116666E-2</c:v>
                </c:pt>
                <c:pt idx="31">
                  <c:v>1.734271568414E-2</c:v>
                </c:pt>
                <c:pt idx="32">
                  <c:v>1.7169288527298598E-2</c:v>
                </c:pt>
                <c:pt idx="33">
                  <c:v>1.6997595642025614E-2</c:v>
                </c:pt>
                <c:pt idx="34">
                  <c:v>1.6827619685605359E-2</c:v>
                </c:pt>
                <c:pt idx="35">
                  <c:v>1.6659343488749305E-2</c:v>
                </c:pt>
                <c:pt idx="36">
                  <c:v>1.6492750053861811E-2</c:v>
                </c:pt>
                <c:pt idx="37">
                  <c:v>1.6327822553323192E-2</c:v>
                </c:pt>
                <c:pt idx="38">
                  <c:v>1.6164544327789958E-2</c:v>
                </c:pt>
                <c:pt idx="39">
                  <c:v>1.6002898884512059E-2</c:v>
                </c:pt>
                <c:pt idx="40">
                  <c:v>1.5842869895666939E-2</c:v>
                </c:pt>
                <c:pt idx="41">
                  <c:v>1.568444119671027E-2</c:v>
                </c:pt>
                <c:pt idx="42">
                  <c:v>1.5527596784743167E-2</c:v>
                </c:pt>
                <c:pt idx="43">
                  <c:v>1.5372320816895735E-2</c:v>
                </c:pt>
                <c:pt idx="44">
                  <c:v>1.5218597608726778E-2</c:v>
                </c:pt>
                <c:pt idx="45">
                  <c:v>1.506641163263951E-2</c:v>
                </c:pt>
                <c:pt idx="46">
                  <c:v>1.4915747516313116E-2</c:v>
                </c:pt>
                <c:pt idx="47">
                  <c:v>1.4766590041149984E-2</c:v>
                </c:pt>
                <c:pt idx="48">
                  <c:v>1.4618924140738484E-2</c:v>
                </c:pt>
                <c:pt idx="49">
                  <c:v>1.4472734899331098E-2</c:v>
                </c:pt>
                <c:pt idx="50">
                  <c:v>1.4328007550337788E-2</c:v>
                </c:pt>
                <c:pt idx="51">
                  <c:v>1.4184727474834409E-2</c:v>
                </c:pt>
                <c:pt idx="52">
                  <c:v>1.4042880200086065E-2</c:v>
                </c:pt>
                <c:pt idx="53">
                  <c:v>1.3902451398085203E-2</c:v>
                </c:pt>
                <c:pt idx="54">
                  <c:v>1.3763426884104351E-2</c:v>
                </c:pt>
                <c:pt idx="55">
                  <c:v>1.3625792615263307E-2</c:v>
                </c:pt>
                <c:pt idx="56">
                  <c:v>1.3489534689110674E-2</c:v>
                </c:pt>
                <c:pt idx="57">
                  <c:v>1.3354639342219567E-2</c:v>
                </c:pt>
                <c:pt idx="58">
                  <c:v>1.3221092948797371E-2</c:v>
                </c:pt>
                <c:pt idx="59">
                  <c:v>1.3088882019309397E-2</c:v>
                </c:pt>
                <c:pt idx="60">
                  <c:v>1.2957993199116303E-2</c:v>
                </c:pt>
                <c:pt idx="61">
                  <c:v>1.282841326712514E-2</c:v>
                </c:pt>
                <c:pt idx="62">
                  <c:v>1.2700129134453888E-2</c:v>
                </c:pt>
                <c:pt idx="63">
                  <c:v>1.257312784310935E-2</c:v>
                </c:pt>
                <c:pt idx="64">
                  <c:v>1.2447396564678257E-2</c:v>
                </c:pt>
                <c:pt idx="65">
                  <c:v>1.2322922599031474E-2</c:v>
                </c:pt>
                <c:pt idx="66">
                  <c:v>1.219969337304116E-2</c:v>
                </c:pt>
                <c:pt idx="67">
                  <c:v>1.2077696439310748E-2</c:v>
                </c:pt>
                <c:pt idx="68">
                  <c:v>1.195691947491764E-2</c:v>
                </c:pt>
                <c:pt idx="69">
                  <c:v>1.1837350280168463E-2</c:v>
                </c:pt>
                <c:pt idx="70">
                  <c:v>1.1718976777366778E-2</c:v>
                </c:pt>
                <c:pt idx="71">
                  <c:v>1.160178700959311E-2</c:v>
                </c:pt>
                <c:pt idx="72">
                  <c:v>1.1485769139497179E-2</c:v>
                </c:pt>
                <c:pt idx="73">
                  <c:v>1.1370911448102207E-2</c:v>
                </c:pt>
                <c:pt idx="74">
                  <c:v>1.1257202333621185E-2</c:v>
                </c:pt>
                <c:pt idx="75">
                  <c:v>1.1144630310284974E-2</c:v>
                </c:pt>
                <c:pt idx="76">
                  <c:v>1.1033184007182124E-2</c:v>
                </c:pt>
                <c:pt idx="77">
                  <c:v>1.0922852167110303E-2</c:v>
                </c:pt>
                <c:pt idx="78">
                  <c:v>1.08136236454392E-2</c:v>
                </c:pt>
                <c:pt idx="79">
                  <c:v>1.0705487408984807E-2</c:v>
                </c:pt>
                <c:pt idx="80">
                  <c:v>1.059843253489496E-2</c:v>
                </c:pt>
                <c:pt idx="81">
                  <c:v>1.049244820954601E-2</c:v>
                </c:pt>
                <c:pt idx="82">
                  <c:v>1.038752372745055E-2</c:v>
                </c:pt>
                <c:pt idx="83">
                  <c:v>1.0283648490176045E-2</c:v>
                </c:pt>
                <c:pt idx="84">
                  <c:v>1.0180812005274284E-2</c:v>
                </c:pt>
                <c:pt idx="85">
                  <c:v>1.0079003885221541E-2</c:v>
                </c:pt>
                <c:pt idx="86">
                  <c:v>9.9782138463693267E-3</c:v>
                </c:pt>
                <c:pt idx="87">
                  <c:v>9.8784317079056334E-3</c:v>
                </c:pt>
                <c:pt idx="88">
                  <c:v>9.7796473908265767E-3</c:v>
                </c:pt>
                <c:pt idx="89">
                  <c:v>9.6818509169183109E-3</c:v>
                </c:pt>
                <c:pt idx="90">
                  <c:v>9.5850324077491281E-3</c:v>
                </c:pt>
                <c:pt idx="91">
                  <c:v>9.4891820836716361E-3</c:v>
                </c:pt>
                <c:pt idx="92">
                  <c:v>9.3942902628349201E-3</c:v>
                </c:pt>
                <c:pt idx="93">
                  <c:v>9.3003473602065716E-3</c:v>
                </c:pt>
                <c:pt idx="94">
                  <c:v>9.2073438866045066E-3</c:v>
                </c:pt>
                <c:pt idx="95">
                  <c:v>9.1152704477384609E-3</c:v>
                </c:pt>
                <c:pt idx="96">
                  <c:v>9.0241177432610759E-3</c:v>
                </c:pt>
                <c:pt idx="97">
                  <c:v>8.9338765658284643E-3</c:v>
                </c:pt>
                <c:pt idx="98">
                  <c:v>8.8445378001701797E-3</c:v>
                </c:pt>
                <c:pt idx="99">
                  <c:v>8.7560924221684773E-3</c:v>
                </c:pt>
                <c:pt idx="100">
                  <c:v>8.6685314979467916E-3</c:v>
                </c:pt>
                <c:pt idx="101">
                  <c:v>8.5818461829673242E-3</c:v>
                </c:pt>
                <c:pt idx="102">
                  <c:v>8.4960277211376511E-3</c:v>
                </c:pt>
                <c:pt idx="103">
                  <c:v>8.4110674439262737E-3</c:v>
                </c:pt>
                <c:pt idx="104">
                  <c:v>8.3269567694870105E-3</c:v>
                </c:pt>
                <c:pt idx="105">
                  <c:v>8.2436872017921398E-3</c:v>
                </c:pt>
                <c:pt idx="106">
                  <c:v>8.1612503297742185E-3</c:v>
                </c:pt>
                <c:pt idx="107">
                  <c:v>8.0796378264764764E-3</c:v>
                </c:pt>
                <c:pt idx="108">
                  <c:v>7.9988414482117121E-3</c:v>
                </c:pt>
                <c:pt idx="109">
                  <c:v>7.9188530337295955E-3</c:v>
                </c:pt>
                <c:pt idx="110">
                  <c:v>7.8396645033922997E-3</c:v>
                </c:pt>
                <c:pt idx="111">
                  <c:v>7.7612678583583771E-3</c:v>
                </c:pt>
                <c:pt idx="112">
                  <c:v>7.6836551797747933E-3</c:v>
                </c:pt>
                <c:pt idx="113">
                  <c:v>7.6068186279770449E-3</c:v>
                </c:pt>
                <c:pt idx="114">
                  <c:v>7.5307504416972744E-3</c:v>
                </c:pt>
                <c:pt idx="115">
                  <c:v>7.4554429372803016E-3</c:v>
                </c:pt>
                <c:pt idx="116">
                  <c:v>7.3808885079074986E-3</c:v>
                </c:pt>
                <c:pt idx="117">
                  <c:v>7.3070796228284236E-3</c:v>
                </c:pt>
                <c:pt idx="118">
                  <c:v>7.2340088266001391E-3</c:v>
                </c:pt>
                <c:pt idx="119">
                  <c:v>7.1616687383341373E-3</c:v>
                </c:pt>
                <c:pt idx="120">
                  <c:v>7.090052050950796E-3</c:v>
                </c:pt>
                <c:pt idx="121">
                  <c:v>7.0191515304412876E-3</c:v>
                </c:pt>
                <c:pt idx="122">
                  <c:v>6.9489600151368749E-3</c:v>
                </c:pt>
                <c:pt idx="123">
                  <c:v>6.8794704149855064E-3</c:v>
                </c:pt>
                <c:pt idx="124">
                  <c:v>6.8106757108356512E-3</c:v>
                </c:pt>
                <c:pt idx="125">
                  <c:v>6.7425689537272942E-3</c:v>
                </c:pt>
                <c:pt idx="126">
                  <c:v>6.6751432641900211E-3</c:v>
                </c:pt>
                <c:pt idx="127">
                  <c:v>6.6083918315481211E-3</c:v>
                </c:pt>
                <c:pt idx="128">
                  <c:v>6.5423079132326395E-3</c:v>
                </c:pt>
                <c:pt idx="129">
                  <c:v>6.4768848341003127E-3</c:v>
                </c:pt>
                <c:pt idx="130">
                  <c:v>6.4121159857593096E-3</c:v>
                </c:pt>
                <c:pt idx="131">
                  <c:v>6.3479948259017168E-3</c:v>
                </c:pt>
                <c:pt idx="132">
                  <c:v>6.2845148776426996E-3</c:v>
                </c:pt>
                <c:pt idx="133">
                  <c:v>6.2216697288662729E-3</c:v>
                </c:pt>
                <c:pt idx="134">
                  <c:v>6.1594530315776099E-3</c:v>
                </c:pt>
                <c:pt idx="135">
                  <c:v>6.0978585012618335E-3</c:v>
                </c:pt>
                <c:pt idx="136">
                  <c:v>6.0368799162492147E-3</c:v>
                </c:pt>
                <c:pt idx="137">
                  <c:v>5.9765111170867226E-3</c:v>
                </c:pt>
                <c:pt idx="138">
                  <c:v>5.9167460059158551E-3</c:v>
                </c:pt>
                <c:pt idx="139">
                  <c:v>5.8575785458566962E-3</c:v>
                </c:pt>
                <c:pt idx="140">
                  <c:v>5.7990027603981292E-3</c:v>
                </c:pt>
                <c:pt idx="141">
                  <c:v>5.7410127327941476E-3</c:v>
                </c:pt>
                <c:pt idx="142">
                  <c:v>5.6836026054662061E-3</c:v>
                </c:pt>
                <c:pt idx="143">
                  <c:v>5.626766579411544E-3</c:v>
                </c:pt>
                <c:pt idx="144">
                  <c:v>5.5704989136174284E-3</c:v>
                </c:pt>
                <c:pt idx="145">
                  <c:v>5.5147939244812542E-3</c:v>
                </c:pt>
                <c:pt idx="146">
                  <c:v>5.4596459852364419E-3</c:v>
                </c:pt>
                <c:pt idx="147">
                  <c:v>5.4050495253840777E-3</c:v>
                </c:pt>
                <c:pt idx="148">
                  <c:v>5.3509990301302372E-3</c:v>
                </c:pt>
                <c:pt idx="149">
                  <c:v>5.2974890398289351E-3</c:v>
                </c:pt>
                <c:pt idx="150">
                  <c:v>5.2445141494306454E-3</c:v>
                </c:pt>
                <c:pt idx="151">
                  <c:v>5.1920690079363388E-3</c:v>
                </c:pt>
                <c:pt idx="152">
                  <c:v>5.1401483178569757E-3</c:v>
                </c:pt>
                <c:pt idx="153">
                  <c:v>5.0887468346784061E-3</c:v>
                </c:pt>
                <c:pt idx="154">
                  <c:v>5.0378593663316217E-3</c:v>
                </c:pt>
                <c:pt idx="155">
                  <c:v>4.9874807726683051E-3</c:v>
                </c:pt>
                <c:pt idx="156">
                  <c:v>4.9376059649416217E-3</c:v>
                </c:pt>
                <c:pt idx="157">
                  <c:v>4.8882299052922058E-3</c:v>
                </c:pt>
                <c:pt idx="158">
                  <c:v>4.8393476062392835E-3</c:v>
                </c:pt>
                <c:pt idx="159">
                  <c:v>4.790954130176891E-3</c:v>
                </c:pt>
                <c:pt idx="160">
                  <c:v>4.7430445888751224E-3</c:v>
                </c:pt>
                <c:pt idx="161">
                  <c:v>4.6956141429863709E-3</c:v>
                </c:pt>
                <c:pt idx="162">
                  <c:v>4.6486580015565075E-3</c:v>
                </c:pt>
                <c:pt idx="163">
                  <c:v>4.6021714215409423E-3</c:v>
                </c:pt>
                <c:pt idx="164">
                  <c:v>4.556149707325533E-3</c:v>
                </c:pt>
                <c:pt idx="165">
                  <c:v>4.5105882102522777E-3</c:v>
                </c:pt>
                <c:pt idx="166">
                  <c:v>4.4654823281497545E-3</c:v>
                </c:pt>
                <c:pt idx="167">
                  <c:v>4.420827504868257E-3</c:v>
                </c:pt>
                <c:pt idx="168">
                  <c:v>4.420827504868257E-3</c:v>
                </c:pt>
                <c:pt idx="169">
                  <c:v>4.420827504868257E-3</c:v>
                </c:pt>
                <c:pt idx="170">
                  <c:v>4.420827504868257E-3</c:v>
                </c:pt>
                <c:pt idx="171">
                  <c:v>4.420827504868257E-3</c:v>
                </c:pt>
                <c:pt idx="172">
                  <c:v>4.420827504868257E-3</c:v>
                </c:pt>
                <c:pt idx="173">
                  <c:v>4.420827504868257E-3</c:v>
                </c:pt>
                <c:pt idx="174">
                  <c:v>4.420827504868257E-3</c:v>
                </c:pt>
                <c:pt idx="175">
                  <c:v>4.420827504868257E-3</c:v>
                </c:pt>
                <c:pt idx="176">
                  <c:v>4.420827504868257E-3</c:v>
                </c:pt>
                <c:pt idx="177">
                  <c:v>4.420827504868257E-3</c:v>
                </c:pt>
                <c:pt idx="178">
                  <c:v>4.420827504868257E-3</c:v>
                </c:pt>
                <c:pt idx="179">
                  <c:v>4.420827504868257E-3</c:v>
                </c:pt>
                <c:pt idx="180">
                  <c:v>4.420827504868257E-3</c:v>
                </c:pt>
                <c:pt idx="181">
                  <c:v>4.420827504868257E-3</c:v>
                </c:pt>
                <c:pt idx="182">
                  <c:v>4.420827504868257E-3</c:v>
                </c:pt>
                <c:pt idx="183">
                  <c:v>4.420827504868257E-3</c:v>
                </c:pt>
                <c:pt idx="184">
                  <c:v>4.420827504868257E-3</c:v>
                </c:pt>
                <c:pt idx="185">
                  <c:v>4.420827504868257E-3</c:v>
                </c:pt>
                <c:pt idx="186">
                  <c:v>4.420827504868257E-3</c:v>
                </c:pt>
                <c:pt idx="187">
                  <c:v>4.420827504868257E-3</c:v>
                </c:pt>
                <c:pt idx="188">
                  <c:v>4.420827504868257E-3</c:v>
                </c:pt>
                <c:pt idx="189">
                  <c:v>4.420827504868257E-3</c:v>
                </c:pt>
                <c:pt idx="190">
                  <c:v>4.420827504868257E-3</c:v>
                </c:pt>
                <c:pt idx="191">
                  <c:v>4.420827504868257E-3</c:v>
                </c:pt>
                <c:pt idx="192">
                  <c:v>4.420827504868257E-3</c:v>
                </c:pt>
                <c:pt idx="193">
                  <c:v>4.420827504868257E-3</c:v>
                </c:pt>
                <c:pt idx="194">
                  <c:v>4.420827504868257E-3</c:v>
                </c:pt>
                <c:pt idx="195">
                  <c:v>4.420827504868257E-3</c:v>
                </c:pt>
                <c:pt idx="196">
                  <c:v>4.420827504868257E-3</c:v>
                </c:pt>
                <c:pt idx="197">
                  <c:v>4.420827504868257E-3</c:v>
                </c:pt>
                <c:pt idx="198">
                  <c:v>4.420827504868257E-3</c:v>
                </c:pt>
                <c:pt idx="199">
                  <c:v>4.420827504868257E-3</c:v>
                </c:pt>
                <c:pt idx="200">
                  <c:v>4.420827504868257E-3</c:v>
                </c:pt>
                <c:pt idx="201">
                  <c:v>4.420827504868257E-3</c:v>
                </c:pt>
                <c:pt idx="202">
                  <c:v>4.420827504868257E-3</c:v>
                </c:pt>
                <c:pt idx="203">
                  <c:v>4.420827504868257E-3</c:v>
                </c:pt>
                <c:pt idx="204">
                  <c:v>4.420827504868257E-3</c:v>
                </c:pt>
                <c:pt idx="205">
                  <c:v>4.420827504868257E-3</c:v>
                </c:pt>
                <c:pt idx="206">
                  <c:v>4.420827504868257E-3</c:v>
                </c:pt>
                <c:pt idx="207">
                  <c:v>4.420827504868257E-3</c:v>
                </c:pt>
                <c:pt idx="208">
                  <c:v>4.420827504868257E-3</c:v>
                </c:pt>
                <c:pt idx="209">
                  <c:v>4.420827504868257E-3</c:v>
                </c:pt>
                <c:pt idx="210">
                  <c:v>4.420827504868257E-3</c:v>
                </c:pt>
                <c:pt idx="211">
                  <c:v>4.420827504868257E-3</c:v>
                </c:pt>
                <c:pt idx="212">
                  <c:v>4.420827504868257E-3</c:v>
                </c:pt>
                <c:pt idx="213">
                  <c:v>4.420827504868257E-3</c:v>
                </c:pt>
                <c:pt idx="214">
                  <c:v>4.420827504868257E-3</c:v>
                </c:pt>
                <c:pt idx="215">
                  <c:v>4.420827504868257E-3</c:v>
                </c:pt>
                <c:pt idx="216">
                  <c:v>4.420827504868257E-3</c:v>
                </c:pt>
                <c:pt idx="217">
                  <c:v>4.420827504868257E-3</c:v>
                </c:pt>
                <c:pt idx="218">
                  <c:v>4.420827504868257E-3</c:v>
                </c:pt>
                <c:pt idx="219">
                  <c:v>4.420827504868257E-3</c:v>
                </c:pt>
                <c:pt idx="220">
                  <c:v>4.420827504868257E-3</c:v>
                </c:pt>
                <c:pt idx="221">
                  <c:v>4.420827504868257E-3</c:v>
                </c:pt>
                <c:pt idx="222">
                  <c:v>4.420827504868257E-3</c:v>
                </c:pt>
                <c:pt idx="223">
                  <c:v>4.420827504868257E-3</c:v>
                </c:pt>
                <c:pt idx="224">
                  <c:v>4.420827504868257E-3</c:v>
                </c:pt>
                <c:pt idx="225">
                  <c:v>4.420827504868257E-3</c:v>
                </c:pt>
                <c:pt idx="226">
                  <c:v>4.420827504868257E-3</c:v>
                </c:pt>
                <c:pt idx="227">
                  <c:v>4.420827504868257E-3</c:v>
                </c:pt>
                <c:pt idx="228">
                  <c:v>4.420827504868257E-3</c:v>
                </c:pt>
                <c:pt idx="229">
                  <c:v>4.420827504868257E-3</c:v>
                </c:pt>
                <c:pt idx="230">
                  <c:v>4.420827504868257E-3</c:v>
                </c:pt>
                <c:pt idx="231">
                  <c:v>4.420827504868257E-3</c:v>
                </c:pt>
                <c:pt idx="232">
                  <c:v>4.420827504868257E-3</c:v>
                </c:pt>
                <c:pt idx="233">
                  <c:v>4.420827504868257E-3</c:v>
                </c:pt>
                <c:pt idx="234">
                  <c:v>4.420827504868257E-3</c:v>
                </c:pt>
                <c:pt idx="235">
                  <c:v>4.420827504868257E-3</c:v>
                </c:pt>
                <c:pt idx="236">
                  <c:v>4.420827504868257E-3</c:v>
                </c:pt>
                <c:pt idx="237">
                  <c:v>4.420827504868257E-3</c:v>
                </c:pt>
                <c:pt idx="238">
                  <c:v>4.420827504868257E-3</c:v>
                </c:pt>
                <c:pt idx="239">
                  <c:v>4.420827504868257E-3</c:v>
                </c:pt>
                <c:pt idx="240">
                  <c:v>4.420827504868257E-3</c:v>
                </c:pt>
                <c:pt idx="241">
                  <c:v>4.420827504868257E-3</c:v>
                </c:pt>
                <c:pt idx="242">
                  <c:v>4.420827504868257E-3</c:v>
                </c:pt>
                <c:pt idx="243">
                  <c:v>4.420827504868257E-3</c:v>
                </c:pt>
                <c:pt idx="244">
                  <c:v>4.420827504868257E-3</c:v>
                </c:pt>
                <c:pt idx="245">
                  <c:v>4.420827504868257E-3</c:v>
                </c:pt>
                <c:pt idx="246">
                  <c:v>4.420827504868257E-3</c:v>
                </c:pt>
                <c:pt idx="247">
                  <c:v>4.420827504868257E-3</c:v>
                </c:pt>
                <c:pt idx="248">
                  <c:v>4.420827504868257E-3</c:v>
                </c:pt>
                <c:pt idx="249">
                  <c:v>4.420827504868257E-3</c:v>
                </c:pt>
                <c:pt idx="250">
                  <c:v>4.420827504868257E-3</c:v>
                </c:pt>
                <c:pt idx="251">
                  <c:v>4.420827504868257E-3</c:v>
                </c:pt>
                <c:pt idx="252">
                  <c:v>4.420827504868257E-3</c:v>
                </c:pt>
                <c:pt idx="253">
                  <c:v>4.420827504868257E-3</c:v>
                </c:pt>
                <c:pt idx="254">
                  <c:v>4.420827504868257E-3</c:v>
                </c:pt>
                <c:pt idx="255">
                  <c:v>4.420827504868257E-3</c:v>
                </c:pt>
                <c:pt idx="256">
                  <c:v>4.420827504868257E-3</c:v>
                </c:pt>
                <c:pt idx="257">
                  <c:v>4.420827504868257E-3</c:v>
                </c:pt>
                <c:pt idx="258">
                  <c:v>4.420827504868257E-3</c:v>
                </c:pt>
                <c:pt idx="259">
                  <c:v>4.420827504868257E-3</c:v>
                </c:pt>
                <c:pt idx="260">
                  <c:v>4.420827504868257E-3</c:v>
                </c:pt>
                <c:pt idx="261">
                  <c:v>4.420827504868257E-3</c:v>
                </c:pt>
                <c:pt idx="262">
                  <c:v>4.420827504868257E-3</c:v>
                </c:pt>
                <c:pt idx="263">
                  <c:v>4.420827504868257E-3</c:v>
                </c:pt>
                <c:pt idx="264">
                  <c:v>4.420827504868257E-3</c:v>
                </c:pt>
                <c:pt idx="265">
                  <c:v>4.420827504868257E-3</c:v>
                </c:pt>
                <c:pt idx="266">
                  <c:v>4.420827504868257E-3</c:v>
                </c:pt>
                <c:pt idx="267">
                  <c:v>4.420827504868257E-3</c:v>
                </c:pt>
                <c:pt idx="268">
                  <c:v>4.420827504868257E-3</c:v>
                </c:pt>
                <c:pt idx="269">
                  <c:v>4.420827504868257E-3</c:v>
                </c:pt>
                <c:pt idx="270">
                  <c:v>4.420827504868257E-3</c:v>
                </c:pt>
                <c:pt idx="271">
                  <c:v>4.420827504868257E-3</c:v>
                </c:pt>
                <c:pt idx="272">
                  <c:v>4.420827504868257E-3</c:v>
                </c:pt>
                <c:pt idx="273">
                  <c:v>4.420827504868257E-3</c:v>
                </c:pt>
                <c:pt idx="274">
                  <c:v>4.420827504868257E-3</c:v>
                </c:pt>
                <c:pt idx="275">
                  <c:v>4.420827504868257E-3</c:v>
                </c:pt>
                <c:pt idx="276">
                  <c:v>4.420827504868257E-3</c:v>
                </c:pt>
                <c:pt idx="277">
                  <c:v>4.420827504868257E-3</c:v>
                </c:pt>
                <c:pt idx="278">
                  <c:v>4.420827504868257E-3</c:v>
                </c:pt>
                <c:pt idx="279">
                  <c:v>4.420827504868257E-3</c:v>
                </c:pt>
                <c:pt idx="280">
                  <c:v>4.420827504868257E-3</c:v>
                </c:pt>
                <c:pt idx="281">
                  <c:v>4.420827504868257E-3</c:v>
                </c:pt>
                <c:pt idx="282">
                  <c:v>4.420827504868257E-3</c:v>
                </c:pt>
                <c:pt idx="283">
                  <c:v>4.420827504868257E-3</c:v>
                </c:pt>
                <c:pt idx="284">
                  <c:v>4.420827504868257E-3</c:v>
                </c:pt>
                <c:pt idx="285">
                  <c:v>4.420827504868257E-3</c:v>
                </c:pt>
                <c:pt idx="286">
                  <c:v>4.420827504868257E-3</c:v>
                </c:pt>
                <c:pt idx="287">
                  <c:v>4.420827504868257E-3</c:v>
                </c:pt>
                <c:pt idx="288">
                  <c:v>4.420827504868257E-3</c:v>
                </c:pt>
                <c:pt idx="289">
                  <c:v>4.420827504868257E-3</c:v>
                </c:pt>
                <c:pt idx="290">
                  <c:v>4.420827504868257E-3</c:v>
                </c:pt>
                <c:pt idx="291">
                  <c:v>4.420827504868257E-3</c:v>
                </c:pt>
                <c:pt idx="292">
                  <c:v>4.420827504868257E-3</c:v>
                </c:pt>
                <c:pt idx="293">
                  <c:v>4.420827504868257E-3</c:v>
                </c:pt>
                <c:pt idx="294">
                  <c:v>4.420827504868257E-3</c:v>
                </c:pt>
                <c:pt idx="295">
                  <c:v>4.420827504868257E-3</c:v>
                </c:pt>
                <c:pt idx="296">
                  <c:v>4.420827504868257E-3</c:v>
                </c:pt>
                <c:pt idx="297">
                  <c:v>4.420827504868257E-3</c:v>
                </c:pt>
                <c:pt idx="298">
                  <c:v>4.420827504868257E-3</c:v>
                </c:pt>
                <c:pt idx="299">
                  <c:v>4.420827504868257E-3</c:v>
                </c:pt>
                <c:pt idx="300">
                  <c:v>4.420827504868257E-3</c:v>
                </c:pt>
                <c:pt idx="301">
                  <c:v>4.420827504868257E-3</c:v>
                </c:pt>
                <c:pt idx="302">
                  <c:v>4.420827504868257E-3</c:v>
                </c:pt>
                <c:pt idx="303">
                  <c:v>4.420827504868257E-3</c:v>
                </c:pt>
                <c:pt idx="304">
                  <c:v>4.420827504868257E-3</c:v>
                </c:pt>
                <c:pt idx="305">
                  <c:v>4.420827504868257E-3</c:v>
                </c:pt>
                <c:pt idx="306">
                  <c:v>4.420827504868257E-3</c:v>
                </c:pt>
                <c:pt idx="307">
                  <c:v>4.420827504868257E-3</c:v>
                </c:pt>
                <c:pt idx="308">
                  <c:v>4.420827504868257E-3</c:v>
                </c:pt>
                <c:pt idx="309">
                  <c:v>4.420827504868257E-3</c:v>
                </c:pt>
                <c:pt idx="310">
                  <c:v>4.420827504868257E-3</c:v>
                </c:pt>
                <c:pt idx="311">
                  <c:v>4.420827504868257E-3</c:v>
                </c:pt>
                <c:pt idx="312">
                  <c:v>4.420827504868257E-3</c:v>
                </c:pt>
                <c:pt idx="313">
                  <c:v>4.420827504868257E-3</c:v>
                </c:pt>
                <c:pt idx="314">
                  <c:v>4.420827504868257E-3</c:v>
                </c:pt>
                <c:pt idx="315">
                  <c:v>4.420827504868257E-3</c:v>
                </c:pt>
                <c:pt idx="316">
                  <c:v>4.420827504868257E-3</c:v>
                </c:pt>
                <c:pt idx="317">
                  <c:v>4.420827504868257E-3</c:v>
                </c:pt>
                <c:pt idx="318">
                  <c:v>4.420827504868257E-3</c:v>
                </c:pt>
                <c:pt idx="319">
                  <c:v>4.420827504868257E-3</c:v>
                </c:pt>
                <c:pt idx="320">
                  <c:v>4.420827504868257E-3</c:v>
                </c:pt>
                <c:pt idx="321">
                  <c:v>4.420827504868257E-3</c:v>
                </c:pt>
                <c:pt idx="322">
                  <c:v>4.420827504868257E-3</c:v>
                </c:pt>
                <c:pt idx="323">
                  <c:v>4.420827504868257E-3</c:v>
                </c:pt>
                <c:pt idx="324">
                  <c:v>4.420827504868257E-3</c:v>
                </c:pt>
                <c:pt idx="325">
                  <c:v>4.420827504868257E-3</c:v>
                </c:pt>
                <c:pt idx="326">
                  <c:v>4.420827504868257E-3</c:v>
                </c:pt>
                <c:pt idx="327">
                  <c:v>4.420827504868257E-3</c:v>
                </c:pt>
                <c:pt idx="328">
                  <c:v>4.420827504868257E-3</c:v>
                </c:pt>
                <c:pt idx="329">
                  <c:v>4.420827504868257E-3</c:v>
                </c:pt>
                <c:pt idx="330">
                  <c:v>4.420827504868257E-3</c:v>
                </c:pt>
                <c:pt idx="331">
                  <c:v>4.420827504868257E-3</c:v>
                </c:pt>
                <c:pt idx="332">
                  <c:v>4.420827504868257E-3</c:v>
                </c:pt>
                <c:pt idx="333">
                  <c:v>4.420827504868257E-3</c:v>
                </c:pt>
                <c:pt idx="334">
                  <c:v>4.420827504868257E-3</c:v>
                </c:pt>
                <c:pt idx="335">
                  <c:v>4.420827504868257E-3</c:v>
                </c:pt>
                <c:pt idx="336">
                  <c:v>4.420827504868257E-3</c:v>
                </c:pt>
                <c:pt idx="337">
                  <c:v>4.420827504868257E-3</c:v>
                </c:pt>
                <c:pt idx="338">
                  <c:v>4.420827504868257E-3</c:v>
                </c:pt>
                <c:pt idx="339">
                  <c:v>4.420827504868257E-3</c:v>
                </c:pt>
                <c:pt idx="340">
                  <c:v>4.420827504868257E-3</c:v>
                </c:pt>
                <c:pt idx="341">
                  <c:v>4.420827504868257E-3</c:v>
                </c:pt>
                <c:pt idx="342">
                  <c:v>4.420827504868257E-3</c:v>
                </c:pt>
                <c:pt idx="343">
                  <c:v>4.420827504868257E-3</c:v>
                </c:pt>
                <c:pt idx="344">
                  <c:v>4.420827504868257E-3</c:v>
                </c:pt>
                <c:pt idx="345">
                  <c:v>4.420827504868257E-3</c:v>
                </c:pt>
                <c:pt idx="346">
                  <c:v>4.420827504868257E-3</c:v>
                </c:pt>
                <c:pt idx="347">
                  <c:v>4.420827504868257E-3</c:v>
                </c:pt>
                <c:pt idx="348">
                  <c:v>4.420827504868257E-3</c:v>
                </c:pt>
                <c:pt idx="349">
                  <c:v>4.420827504868257E-3</c:v>
                </c:pt>
                <c:pt idx="350">
                  <c:v>4.420827504868257E-3</c:v>
                </c:pt>
                <c:pt idx="351">
                  <c:v>4.420827504868257E-3</c:v>
                </c:pt>
                <c:pt idx="352">
                  <c:v>4.420827504868257E-3</c:v>
                </c:pt>
                <c:pt idx="353">
                  <c:v>4.420827504868257E-3</c:v>
                </c:pt>
                <c:pt idx="354">
                  <c:v>4.420827504868257E-3</c:v>
                </c:pt>
                <c:pt idx="355">
                  <c:v>4.420827504868257E-3</c:v>
                </c:pt>
                <c:pt idx="356">
                  <c:v>4.420827504868257E-3</c:v>
                </c:pt>
                <c:pt idx="357">
                  <c:v>4.420827504868257E-3</c:v>
                </c:pt>
                <c:pt idx="358">
                  <c:v>4.420827504868257E-3</c:v>
                </c:pt>
                <c:pt idx="359">
                  <c:v>4.420827504868257E-3</c:v>
                </c:pt>
                <c:pt idx="360">
                  <c:v>4.420827504868257E-3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435-B61F-5452F1F9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114848"/>
        <c:axId val="959117008"/>
      </c:lineChart>
      <c:catAx>
        <c:axId val="9591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17008"/>
        <c:crosses val="autoZero"/>
        <c:auto val="1"/>
        <c:lblAlgn val="ctr"/>
        <c:lblOffset val="100"/>
        <c:noMultiLvlLbl val="0"/>
      </c:catAx>
      <c:valAx>
        <c:axId val="9591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152400</xdr:rowOff>
    </xdr:from>
    <xdr:to>
      <xdr:col>15</xdr:col>
      <xdr:colOff>419100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BD212-E3EC-4030-B893-393EBA73B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B10E2-1A08-4554-BEB1-223149F5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8C00-D25F-42B9-A511-589C56F1B0EB}">
  <dimension ref="A1:C362"/>
  <sheetViews>
    <sheetView workbookViewId="0">
      <selection activeCell="A20" sqref="A1:A1048576"/>
    </sheetView>
  </sheetViews>
  <sheetFormatPr defaultRowHeight="15" x14ac:dyDescent="0.25"/>
  <sheetData>
    <row r="1" spans="1:3" x14ac:dyDescent="0.25">
      <c r="A1" t="s">
        <v>3</v>
      </c>
      <c r="B1" t="s">
        <v>12</v>
      </c>
      <c r="C1" t="s">
        <v>22</v>
      </c>
    </row>
    <row r="2" spans="1:3" x14ac:dyDescent="0.25">
      <c r="A2">
        <v>0</v>
      </c>
      <c r="B2" s="13">
        <v>5.0000000000000001E-3</v>
      </c>
      <c r="C2" s="12">
        <v>1E-4</v>
      </c>
    </row>
    <row r="3" spans="1:3" x14ac:dyDescent="0.25">
      <c r="A3">
        <f>A2+1</f>
        <v>1</v>
      </c>
      <c r="B3" s="13">
        <f>B2+0.0023</f>
        <v>7.3000000000000001E-3</v>
      </c>
      <c r="C3" s="12">
        <f>C2*1.06</f>
        <v>1.0600000000000002E-4</v>
      </c>
    </row>
    <row r="4" spans="1:3" x14ac:dyDescent="0.25">
      <c r="A4">
        <f t="shared" ref="A4:A35" si="0">A3+1</f>
        <v>2</v>
      </c>
      <c r="B4" s="13">
        <f t="shared" ref="B4:B14" si="1">B3+0.0023</f>
        <v>9.6000000000000009E-3</v>
      </c>
      <c r="C4" s="12">
        <f t="shared" ref="C4:C34" si="2">C3*1.06</f>
        <v>1.1236000000000002E-4</v>
      </c>
    </row>
    <row r="5" spans="1:3" x14ac:dyDescent="0.25">
      <c r="A5">
        <f t="shared" si="0"/>
        <v>3</v>
      </c>
      <c r="B5" s="13">
        <f t="shared" si="1"/>
        <v>1.1900000000000001E-2</v>
      </c>
      <c r="C5" s="12">
        <f t="shared" si="2"/>
        <v>1.1910160000000003E-4</v>
      </c>
    </row>
    <row r="6" spans="1:3" x14ac:dyDescent="0.25">
      <c r="A6">
        <f t="shared" si="0"/>
        <v>4</v>
      </c>
      <c r="B6" s="13">
        <f t="shared" si="1"/>
        <v>1.4200000000000001E-2</v>
      </c>
      <c r="C6" s="12">
        <f t="shared" si="2"/>
        <v>1.2624769600000002E-4</v>
      </c>
    </row>
    <row r="7" spans="1:3" x14ac:dyDescent="0.25">
      <c r="A7">
        <f t="shared" si="0"/>
        <v>5</v>
      </c>
      <c r="B7" s="13">
        <f t="shared" si="1"/>
        <v>1.6500000000000001E-2</v>
      </c>
      <c r="C7" s="12">
        <f>C6*1.2</f>
        <v>1.5149723520000002E-4</v>
      </c>
    </row>
    <row r="8" spans="1:3" x14ac:dyDescent="0.25">
      <c r="A8">
        <f t="shared" si="0"/>
        <v>6</v>
      </c>
      <c r="B8" s="13">
        <f t="shared" si="1"/>
        <v>1.8800000000000001E-2</v>
      </c>
      <c r="C8" s="12">
        <f t="shared" ref="C8:C71" si="3">C7*1.2</f>
        <v>1.8179668224000003E-4</v>
      </c>
    </row>
    <row r="9" spans="1:3" x14ac:dyDescent="0.25">
      <c r="A9">
        <f t="shared" si="0"/>
        <v>7</v>
      </c>
      <c r="B9" s="13">
        <f t="shared" si="1"/>
        <v>2.1100000000000001E-2</v>
      </c>
      <c r="C9" s="12">
        <f t="shared" si="3"/>
        <v>2.1815601868800002E-4</v>
      </c>
    </row>
    <row r="10" spans="1:3" x14ac:dyDescent="0.25">
      <c r="A10">
        <f t="shared" si="0"/>
        <v>8</v>
      </c>
      <c r="B10" s="13">
        <f t="shared" si="1"/>
        <v>2.3400000000000001E-2</v>
      </c>
      <c r="C10" s="12">
        <f t="shared" si="3"/>
        <v>2.617872224256E-4</v>
      </c>
    </row>
    <row r="11" spans="1:3" x14ac:dyDescent="0.25">
      <c r="A11">
        <f t="shared" si="0"/>
        <v>9</v>
      </c>
      <c r="B11" s="13">
        <f t="shared" si="1"/>
        <v>2.5700000000000001E-2</v>
      </c>
      <c r="C11" s="12">
        <f t="shared" si="3"/>
        <v>3.1414466691071999E-4</v>
      </c>
    </row>
    <row r="12" spans="1:3" x14ac:dyDescent="0.25">
      <c r="A12">
        <f t="shared" si="0"/>
        <v>10</v>
      </c>
      <c r="B12" s="13">
        <f t="shared" si="1"/>
        <v>2.8000000000000001E-2</v>
      </c>
      <c r="C12" s="12">
        <f t="shared" si="3"/>
        <v>3.7697360029286398E-4</v>
      </c>
    </row>
    <row r="13" spans="1:3" x14ac:dyDescent="0.25">
      <c r="A13">
        <f t="shared" si="0"/>
        <v>11</v>
      </c>
      <c r="B13" s="13">
        <f t="shared" si="1"/>
        <v>3.0300000000000001E-2</v>
      </c>
      <c r="C13" s="12">
        <f t="shared" si="3"/>
        <v>4.5236832035143676E-4</v>
      </c>
    </row>
    <row r="14" spans="1:3" x14ac:dyDescent="0.25">
      <c r="A14">
        <f t="shared" si="0"/>
        <v>12</v>
      </c>
      <c r="B14" s="13">
        <f t="shared" si="1"/>
        <v>3.2600000000000004E-2</v>
      </c>
      <c r="C14" s="12">
        <f t="shared" si="3"/>
        <v>5.4284198442172411E-4</v>
      </c>
    </row>
    <row r="15" spans="1:3" x14ac:dyDescent="0.25">
      <c r="A15">
        <f t="shared" si="0"/>
        <v>13</v>
      </c>
      <c r="B15" s="13">
        <f>B14*1.01</f>
        <v>3.2926000000000004E-2</v>
      </c>
      <c r="C15" s="12">
        <f t="shared" si="3"/>
        <v>6.5141038130606891E-4</v>
      </c>
    </row>
    <row r="16" spans="1:3" x14ac:dyDescent="0.25">
      <c r="A16">
        <f t="shared" si="0"/>
        <v>14</v>
      </c>
      <c r="B16" s="13">
        <f t="shared" ref="B16:B35" si="4">B15*1.01</f>
        <v>3.3255260000000002E-2</v>
      </c>
      <c r="C16" s="12">
        <f t="shared" si="3"/>
        <v>7.8169245756728263E-4</v>
      </c>
    </row>
    <row r="17" spans="1:3" x14ac:dyDescent="0.25">
      <c r="A17">
        <f t="shared" si="0"/>
        <v>15</v>
      </c>
      <c r="B17" s="13">
        <f t="shared" si="4"/>
        <v>3.3587812600000003E-2</v>
      </c>
      <c r="C17" s="12">
        <f t="shared" si="3"/>
        <v>9.3803094908073909E-4</v>
      </c>
    </row>
    <row r="18" spans="1:3" x14ac:dyDescent="0.25">
      <c r="A18">
        <f t="shared" si="0"/>
        <v>16</v>
      </c>
      <c r="B18" s="13">
        <f t="shared" si="4"/>
        <v>3.3923690726000003E-2</v>
      </c>
      <c r="C18" s="12">
        <f t="shared" si="3"/>
        <v>1.1256371388968869E-3</v>
      </c>
    </row>
    <row r="19" spans="1:3" x14ac:dyDescent="0.25">
      <c r="A19">
        <f t="shared" si="0"/>
        <v>17</v>
      </c>
      <c r="B19" s="13">
        <f t="shared" si="4"/>
        <v>3.4262927633260006E-2</v>
      </c>
      <c r="C19" s="12">
        <f t="shared" si="3"/>
        <v>1.3507645666762642E-3</v>
      </c>
    </row>
    <row r="20" spans="1:3" x14ac:dyDescent="0.25">
      <c r="A20">
        <f t="shared" si="0"/>
        <v>18</v>
      </c>
      <c r="B20" s="13">
        <f t="shared" si="4"/>
        <v>3.4605556909592605E-2</v>
      </c>
      <c r="C20" s="12">
        <f t="shared" si="3"/>
        <v>1.620917480011517E-3</v>
      </c>
    </row>
    <row r="21" spans="1:3" x14ac:dyDescent="0.25">
      <c r="A21">
        <f t="shared" si="0"/>
        <v>19</v>
      </c>
      <c r="B21" s="13">
        <f t="shared" si="4"/>
        <v>3.4951612478688533E-2</v>
      </c>
      <c r="C21" s="12">
        <f t="shared" si="3"/>
        <v>1.9451009760138203E-3</v>
      </c>
    </row>
    <row r="22" spans="1:3" x14ac:dyDescent="0.25">
      <c r="A22">
        <f t="shared" si="0"/>
        <v>20</v>
      </c>
      <c r="B22" s="13">
        <f t="shared" si="4"/>
        <v>3.5301128603475417E-2</v>
      </c>
      <c r="C22" s="12">
        <f t="shared" si="3"/>
        <v>2.3341211712165841E-3</v>
      </c>
    </row>
    <row r="23" spans="1:3" x14ac:dyDescent="0.25">
      <c r="A23">
        <f t="shared" si="0"/>
        <v>21</v>
      </c>
      <c r="B23" s="13">
        <f t="shared" si="4"/>
        <v>3.5654139889510168E-2</v>
      </c>
      <c r="C23" s="12">
        <f t="shared" si="3"/>
        <v>2.8009454054599009E-3</v>
      </c>
    </row>
    <row r="24" spans="1:3" x14ac:dyDescent="0.25">
      <c r="A24">
        <f t="shared" si="0"/>
        <v>22</v>
      </c>
      <c r="B24" s="13">
        <f t="shared" si="4"/>
        <v>3.6010681288405268E-2</v>
      </c>
      <c r="C24" s="12">
        <f t="shared" si="3"/>
        <v>3.3611344865518808E-3</v>
      </c>
    </row>
    <row r="25" spans="1:3" x14ac:dyDescent="0.25">
      <c r="A25">
        <f t="shared" si="0"/>
        <v>23</v>
      </c>
      <c r="B25" s="13">
        <f t="shared" si="4"/>
        <v>3.6370788101289318E-2</v>
      </c>
      <c r="C25" s="12">
        <f t="shared" si="3"/>
        <v>4.0333613838622571E-3</v>
      </c>
    </row>
    <row r="26" spans="1:3" x14ac:dyDescent="0.25">
      <c r="A26">
        <f t="shared" si="0"/>
        <v>24</v>
      </c>
      <c r="B26" s="13">
        <f t="shared" si="4"/>
        <v>3.6734495982302211E-2</v>
      </c>
      <c r="C26" s="12">
        <f t="shared" si="3"/>
        <v>4.8400336606347081E-3</v>
      </c>
    </row>
    <row r="27" spans="1:3" x14ac:dyDescent="0.25">
      <c r="A27">
        <f t="shared" si="0"/>
        <v>25</v>
      </c>
      <c r="B27" s="13">
        <f t="shared" si="4"/>
        <v>3.7101840942125236E-2</v>
      </c>
      <c r="C27" s="12">
        <f t="shared" si="3"/>
        <v>5.8080403927616491E-3</v>
      </c>
    </row>
    <row r="28" spans="1:3" x14ac:dyDescent="0.25">
      <c r="A28">
        <f t="shared" si="0"/>
        <v>26</v>
      </c>
      <c r="B28" s="13">
        <f t="shared" si="4"/>
        <v>3.7472859351546491E-2</v>
      </c>
      <c r="C28" s="12">
        <f t="shared" si="3"/>
        <v>6.9696484713139785E-3</v>
      </c>
    </row>
    <row r="29" spans="1:3" x14ac:dyDescent="0.25">
      <c r="A29">
        <f t="shared" si="0"/>
        <v>27</v>
      </c>
      <c r="B29" s="13">
        <f t="shared" si="4"/>
        <v>3.7847587945061954E-2</v>
      </c>
      <c r="C29" s="12">
        <f t="shared" si="3"/>
        <v>8.3635781655767745E-3</v>
      </c>
    </row>
    <row r="30" spans="1:3" x14ac:dyDescent="0.25">
      <c r="A30">
        <f t="shared" si="0"/>
        <v>28</v>
      </c>
      <c r="B30" s="13">
        <f t="shared" si="4"/>
        <v>3.8226063824512574E-2</v>
      </c>
      <c r="C30" s="12">
        <f t="shared" si="3"/>
        <v>1.003629379869213E-2</v>
      </c>
    </row>
    <row r="31" spans="1:3" x14ac:dyDescent="0.25">
      <c r="A31">
        <f t="shared" si="0"/>
        <v>29</v>
      </c>
      <c r="B31" s="13">
        <f t="shared" si="4"/>
        <v>3.86083244627577E-2</v>
      </c>
      <c r="C31" s="12">
        <f t="shared" si="3"/>
        <v>1.2043552558430556E-2</v>
      </c>
    </row>
    <row r="32" spans="1:3" x14ac:dyDescent="0.25">
      <c r="A32">
        <f t="shared" si="0"/>
        <v>30</v>
      </c>
      <c r="B32" s="13">
        <f t="shared" si="4"/>
        <v>3.8994407707385277E-2</v>
      </c>
      <c r="C32" s="12">
        <f t="shared" si="3"/>
        <v>1.4452263070116666E-2</v>
      </c>
    </row>
    <row r="33" spans="1:3" x14ac:dyDescent="0.25">
      <c r="A33">
        <f t="shared" si="0"/>
        <v>31</v>
      </c>
      <c r="B33" s="13">
        <f t="shared" si="4"/>
        <v>3.9384351784459128E-2</v>
      </c>
      <c r="C33" s="12">
        <f t="shared" si="3"/>
        <v>1.734271568414E-2</v>
      </c>
    </row>
    <row r="34" spans="1:3" x14ac:dyDescent="0.25">
      <c r="A34">
        <f t="shared" si="0"/>
        <v>32</v>
      </c>
      <c r="B34" s="13">
        <f t="shared" si="4"/>
        <v>3.9778195302303719E-2</v>
      </c>
      <c r="C34" s="12">
        <f>C33*0.99</f>
        <v>1.7169288527298598E-2</v>
      </c>
    </row>
    <row r="35" spans="1:3" x14ac:dyDescent="0.25">
      <c r="A35">
        <f t="shared" si="0"/>
        <v>33</v>
      </c>
      <c r="B35" s="13">
        <f t="shared" si="4"/>
        <v>4.0175977255326754E-2</v>
      </c>
      <c r="C35" s="12">
        <f t="shared" ref="C35:C98" si="5">C34*0.99</f>
        <v>1.6997595642025614E-2</v>
      </c>
    </row>
    <row r="36" spans="1:3" x14ac:dyDescent="0.25">
      <c r="A36">
        <f t="shared" ref="A36:A99" si="6">A35+1</f>
        <v>34</v>
      </c>
      <c r="B36" s="13">
        <f t="shared" ref="B36:B68" si="7">B35*1.01</f>
        <v>4.057773702788002E-2</v>
      </c>
      <c r="C36" s="12">
        <f t="shared" si="5"/>
        <v>1.6827619685605359E-2</v>
      </c>
    </row>
    <row r="37" spans="1:3" x14ac:dyDescent="0.25">
      <c r="A37">
        <f t="shared" si="6"/>
        <v>35</v>
      </c>
      <c r="B37" s="13">
        <f t="shared" si="7"/>
        <v>4.0983514398158824E-2</v>
      </c>
      <c r="C37" s="12">
        <f t="shared" si="5"/>
        <v>1.6659343488749305E-2</v>
      </c>
    </row>
    <row r="38" spans="1:3" x14ac:dyDescent="0.25">
      <c r="A38">
        <f t="shared" si="6"/>
        <v>36</v>
      </c>
      <c r="B38" s="13">
        <f t="shared" si="7"/>
        <v>4.1393349542140412E-2</v>
      </c>
      <c r="C38" s="12">
        <f t="shared" si="5"/>
        <v>1.6492750053861811E-2</v>
      </c>
    </row>
    <row r="39" spans="1:3" x14ac:dyDescent="0.25">
      <c r="A39">
        <f t="shared" si="6"/>
        <v>37</v>
      </c>
      <c r="B39" s="13">
        <f t="shared" si="7"/>
        <v>4.1807283037561815E-2</v>
      </c>
      <c r="C39" s="12">
        <f t="shared" si="5"/>
        <v>1.6327822553323192E-2</v>
      </c>
    </row>
    <row r="40" spans="1:3" x14ac:dyDescent="0.25">
      <c r="A40">
        <f t="shared" si="6"/>
        <v>38</v>
      </c>
      <c r="B40" s="13">
        <f t="shared" si="7"/>
        <v>4.2225355867937436E-2</v>
      </c>
      <c r="C40" s="12">
        <f t="shared" si="5"/>
        <v>1.6164544327789958E-2</v>
      </c>
    </row>
    <row r="41" spans="1:3" x14ac:dyDescent="0.25">
      <c r="A41">
        <f t="shared" si="6"/>
        <v>39</v>
      </c>
      <c r="B41" s="13">
        <f t="shared" si="7"/>
        <v>4.2647609426616814E-2</v>
      </c>
      <c r="C41" s="12">
        <f t="shared" si="5"/>
        <v>1.6002898884512059E-2</v>
      </c>
    </row>
    <row r="42" spans="1:3" x14ac:dyDescent="0.25">
      <c r="A42">
        <f t="shared" si="6"/>
        <v>40</v>
      </c>
      <c r="B42" s="13">
        <f t="shared" si="7"/>
        <v>4.3074085520882981E-2</v>
      </c>
      <c r="C42" s="12">
        <f t="shared" si="5"/>
        <v>1.5842869895666939E-2</v>
      </c>
    </row>
    <row r="43" spans="1:3" x14ac:dyDescent="0.25">
      <c r="A43">
        <f t="shared" si="6"/>
        <v>41</v>
      </c>
      <c r="B43" s="13">
        <f t="shared" si="7"/>
        <v>4.3504826376091814E-2</v>
      </c>
      <c r="C43" s="12">
        <f t="shared" si="5"/>
        <v>1.568444119671027E-2</v>
      </c>
    </row>
    <row r="44" spans="1:3" x14ac:dyDescent="0.25">
      <c r="A44">
        <f t="shared" si="6"/>
        <v>42</v>
      </c>
      <c r="B44" s="13">
        <f t="shared" si="7"/>
        <v>4.393987463985273E-2</v>
      </c>
      <c r="C44" s="12">
        <f t="shared" si="5"/>
        <v>1.5527596784743167E-2</v>
      </c>
    </row>
    <row r="45" spans="1:3" x14ac:dyDescent="0.25">
      <c r="A45">
        <f t="shared" si="6"/>
        <v>43</v>
      </c>
      <c r="B45" s="13">
        <f t="shared" si="7"/>
        <v>4.4379273386251257E-2</v>
      </c>
      <c r="C45" s="12">
        <f t="shared" si="5"/>
        <v>1.5372320816895735E-2</v>
      </c>
    </row>
    <row r="46" spans="1:3" x14ac:dyDescent="0.25">
      <c r="A46">
        <f t="shared" si="6"/>
        <v>44</v>
      </c>
      <c r="B46" s="13">
        <f t="shared" si="7"/>
        <v>4.4823066120113768E-2</v>
      </c>
      <c r="C46" s="12">
        <f t="shared" si="5"/>
        <v>1.5218597608726778E-2</v>
      </c>
    </row>
    <row r="47" spans="1:3" x14ac:dyDescent="0.25">
      <c r="A47">
        <f t="shared" si="6"/>
        <v>45</v>
      </c>
      <c r="B47" s="13">
        <f t="shared" si="7"/>
        <v>4.5271296781314904E-2</v>
      </c>
      <c r="C47" s="12">
        <f t="shared" si="5"/>
        <v>1.506641163263951E-2</v>
      </c>
    </row>
    <row r="48" spans="1:3" x14ac:dyDescent="0.25">
      <c r="A48">
        <f t="shared" si="6"/>
        <v>46</v>
      </c>
      <c r="B48" s="13">
        <f t="shared" si="7"/>
        <v>4.5724009749128054E-2</v>
      </c>
      <c r="C48" s="12">
        <f t="shared" si="5"/>
        <v>1.4915747516313116E-2</v>
      </c>
    </row>
    <row r="49" spans="1:3" x14ac:dyDescent="0.25">
      <c r="A49">
        <f t="shared" si="6"/>
        <v>47</v>
      </c>
      <c r="B49" s="13">
        <f t="shared" si="7"/>
        <v>4.6181249846619338E-2</v>
      </c>
      <c r="C49" s="12">
        <f t="shared" si="5"/>
        <v>1.4766590041149984E-2</v>
      </c>
    </row>
    <row r="50" spans="1:3" x14ac:dyDescent="0.25">
      <c r="A50">
        <f t="shared" si="6"/>
        <v>48</v>
      </c>
      <c r="B50" s="13">
        <f t="shared" si="7"/>
        <v>4.6643062345085529E-2</v>
      </c>
      <c r="C50" s="12">
        <f t="shared" si="5"/>
        <v>1.4618924140738484E-2</v>
      </c>
    </row>
    <row r="51" spans="1:3" x14ac:dyDescent="0.25">
      <c r="A51">
        <f t="shared" si="6"/>
        <v>49</v>
      </c>
      <c r="B51" s="13">
        <f t="shared" si="7"/>
        <v>4.7109492968536386E-2</v>
      </c>
      <c r="C51" s="12">
        <f t="shared" si="5"/>
        <v>1.4472734899331098E-2</v>
      </c>
    </row>
    <row r="52" spans="1:3" x14ac:dyDescent="0.25">
      <c r="A52">
        <f t="shared" si="6"/>
        <v>50</v>
      </c>
      <c r="B52" s="13">
        <f t="shared" si="7"/>
        <v>4.7580587898221748E-2</v>
      </c>
      <c r="C52" s="12">
        <f t="shared" si="5"/>
        <v>1.4328007550337788E-2</v>
      </c>
    </row>
    <row r="53" spans="1:3" x14ac:dyDescent="0.25">
      <c r="A53">
        <f t="shared" si="6"/>
        <v>51</v>
      </c>
      <c r="B53" s="13">
        <f t="shared" si="7"/>
        <v>4.8056393777203964E-2</v>
      </c>
      <c r="C53" s="12">
        <f t="shared" si="5"/>
        <v>1.4184727474834409E-2</v>
      </c>
    </row>
    <row r="54" spans="1:3" x14ac:dyDescent="0.25">
      <c r="A54">
        <f t="shared" si="6"/>
        <v>52</v>
      </c>
      <c r="B54" s="13">
        <f t="shared" si="7"/>
        <v>4.8536957714976001E-2</v>
      </c>
      <c r="C54" s="12">
        <f t="shared" si="5"/>
        <v>1.4042880200086065E-2</v>
      </c>
    </row>
    <row r="55" spans="1:3" x14ac:dyDescent="0.25">
      <c r="A55">
        <f t="shared" si="6"/>
        <v>53</v>
      </c>
      <c r="B55" s="13">
        <f t="shared" si="7"/>
        <v>4.9022327292125759E-2</v>
      </c>
      <c r="C55" s="12">
        <f t="shared" si="5"/>
        <v>1.3902451398085203E-2</v>
      </c>
    </row>
    <row r="56" spans="1:3" x14ac:dyDescent="0.25">
      <c r="A56">
        <f t="shared" si="6"/>
        <v>54</v>
      </c>
      <c r="B56" s="13">
        <f t="shared" si="7"/>
        <v>4.9512550565047019E-2</v>
      </c>
      <c r="C56" s="12">
        <f t="shared" si="5"/>
        <v>1.3763426884104351E-2</v>
      </c>
    </row>
    <row r="57" spans="1:3" x14ac:dyDescent="0.25">
      <c r="A57">
        <f t="shared" si="6"/>
        <v>55</v>
      </c>
      <c r="B57" s="13">
        <f t="shared" si="7"/>
        <v>5.000767607069749E-2</v>
      </c>
      <c r="C57" s="12">
        <f t="shared" si="5"/>
        <v>1.3625792615263307E-2</v>
      </c>
    </row>
    <row r="58" spans="1:3" x14ac:dyDescent="0.25">
      <c r="A58">
        <f t="shared" si="6"/>
        <v>56</v>
      </c>
      <c r="B58" s="13">
        <f t="shared" si="7"/>
        <v>5.0507752831404469E-2</v>
      </c>
      <c r="C58" s="12">
        <f t="shared" si="5"/>
        <v>1.3489534689110674E-2</v>
      </c>
    </row>
    <row r="59" spans="1:3" x14ac:dyDescent="0.25">
      <c r="A59">
        <f t="shared" si="6"/>
        <v>57</v>
      </c>
      <c r="B59" s="13">
        <f t="shared" si="7"/>
        <v>5.1012830359718514E-2</v>
      </c>
      <c r="C59" s="12">
        <f t="shared" si="5"/>
        <v>1.3354639342219567E-2</v>
      </c>
    </row>
    <row r="60" spans="1:3" x14ac:dyDescent="0.25">
      <c r="A60">
        <f t="shared" si="6"/>
        <v>58</v>
      </c>
      <c r="B60" s="13">
        <f t="shared" si="7"/>
        <v>5.1522958663315702E-2</v>
      </c>
      <c r="C60" s="12">
        <f t="shared" si="5"/>
        <v>1.3221092948797371E-2</v>
      </c>
    </row>
    <row r="61" spans="1:3" x14ac:dyDescent="0.25">
      <c r="A61">
        <f t="shared" si="6"/>
        <v>59</v>
      </c>
      <c r="B61" s="13">
        <f t="shared" si="7"/>
        <v>5.2038188249948859E-2</v>
      </c>
      <c r="C61" s="12">
        <f t="shared" si="5"/>
        <v>1.3088882019309397E-2</v>
      </c>
    </row>
    <row r="62" spans="1:3" x14ac:dyDescent="0.25">
      <c r="A62">
        <f t="shared" si="6"/>
        <v>60</v>
      </c>
      <c r="B62" s="13">
        <f t="shared" si="7"/>
        <v>5.255857013244835E-2</v>
      </c>
      <c r="C62" s="12">
        <f t="shared" si="5"/>
        <v>1.2957993199116303E-2</v>
      </c>
    </row>
    <row r="63" spans="1:3" x14ac:dyDescent="0.25">
      <c r="A63">
        <f t="shared" si="6"/>
        <v>61</v>
      </c>
      <c r="B63" s="13">
        <f t="shared" si="7"/>
        <v>5.3084155833772836E-2</v>
      </c>
      <c r="C63" s="12">
        <f t="shared" si="5"/>
        <v>1.282841326712514E-2</v>
      </c>
    </row>
    <row r="64" spans="1:3" x14ac:dyDescent="0.25">
      <c r="A64">
        <f t="shared" si="6"/>
        <v>62</v>
      </c>
      <c r="B64" s="13">
        <f t="shared" si="7"/>
        <v>5.3614997392110564E-2</v>
      </c>
      <c r="C64" s="12">
        <f t="shared" si="5"/>
        <v>1.2700129134453888E-2</v>
      </c>
    </row>
    <row r="65" spans="1:3" x14ac:dyDescent="0.25">
      <c r="A65">
        <f t="shared" si="6"/>
        <v>63</v>
      </c>
      <c r="B65" s="13">
        <f t="shared" si="7"/>
        <v>5.4151147366031667E-2</v>
      </c>
      <c r="C65" s="12">
        <f t="shared" si="5"/>
        <v>1.257312784310935E-2</v>
      </c>
    </row>
    <row r="66" spans="1:3" x14ac:dyDescent="0.25">
      <c r="A66">
        <f t="shared" si="6"/>
        <v>64</v>
      </c>
      <c r="B66" s="13">
        <f t="shared" si="7"/>
        <v>5.4692658839691981E-2</v>
      </c>
      <c r="C66" s="12">
        <f t="shared" si="5"/>
        <v>1.2447396564678257E-2</v>
      </c>
    </row>
    <row r="67" spans="1:3" x14ac:dyDescent="0.25">
      <c r="A67">
        <f t="shared" si="6"/>
        <v>65</v>
      </c>
      <c r="B67" s="13">
        <f t="shared" si="7"/>
        <v>5.5239585428088898E-2</v>
      </c>
      <c r="C67" s="12">
        <f t="shared" si="5"/>
        <v>1.2322922599031474E-2</v>
      </c>
    </row>
    <row r="68" spans="1:3" x14ac:dyDescent="0.25">
      <c r="A68">
        <f t="shared" si="6"/>
        <v>66</v>
      </c>
      <c r="B68" s="13">
        <f t="shared" si="7"/>
        <v>5.5791981282369785E-2</v>
      </c>
      <c r="C68" s="12">
        <f t="shared" si="5"/>
        <v>1.219969337304116E-2</v>
      </c>
    </row>
    <row r="69" spans="1:3" x14ac:dyDescent="0.25">
      <c r="A69">
        <f t="shared" si="6"/>
        <v>67</v>
      </c>
      <c r="B69" s="13">
        <f>B68*1.02</f>
        <v>5.690782090801718E-2</v>
      </c>
      <c r="C69" s="12">
        <f t="shared" si="5"/>
        <v>1.2077696439310748E-2</v>
      </c>
    </row>
    <row r="70" spans="1:3" x14ac:dyDescent="0.25">
      <c r="A70">
        <f t="shared" si="6"/>
        <v>68</v>
      </c>
      <c r="B70" s="13">
        <f t="shared" ref="B70:B99" si="8">B69*1.02</f>
        <v>5.8045977326177528E-2</v>
      </c>
      <c r="C70" s="12">
        <f t="shared" si="5"/>
        <v>1.195691947491764E-2</v>
      </c>
    </row>
    <row r="71" spans="1:3" x14ac:dyDescent="0.25">
      <c r="A71">
        <f t="shared" si="6"/>
        <v>69</v>
      </c>
      <c r="B71" s="13">
        <f t="shared" si="8"/>
        <v>5.920689687270108E-2</v>
      </c>
      <c r="C71" s="12">
        <f t="shared" si="5"/>
        <v>1.1837350280168463E-2</v>
      </c>
    </row>
    <row r="72" spans="1:3" x14ac:dyDescent="0.25">
      <c r="A72">
        <f t="shared" si="6"/>
        <v>70</v>
      </c>
      <c r="B72" s="13">
        <f t="shared" si="8"/>
        <v>6.0391034810155106E-2</v>
      </c>
      <c r="C72" s="12">
        <f t="shared" si="5"/>
        <v>1.1718976777366778E-2</v>
      </c>
    </row>
    <row r="73" spans="1:3" x14ac:dyDescent="0.25">
      <c r="A73">
        <f t="shared" si="6"/>
        <v>71</v>
      </c>
      <c r="B73" s="13">
        <f t="shared" si="8"/>
        <v>6.1598855506358206E-2</v>
      </c>
      <c r="C73" s="12">
        <f t="shared" si="5"/>
        <v>1.160178700959311E-2</v>
      </c>
    </row>
    <row r="74" spans="1:3" x14ac:dyDescent="0.25">
      <c r="A74">
        <f t="shared" si="6"/>
        <v>72</v>
      </c>
      <c r="B74" s="13">
        <f t="shared" si="8"/>
        <v>6.2830832616485366E-2</v>
      </c>
      <c r="C74" s="12">
        <f t="shared" si="5"/>
        <v>1.1485769139497179E-2</v>
      </c>
    </row>
    <row r="75" spans="1:3" x14ac:dyDescent="0.25">
      <c r="A75">
        <f t="shared" si="6"/>
        <v>73</v>
      </c>
      <c r="B75" s="13">
        <f t="shared" si="8"/>
        <v>6.4087449268815072E-2</v>
      </c>
      <c r="C75" s="12">
        <f t="shared" si="5"/>
        <v>1.1370911448102207E-2</v>
      </c>
    </row>
    <row r="76" spans="1:3" x14ac:dyDescent="0.25">
      <c r="A76">
        <f t="shared" si="6"/>
        <v>74</v>
      </c>
      <c r="B76" s="13">
        <f t="shared" si="8"/>
        <v>6.536919825419138E-2</v>
      </c>
      <c r="C76" s="12">
        <f t="shared" si="5"/>
        <v>1.1257202333621185E-2</v>
      </c>
    </row>
    <row r="77" spans="1:3" x14ac:dyDescent="0.25">
      <c r="A77">
        <f t="shared" si="6"/>
        <v>75</v>
      </c>
      <c r="B77" s="13">
        <f t="shared" si="8"/>
        <v>6.6676582219275207E-2</v>
      </c>
      <c r="C77" s="12">
        <f t="shared" si="5"/>
        <v>1.1144630310284974E-2</v>
      </c>
    </row>
    <row r="78" spans="1:3" x14ac:dyDescent="0.25">
      <c r="A78">
        <f t="shared" si="6"/>
        <v>76</v>
      </c>
      <c r="B78" s="13">
        <f t="shared" si="8"/>
        <v>6.8010113863660709E-2</v>
      </c>
      <c r="C78" s="12">
        <f t="shared" si="5"/>
        <v>1.1033184007182124E-2</v>
      </c>
    </row>
    <row r="79" spans="1:3" x14ac:dyDescent="0.25">
      <c r="A79">
        <f t="shared" si="6"/>
        <v>77</v>
      </c>
      <c r="B79" s="13">
        <f t="shared" si="8"/>
        <v>6.9370316140933919E-2</v>
      </c>
      <c r="C79" s="12">
        <f t="shared" si="5"/>
        <v>1.0922852167110303E-2</v>
      </c>
    </row>
    <row r="80" spans="1:3" x14ac:dyDescent="0.25">
      <c r="A80">
        <f t="shared" si="6"/>
        <v>78</v>
      </c>
      <c r="B80" s="13">
        <f t="shared" si="8"/>
        <v>7.0757722463752601E-2</v>
      </c>
      <c r="C80" s="12">
        <f t="shared" si="5"/>
        <v>1.08136236454392E-2</v>
      </c>
    </row>
    <row r="81" spans="1:3" x14ac:dyDescent="0.25">
      <c r="A81">
        <f t="shared" si="6"/>
        <v>79</v>
      </c>
      <c r="B81" s="13">
        <f t="shared" si="8"/>
        <v>7.217287691302765E-2</v>
      </c>
      <c r="C81" s="12">
        <f t="shared" si="5"/>
        <v>1.0705487408984807E-2</v>
      </c>
    </row>
    <row r="82" spans="1:3" x14ac:dyDescent="0.25">
      <c r="A82">
        <f t="shared" si="6"/>
        <v>80</v>
      </c>
      <c r="B82" s="13">
        <f t="shared" si="8"/>
        <v>7.3616334451288207E-2</v>
      </c>
      <c r="C82" s="12">
        <f t="shared" si="5"/>
        <v>1.059843253489496E-2</v>
      </c>
    </row>
    <row r="83" spans="1:3" x14ac:dyDescent="0.25">
      <c r="A83">
        <f t="shared" si="6"/>
        <v>81</v>
      </c>
      <c r="B83" s="13">
        <f t="shared" si="8"/>
        <v>7.508866114031397E-2</v>
      </c>
      <c r="C83" s="12">
        <f t="shared" si="5"/>
        <v>1.049244820954601E-2</v>
      </c>
    </row>
    <row r="84" spans="1:3" x14ac:dyDescent="0.25">
      <c r="A84">
        <f t="shared" si="6"/>
        <v>82</v>
      </c>
      <c r="B84" s="13">
        <f t="shared" si="8"/>
        <v>7.6590434363120255E-2</v>
      </c>
      <c r="C84" s="12">
        <f t="shared" si="5"/>
        <v>1.038752372745055E-2</v>
      </c>
    </row>
    <row r="85" spans="1:3" x14ac:dyDescent="0.25">
      <c r="A85">
        <f t="shared" si="6"/>
        <v>83</v>
      </c>
      <c r="B85" s="13">
        <f t="shared" si="8"/>
        <v>7.8122243050382664E-2</v>
      </c>
      <c r="C85" s="12">
        <f t="shared" si="5"/>
        <v>1.0283648490176045E-2</v>
      </c>
    </row>
    <row r="86" spans="1:3" x14ac:dyDescent="0.25">
      <c r="A86">
        <f t="shared" si="6"/>
        <v>84</v>
      </c>
      <c r="B86" s="13">
        <f t="shared" si="8"/>
        <v>7.9684687911390314E-2</v>
      </c>
      <c r="C86" s="12">
        <f t="shared" si="5"/>
        <v>1.0180812005274284E-2</v>
      </c>
    </row>
    <row r="87" spans="1:3" x14ac:dyDescent="0.25">
      <c r="A87">
        <f t="shared" si="6"/>
        <v>85</v>
      </c>
      <c r="B87" s="13">
        <f t="shared" si="8"/>
        <v>8.1278381669618122E-2</v>
      </c>
      <c r="C87" s="12">
        <f t="shared" si="5"/>
        <v>1.0079003885221541E-2</v>
      </c>
    </row>
    <row r="88" spans="1:3" x14ac:dyDescent="0.25">
      <c r="A88">
        <f t="shared" si="6"/>
        <v>86</v>
      </c>
      <c r="B88" s="13">
        <f t="shared" si="8"/>
        <v>8.2903949303010482E-2</v>
      </c>
      <c r="C88" s="12">
        <f t="shared" si="5"/>
        <v>9.9782138463693267E-3</v>
      </c>
    </row>
    <row r="89" spans="1:3" x14ac:dyDescent="0.25">
      <c r="A89">
        <f t="shared" si="6"/>
        <v>87</v>
      </c>
      <c r="B89" s="13">
        <f t="shared" si="8"/>
        <v>8.4562028289070695E-2</v>
      </c>
      <c r="C89" s="12">
        <f t="shared" si="5"/>
        <v>9.8784317079056334E-3</v>
      </c>
    </row>
    <row r="90" spans="1:3" x14ac:dyDescent="0.25">
      <c r="A90">
        <f t="shared" si="6"/>
        <v>88</v>
      </c>
      <c r="B90" s="13">
        <f t="shared" si="8"/>
        <v>8.6253268854852114E-2</v>
      </c>
      <c r="C90" s="12">
        <f t="shared" si="5"/>
        <v>9.7796473908265767E-3</v>
      </c>
    </row>
    <row r="91" spans="1:3" x14ac:dyDescent="0.25">
      <c r="A91">
        <f t="shared" si="6"/>
        <v>89</v>
      </c>
      <c r="B91" s="13">
        <f t="shared" si="8"/>
        <v>8.797833423194916E-2</v>
      </c>
      <c r="C91" s="12">
        <f t="shared" si="5"/>
        <v>9.6818509169183109E-3</v>
      </c>
    </row>
    <row r="92" spans="1:3" x14ac:dyDescent="0.25">
      <c r="A92">
        <f t="shared" si="6"/>
        <v>90</v>
      </c>
      <c r="B92" s="13">
        <f t="shared" si="8"/>
        <v>8.9737900916588148E-2</v>
      </c>
      <c r="C92" s="12">
        <f t="shared" si="5"/>
        <v>9.5850324077491281E-3</v>
      </c>
    </row>
    <row r="93" spans="1:3" x14ac:dyDescent="0.25">
      <c r="A93">
        <f t="shared" si="6"/>
        <v>91</v>
      </c>
      <c r="B93" s="13">
        <f t="shared" si="8"/>
        <v>9.1532658934919908E-2</v>
      </c>
      <c r="C93" s="12">
        <f t="shared" si="5"/>
        <v>9.4891820836716361E-3</v>
      </c>
    </row>
    <row r="94" spans="1:3" x14ac:dyDescent="0.25">
      <c r="A94">
        <f t="shared" si="6"/>
        <v>92</v>
      </c>
      <c r="B94" s="13">
        <f t="shared" si="8"/>
        <v>9.3363312113618313E-2</v>
      </c>
      <c r="C94" s="12">
        <f t="shared" si="5"/>
        <v>9.3942902628349201E-3</v>
      </c>
    </row>
    <row r="95" spans="1:3" x14ac:dyDescent="0.25">
      <c r="A95">
        <f t="shared" si="6"/>
        <v>93</v>
      </c>
      <c r="B95" s="13">
        <f t="shared" si="8"/>
        <v>9.5230578355890674E-2</v>
      </c>
      <c r="C95" s="12">
        <f t="shared" si="5"/>
        <v>9.3003473602065716E-3</v>
      </c>
    </row>
    <row r="96" spans="1:3" x14ac:dyDescent="0.25">
      <c r="A96">
        <f t="shared" si="6"/>
        <v>94</v>
      </c>
      <c r="B96" s="13">
        <f t="shared" si="8"/>
        <v>9.7135189923008486E-2</v>
      </c>
      <c r="C96" s="12">
        <f t="shared" si="5"/>
        <v>9.2073438866045066E-3</v>
      </c>
    </row>
    <row r="97" spans="1:3" x14ac:dyDescent="0.25">
      <c r="A97">
        <f t="shared" si="6"/>
        <v>95</v>
      </c>
      <c r="B97" s="13">
        <f t="shared" si="8"/>
        <v>9.9077893721468663E-2</v>
      </c>
      <c r="C97" s="12">
        <f t="shared" si="5"/>
        <v>9.1152704477384609E-3</v>
      </c>
    </row>
    <row r="98" spans="1:3" x14ac:dyDescent="0.25">
      <c r="A98">
        <f t="shared" si="6"/>
        <v>96</v>
      </c>
      <c r="B98" s="13">
        <f t="shared" si="8"/>
        <v>0.10105945159589803</v>
      </c>
      <c r="C98" s="12">
        <f t="shared" si="5"/>
        <v>9.0241177432610759E-3</v>
      </c>
    </row>
    <row r="99" spans="1:3" x14ac:dyDescent="0.25">
      <c r="A99">
        <f t="shared" si="6"/>
        <v>97</v>
      </c>
      <c r="B99" s="13">
        <f t="shared" si="8"/>
        <v>0.10308064062781599</v>
      </c>
      <c r="C99" s="12">
        <f t="shared" ref="C99:C162" si="9">C98*0.99</f>
        <v>8.9338765658284643E-3</v>
      </c>
    </row>
    <row r="100" spans="1:3" x14ac:dyDescent="0.25">
      <c r="A100">
        <f t="shared" ref="A100:A163" si="10">A99+1</f>
        <v>98</v>
      </c>
      <c r="B100" s="13">
        <f>B99*0.995</f>
        <v>0.10256523742467691</v>
      </c>
      <c r="C100" s="12">
        <f t="shared" si="9"/>
        <v>8.8445378001701797E-3</v>
      </c>
    </row>
    <row r="101" spans="1:3" x14ac:dyDescent="0.25">
      <c r="A101">
        <f t="shared" si="10"/>
        <v>99</v>
      </c>
      <c r="B101" s="13">
        <f t="shared" ref="B101:B164" si="11">B100*0.995</f>
        <v>0.10205241123755353</v>
      </c>
      <c r="C101" s="12">
        <f t="shared" si="9"/>
        <v>8.7560924221684773E-3</v>
      </c>
    </row>
    <row r="102" spans="1:3" x14ac:dyDescent="0.25">
      <c r="A102">
        <f t="shared" si="10"/>
        <v>100</v>
      </c>
      <c r="B102" s="13">
        <f t="shared" si="11"/>
        <v>0.10154214918136575</v>
      </c>
      <c r="C102" s="12">
        <f t="shared" si="9"/>
        <v>8.6685314979467916E-3</v>
      </c>
    </row>
    <row r="103" spans="1:3" x14ac:dyDescent="0.25">
      <c r="A103">
        <f t="shared" si="10"/>
        <v>101</v>
      </c>
      <c r="B103" s="13">
        <f t="shared" si="11"/>
        <v>0.10103443843545892</v>
      </c>
      <c r="C103" s="12">
        <f t="shared" si="9"/>
        <v>8.5818461829673242E-3</v>
      </c>
    </row>
    <row r="104" spans="1:3" x14ac:dyDescent="0.25">
      <c r="A104">
        <f t="shared" si="10"/>
        <v>102</v>
      </c>
      <c r="B104" s="13">
        <f t="shared" si="11"/>
        <v>0.10052926624328162</v>
      </c>
      <c r="C104" s="12">
        <f t="shared" si="9"/>
        <v>8.4960277211376511E-3</v>
      </c>
    </row>
    <row r="105" spans="1:3" x14ac:dyDescent="0.25">
      <c r="A105">
        <f t="shared" si="10"/>
        <v>103</v>
      </c>
      <c r="B105" s="13">
        <f t="shared" si="11"/>
        <v>0.10002661991206521</v>
      </c>
      <c r="C105" s="12">
        <f t="shared" si="9"/>
        <v>8.4110674439262737E-3</v>
      </c>
    </row>
    <row r="106" spans="1:3" x14ac:dyDescent="0.25">
      <c r="A106">
        <f t="shared" si="10"/>
        <v>104</v>
      </c>
      <c r="B106" s="13">
        <f t="shared" si="11"/>
        <v>9.952648681250488E-2</v>
      </c>
      <c r="C106" s="12">
        <f t="shared" si="9"/>
        <v>8.3269567694870105E-3</v>
      </c>
    </row>
    <row r="107" spans="1:3" x14ac:dyDescent="0.25">
      <c r="A107">
        <f t="shared" si="10"/>
        <v>105</v>
      </c>
      <c r="B107" s="13">
        <f t="shared" si="11"/>
        <v>9.902885437844236E-2</v>
      </c>
      <c r="C107" s="12">
        <f t="shared" si="9"/>
        <v>8.2436872017921398E-3</v>
      </c>
    </row>
    <row r="108" spans="1:3" x14ac:dyDescent="0.25">
      <c r="A108">
        <f t="shared" si="10"/>
        <v>106</v>
      </c>
      <c r="B108" s="13">
        <f t="shared" si="11"/>
        <v>9.8533710106550154E-2</v>
      </c>
      <c r="C108" s="12">
        <f t="shared" si="9"/>
        <v>8.1612503297742185E-3</v>
      </c>
    </row>
    <row r="109" spans="1:3" x14ac:dyDescent="0.25">
      <c r="A109">
        <f t="shared" si="10"/>
        <v>107</v>
      </c>
      <c r="B109" s="13">
        <f t="shared" si="11"/>
        <v>9.8041041556017408E-2</v>
      </c>
      <c r="C109" s="12">
        <f t="shared" si="9"/>
        <v>8.0796378264764764E-3</v>
      </c>
    </row>
    <row r="110" spans="1:3" x14ac:dyDescent="0.25">
      <c r="A110">
        <f t="shared" si="10"/>
        <v>108</v>
      </c>
      <c r="B110" s="13">
        <f t="shared" si="11"/>
        <v>9.7550836348237316E-2</v>
      </c>
      <c r="C110" s="12">
        <f t="shared" si="9"/>
        <v>7.9988414482117121E-3</v>
      </c>
    </row>
    <row r="111" spans="1:3" x14ac:dyDescent="0.25">
      <c r="A111">
        <f t="shared" si="10"/>
        <v>109</v>
      </c>
      <c r="B111" s="13">
        <f t="shared" si="11"/>
        <v>9.7063082166496131E-2</v>
      </c>
      <c r="C111" s="12">
        <f t="shared" si="9"/>
        <v>7.9188530337295955E-3</v>
      </c>
    </row>
    <row r="112" spans="1:3" x14ac:dyDescent="0.25">
      <c r="A112">
        <f t="shared" si="10"/>
        <v>110</v>
      </c>
      <c r="B112" s="13">
        <f t="shared" si="11"/>
        <v>9.6577766755663652E-2</v>
      </c>
      <c r="C112" s="12">
        <f t="shared" si="9"/>
        <v>7.8396645033922997E-3</v>
      </c>
    </row>
    <row r="113" spans="1:3" x14ac:dyDescent="0.25">
      <c r="A113">
        <f t="shared" si="10"/>
        <v>111</v>
      </c>
      <c r="B113" s="13">
        <f t="shared" si="11"/>
        <v>9.6094877921885327E-2</v>
      </c>
      <c r="C113" s="12">
        <f t="shared" si="9"/>
        <v>7.7612678583583771E-3</v>
      </c>
    </row>
    <row r="114" spans="1:3" x14ac:dyDescent="0.25">
      <c r="A114">
        <f t="shared" si="10"/>
        <v>112</v>
      </c>
      <c r="B114" s="13">
        <f t="shared" si="11"/>
        <v>9.5614403532275904E-2</v>
      </c>
      <c r="C114" s="12">
        <f t="shared" si="9"/>
        <v>7.6836551797747933E-3</v>
      </c>
    </row>
    <row r="115" spans="1:3" x14ac:dyDescent="0.25">
      <c r="A115">
        <f t="shared" si="10"/>
        <v>113</v>
      </c>
      <c r="B115" s="13">
        <f t="shared" si="11"/>
        <v>9.5136331514614522E-2</v>
      </c>
      <c r="C115" s="12">
        <f t="shared" si="9"/>
        <v>7.6068186279770449E-3</v>
      </c>
    </row>
    <row r="116" spans="1:3" x14ac:dyDescent="0.25">
      <c r="A116">
        <f t="shared" si="10"/>
        <v>114</v>
      </c>
      <c r="B116" s="13">
        <f t="shared" si="11"/>
        <v>9.4660649857041451E-2</v>
      </c>
      <c r="C116" s="12">
        <f t="shared" si="9"/>
        <v>7.5307504416972744E-3</v>
      </c>
    </row>
    <row r="117" spans="1:3" x14ac:dyDescent="0.25">
      <c r="A117">
        <f t="shared" si="10"/>
        <v>115</v>
      </c>
      <c r="B117" s="13">
        <f t="shared" si="11"/>
        <v>9.4187346607756239E-2</v>
      </c>
      <c r="C117" s="12">
        <f t="shared" si="9"/>
        <v>7.4554429372803016E-3</v>
      </c>
    </row>
    <row r="118" spans="1:3" x14ac:dyDescent="0.25">
      <c r="A118">
        <f t="shared" si="10"/>
        <v>116</v>
      </c>
      <c r="B118" s="13">
        <f t="shared" si="11"/>
        <v>9.3716409874717452E-2</v>
      </c>
      <c r="C118" s="12">
        <f t="shared" si="9"/>
        <v>7.3808885079074986E-3</v>
      </c>
    </row>
    <row r="119" spans="1:3" x14ac:dyDescent="0.25">
      <c r="A119">
        <f t="shared" si="10"/>
        <v>117</v>
      </c>
      <c r="B119" s="13">
        <f t="shared" si="11"/>
        <v>9.3247827825343868E-2</v>
      </c>
      <c r="C119" s="12">
        <f t="shared" si="9"/>
        <v>7.3070796228284236E-3</v>
      </c>
    </row>
    <row r="120" spans="1:3" x14ac:dyDescent="0.25">
      <c r="A120">
        <f t="shared" si="10"/>
        <v>118</v>
      </c>
      <c r="B120" s="13">
        <f t="shared" si="11"/>
        <v>9.2781588686217151E-2</v>
      </c>
      <c r="C120" s="12">
        <f t="shared" si="9"/>
        <v>7.2340088266001391E-3</v>
      </c>
    </row>
    <row r="121" spans="1:3" x14ac:dyDescent="0.25">
      <c r="A121">
        <f t="shared" si="10"/>
        <v>119</v>
      </c>
      <c r="B121" s="13">
        <f t="shared" si="11"/>
        <v>9.2317680742786068E-2</v>
      </c>
      <c r="C121" s="12">
        <f t="shared" si="9"/>
        <v>7.1616687383341373E-3</v>
      </c>
    </row>
    <row r="122" spans="1:3" x14ac:dyDescent="0.25">
      <c r="A122">
        <f t="shared" si="10"/>
        <v>120</v>
      </c>
      <c r="B122" s="13">
        <f t="shared" si="11"/>
        <v>9.1856092339072132E-2</v>
      </c>
      <c r="C122" s="12">
        <f t="shared" si="9"/>
        <v>7.090052050950796E-3</v>
      </c>
    </row>
    <row r="123" spans="1:3" x14ac:dyDescent="0.25">
      <c r="A123">
        <f t="shared" si="10"/>
        <v>121</v>
      </c>
      <c r="B123" s="13">
        <f t="shared" si="11"/>
        <v>9.1396811877376777E-2</v>
      </c>
      <c r="C123" s="12">
        <f t="shared" si="9"/>
        <v>7.0191515304412876E-3</v>
      </c>
    </row>
    <row r="124" spans="1:3" x14ac:dyDescent="0.25">
      <c r="A124">
        <f t="shared" si="10"/>
        <v>122</v>
      </c>
      <c r="B124" s="13">
        <f t="shared" si="11"/>
        <v>9.0939827817989899E-2</v>
      </c>
      <c r="C124" s="12">
        <f t="shared" si="9"/>
        <v>6.9489600151368749E-3</v>
      </c>
    </row>
    <row r="125" spans="1:3" x14ac:dyDescent="0.25">
      <c r="A125">
        <f t="shared" si="10"/>
        <v>123</v>
      </c>
      <c r="B125" s="13">
        <f t="shared" si="11"/>
        <v>9.0485128678899948E-2</v>
      </c>
      <c r="C125" s="12">
        <f t="shared" si="9"/>
        <v>6.8794704149855064E-3</v>
      </c>
    </row>
    <row r="126" spans="1:3" x14ac:dyDescent="0.25">
      <c r="A126">
        <f t="shared" si="10"/>
        <v>124</v>
      </c>
      <c r="B126" s="13">
        <f t="shared" si="11"/>
        <v>9.0032703035505451E-2</v>
      </c>
      <c r="C126" s="12">
        <f t="shared" si="9"/>
        <v>6.8106757108356512E-3</v>
      </c>
    </row>
    <row r="127" spans="1:3" x14ac:dyDescent="0.25">
      <c r="A127">
        <f t="shared" si="10"/>
        <v>125</v>
      </c>
      <c r="B127" s="13">
        <f t="shared" si="11"/>
        <v>8.9582539520327922E-2</v>
      </c>
      <c r="C127" s="12">
        <f t="shared" si="9"/>
        <v>6.7425689537272942E-3</v>
      </c>
    </row>
    <row r="128" spans="1:3" x14ac:dyDescent="0.25">
      <c r="A128">
        <f t="shared" si="10"/>
        <v>126</v>
      </c>
      <c r="B128" s="13">
        <f t="shared" si="11"/>
        <v>8.9134626822726284E-2</v>
      </c>
      <c r="C128" s="12">
        <f t="shared" si="9"/>
        <v>6.6751432641900211E-3</v>
      </c>
    </row>
    <row r="129" spans="1:3" x14ac:dyDescent="0.25">
      <c r="A129">
        <f t="shared" si="10"/>
        <v>127</v>
      </c>
      <c r="B129" s="13">
        <f t="shared" si="11"/>
        <v>8.8688953688612654E-2</v>
      </c>
      <c r="C129" s="12">
        <f t="shared" si="9"/>
        <v>6.6083918315481211E-3</v>
      </c>
    </row>
    <row r="130" spans="1:3" x14ac:dyDescent="0.25">
      <c r="A130">
        <f t="shared" si="10"/>
        <v>128</v>
      </c>
      <c r="B130" s="13">
        <f t="shared" si="11"/>
        <v>8.8245508920169594E-2</v>
      </c>
      <c r="C130" s="12">
        <f t="shared" si="9"/>
        <v>6.5423079132326395E-3</v>
      </c>
    </row>
    <row r="131" spans="1:3" x14ac:dyDescent="0.25">
      <c r="A131">
        <f t="shared" si="10"/>
        <v>129</v>
      </c>
      <c r="B131" s="13">
        <f t="shared" si="11"/>
        <v>8.7804281375568741E-2</v>
      </c>
      <c r="C131" s="12">
        <f t="shared" si="9"/>
        <v>6.4768848341003127E-3</v>
      </c>
    </row>
    <row r="132" spans="1:3" x14ac:dyDescent="0.25">
      <c r="A132">
        <f t="shared" si="10"/>
        <v>130</v>
      </c>
      <c r="B132" s="13">
        <f t="shared" si="11"/>
        <v>8.7365259968690892E-2</v>
      </c>
      <c r="C132" s="12">
        <f t="shared" si="9"/>
        <v>6.4121159857593096E-3</v>
      </c>
    </row>
    <row r="133" spans="1:3" x14ac:dyDescent="0.25">
      <c r="A133">
        <f t="shared" si="10"/>
        <v>131</v>
      </c>
      <c r="B133" s="13">
        <f t="shared" si="11"/>
        <v>8.6928433668847435E-2</v>
      </c>
      <c r="C133" s="12">
        <f t="shared" si="9"/>
        <v>6.3479948259017168E-3</v>
      </c>
    </row>
    <row r="134" spans="1:3" x14ac:dyDescent="0.25">
      <c r="A134">
        <f t="shared" si="10"/>
        <v>132</v>
      </c>
      <c r="B134" s="13">
        <f t="shared" si="11"/>
        <v>8.6493791500503195E-2</v>
      </c>
      <c r="C134" s="12">
        <f t="shared" si="9"/>
        <v>6.2845148776426996E-3</v>
      </c>
    </row>
    <row r="135" spans="1:3" x14ac:dyDescent="0.25">
      <c r="A135">
        <f t="shared" si="10"/>
        <v>133</v>
      </c>
      <c r="B135" s="13">
        <f t="shared" si="11"/>
        <v>8.6061322543000682E-2</v>
      </c>
      <c r="C135" s="12">
        <f t="shared" si="9"/>
        <v>6.2216697288662729E-3</v>
      </c>
    </row>
    <row r="136" spans="1:3" x14ac:dyDescent="0.25">
      <c r="A136">
        <f t="shared" si="10"/>
        <v>134</v>
      </c>
      <c r="B136" s="13">
        <f t="shared" si="11"/>
        <v>8.5631015930285673E-2</v>
      </c>
      <c r="C136" s="12">
        <f t="shared" si="9"/>
        <v>6.1594530315776099E-3</v>
      </c>
    </row>
    <row r="137" spans="1:3" x14ac:dyDescent="0.25">
      <c r="A137">
        <f t="shared" si="10"/>
        <v>135</v>
      </c>
      <c r="B137" s="13">
        <f t="shared" si="11"/>
        <v>8.5202860850634249E-2</v>
      </c>
      <c r="C137" s="12">
        <f t="shared" si="9"/>
        <v>6.0978585012618335E-3</v>
      </c>
    </row>
    <row r="138" spans="1:3" x14ac:dyDescent="0.25">
      <c r="A138">
        <f t="shared" si="10"/>
        <v>136</v>
      </c>
      <c r="B138" s="13">
        <f t="shared" si="11"/>
        <v>8.4776846546381082E-2</v>
      </c>
      <c r="C138" s="12">
        <f t="shared" si="9"/>
        <v>6.0368799162492147E-3</v>
      </c>
    </row>
    <row r="139" spans="1:3" x14ac:dyDescent="0.25">
      <c r="A139">
        <f t="shared" si="10"/>
        <v>137</v>
      </c>
      <c r="B139" s="13">
        <f t="shared" si="11"/>
        <v>8.435296231364918E-2</v>
      </c>
      <c r="C139" s="12">
        <f t="shared" si="9"/>
        <v>5.9765111170867226E-3</v>
      </c>
    </row>
    <row r="140" spans="1:3" x14ac:dyDescent="0.25">
      <c r="A140">
        <f t="shared" si="10"/>
        <v>138</v>
      </c>
      <c r="B140" s="13">
        <f t="shared" si="11"/>
        <v>8.3931197502080931E-2</v>
      </c>
      <c r="C140" s="12">
        <f t="shared" si="9"/>
        <v>5.9167460059158551E-3</v>
      </c>
    </row>
    <row r="141" spans="1:3" x14ac:dyDescent="0.25">
      <c r="A141">
        <f t="shared" si="10"/>
        <v>139</v>
      </c>
      <c r="B141" s="13">
        <f t="shared" si="11"/>
        <v>8.351154151457052E-2</v>
      </c>
      <c r="C141" s="12">
        <f t="shared" si="9"/>
        <v>5.8575785458566962E-3</v>
      </c>
    </row>
    <row r="142" spans="1:3" x14ac:dyDescent="0.25">
      <c r="A142">
        <f t="shared" si="10"/>
        <v>140</v>
      </c>
      <c r="B142" s="13">
        <f t="shared" si="11"/>
        <v>8.3093983806997673E-2</v>
      </c>
      <c r="C142" s="12">
        <f t="shared" si="9"/>
        <v>5.7990027603981292E-3</v>
      </c>
    </row>
    <row r="143" spans="1:3" x14ac:dyDescent="0.25">
      <c r="A143">
        <f t="shared" si="10"/>
        <v>141</v>
      </c>
      <c r="B143" s="13">
        <f t="shared" si="11"/>
        <v>8.2678513887962685E-2</v>
      </c>
      <c r="C143" s="12">
        <f t="shared" si="9"/>
        <v>5.7410127327941476E-3</v>
      </c>
    </row>
    <row r="144" spans="1:3" x14ac:dyDescent="0.25">
      <c r="A144">
        <f t="shared" si="10"/>
        <v>142</v>
      </c>
      <c r="B144" s="13">
        <f t="shared" si="11"/>
        <v>8.2265121318522871E-2</v>
      </c>
      <c r="C144" s="12">
        <f t="shared" si="9"/>
        <v>5.6836026054662061E-3</v>
      </c>
    </row>
    <row r="145" spans="1:3" x14ac:dyDescent="0.25">
      <c r="A145">
        <f t="shared" si="10"/>
        <v>143</v>
      </c>
      <c r="B145" s="13">
        <f t="shared" si="11"/>
        <v>8.1853795711930258E-2</v>
      </c>
      <c r="C145" s="12">
        <f t="shared" si="9"/>
        <v>5.626766579411544E-3</v>
      </c>
    </row>
    <row r="146" spans="1:3" x14ac:dyDescent="0.25">
      <c r="A146">
        <f t="shared" si="10"/>
        <v>144</v>
      </c>
      <c r="B146" s="13">
        <f t="shared" si="11"/>
        <v>8.1444526733370604E-2</v>
      </c>
      <c r="C146" s="12">
        <f t="shared" si="9"/>
        <v>5.5704989136174284E-3</v>
      </c>
    </row>
    <row r="147" spans="1:3" x14ac:dyDescent="0.25">
      <c r="A147">
        <f t="shared" si="10"/>
        <v>145</v>
      </c>
      <c r="B147" s="13">
        <f t="shared" si="11"/>
        <v>8.103730409970375E-2</v>
      </c>
      <c r="C147" s="12">
        <f t="shared" si="9"/>
        <v>5.5147939244812542E-3</v>
      </c>
    </row>
    <row r="148" spans="1:3" x14ac:dyDescent="0.25">
      <c r="A148">
        <f t="shared" si="10"/>
        <v>146</v>
      </c>
      <c r="B148" s="13">
        <f t="shared" si="11"/>
        <v>8.0632117579205229E-2</v>
      </c>
      <c r="C148" s="12">
        <f t="shared" si="9"/>
        <v>5.4596459852364419E-3</v>
      </c>
    </row>
    <row r="149" spans="1:3" x14ac:dyDescent="0.25">
      <c r="A149">
        <f t="shared" si="10"/>
        <v>147</v>
      </c>
      <c r="B149" s="13">
        <f t="shared" si="11"/>
        <v>8.0228956991309205E-2</v>
      </c>
      <c r="C149" s="12">
        <f t="shared" si="9"/>
        <v>5.4050495253840777E-3</v>
      </c>
    </row>
    <row r="150" spans="1:3" x14ac:dyDescent="0.25">
      <c r="A150">
        <f t="shared" si="10"/>
        <v>148</v>
      </c>
      <c r="B150" s="13">
        <v>0.08</v>
      </c>
      <c r="C150" s="12">
        <f t="shared" si="9"/>
        <v>5.3509990301302372E-3</v>
      </c>
    </row>
    <row r="151" spans="1:3" x14ac:dyDescent="0.25">
      <c r="A151">
        <f t="shared" si="10"/>
        <v>149</v>
      </c>
      <c r="B151" s="13">
        <v>0.08</v>
      </c>
      <c r="C151" s="12">
        <f t="shared" si="9"/>
        <v>5.2974890398289351E-3</v>
      </c>
    </row>
    <row r="152" spans="1:3" x14ac:dyDescent="0.25">
      <c r="A152">
        <f t="shared" si="10"/>
        <v>150</v>
      </c>
      <c r="B152" s="13">
        <v>0.08</v>
      </c>
      <c r="C152" s="12">
        <f t="shared" si="9"/>
        <v>5.2445141494306454E-3</v>
      </c>
    </row>
    <row r="153" spans="1:3" x14ac:dyDescent="0.25">
      <c r="A153">
        <f t="shared" si="10"/>
        <v>151</v>
      </c>
      <c r="B153" s="13">
        <v>0.08</v>
      </c>
      <c r="C153" s="12">
        <f t="shared" si="9"/>
        <v>5.1920690079363388E-3</v>
      </c>
    </row>
    <row r="154" spans="1:3" x14ac:dyDescent="0.25">
      <c r="A154">
        <f t="shared" si="10"/>
        <v>152</v>
      </c>
      <c r="B154" s="13">
        <v>0.08</v>
      </c>
      <c r="C154" s="12">
        <f t="shared" si="9"/>
        <v>5.1401483178569757E-3</v>
      </c>
    </row>
    <row r="155" spans="1:3" x14ac:dyDescent="0.25">
      <c r="A155">
        <f t="shared" si="10"/>
        <v>153</v>
      </c>
      <c r="B155" s="13">
        <v>0.08</v>
      </c>
      <c r="C155" s="12">
        <f t="shared" si="9"/>
        <v>5.0887468346784061E-3</v>
      </c>
    </row>
    <row r="156" spans="1:3" x14ac:dyDescent="0.25">
      <c r="A156">
        <f t="shared" si="10"/>
        <v>154</v>
      </c>
      <c r="B156" s="13">
        <v>0.08</v>
      </c>
      <c r="C156" s="12">
        <f t="shared" si="9"/>
        <v>5.0378593663316217E-3</v>
      </c>
    </row>
    <row r="157" spans="1:3" x14ac:dyDescent="0.25">
      <c r="A157">
        <f t="shared" si="10"/>
        <v>155</v>
      </c>
      <c r="B157" s="13">
        <v>0.08</v>
      </c>
      <c r="C157" s="12">
        <f t="shared" si="9"/>
        <v>4.9874807726683051E-3</v>
      </c>
    </row>
    <row r="158" spans="1:3" x14ac:dyDescent="0.25">
      <c r="A158">
        <f t="shared" si="10"/>
        <v>156</v>
      </c>
      <c r="B158" s="13">
        <v>0.08</v>
      </c>
      <c r="C158" s="12">
        <f t="shared" si="9"/>
        <v>4.9376059649416217E-3</v>
      </c>
    </row>
    <row r="159" spans="1:3" x14ac:dyDescent="0.25">
      <c r="A159">
        <f t="shared" si="10"/>
        <v>157</v>
      </c>
      <c r="B159" s="13">
        <v>0.08</v>
      </c>
      <c r="C159" s="12">
        <f t="shared" si="9"/>
        <v>4.8882299052922058E-3</v>
      </c>
    </row>
    <row r="160" spans="1:3" x14ac:dyDescent="0.25">
      <c r="A160">
        <f t="shared" si="10"/>
        <v>158</v>
      </c>
      <c r="B160" s="13">
        <v>0.08</v>
      </c>
      <c r="C160" s="12">
        <f t="shared" si="9"/>
        <v>4.8393476062392835E-3</v>
      </c>
    </row>
    <row r="161" spans="1:3" x14ac:dyDescent="0.25">
      <c r="A161">
        <f t="shared" si="10"/>
        <v>159</v>
      </c>
      <c r="B161" s="13">
        <v>0.08</v>
      </c>
      <c r="C161" s="12">
        <f t="shared" si="9"/>
        <v>4.790954130176891E-3</v>
      </c>
    </row>
    <row r="162" spans="1:3" x14ac:dyDescent="0.25">
      <c r="A162">
        <f t="shared" si="10"/>
        <v>160</v>
      </c>
      <c r="B162" s="13">
        <v>0.08</v>
      </c>
      <c r="C162" s="12">
        <f t="shared" si="9"/>
        <v>4.7430445888751224E-3</v>
      </c>
    </row>
    <row r="163" spans="1:3" x14ac:dyDescent="0.25">
      <c r="A163">
        <f t="shared" si="10"/>
        <v>161</v>
      </c>
      <c r="B163" s="13">
        <v>0.08</v>
      </c>
      <c r="C163" s="12">
        <f t="shared" ref="C163:C226" si="12">C162*0.99</f>
        <v>4.6956141429863709E-3</v>
      </c>
    </row>
    <row r="164" spans="1:3" x14ac:dyDescent="0.25">
      <c r="A164">
        <f t="shared" ref="A164:A174" si="13">A163+1</f>
        <v>162</v>
      </c>
      <c r="B164" s="13">
        <v>0.08</v>
      </c>
      <c r="C164" s="12">
        <f t="shared" si="12"/>
        <v>4.6486580015565075E-3</v>
      </c>
    </row>
    <row r="165" spans="1:3" x14ac:dyDescent="0.25">
      <c r="A165">
        <f t="shared" si="13"/>
        <v>163</v>
      </c>
      <c r="B165" s="13">
        <v>0.08</v>
      </c>
      <c r="C165" s="12">
        <f t="shared" si="12"/>
        <v>4.6021714215409423E-3</v>
      </c>
    </row>
    <row r="166" spans="1:3" x14ac:dyDescent="0.25">
      <c r="A166">
        <f t="shared" si="13"/>
        <v>164</v>
      </c>
      <c r="B166" s="13">
        <v>0.08</v>
      </c>
      <c r="C166" s="12">
        <f t="shared" si="12"/>
        <v>4.556149707325533E-3</v>
      </c>
    </row>
    <row r="167" spans="1:3" x14ac:dyDescent="0.25">
      <c r="A167">
        <f t="shared" si="13"/>
        <v>165</v>
      </c>
      <c r="B167" s="13">
        <v>0.08</v>
      </c>
      <c r="C167" s="12">
        <f t="shared" si="12"/>
        <v>4.5105882102522777E-3</v>
      </c>
    </row>
    <row r="168" spans="1:3" x14ac:dyDescent="0.25">
      <c r="A168">
        <f t="shared" si="13"/>
        <v>166</v>
      </c>
      <c r="B168" s="13">
        <v>0.08</v>
      </c>
      <c r="C168" s="12">
        <f t="shared" si="12"/>
        <v>4.4654823281497545E-3</v>
      </c>
    </row>
    <row r="169" spans="1:3" x14ac:dyDescent="0.25">
      <c r="A169">
        <f t="shared" si="13"/>
        <v>167</v>
      </c>
      <c r="B169" s="13">
        <v>0.08</v>
      </c>
      <c r="C169" s="12">
        <v>4.420827504868257E-3</v>
      </c>
    </row>
    <row r="170" spans="1:3" x14ac:dyDescent="0.25">
      <c r="A170">
        <f t="shared" si="13"/>
        <v>168</v>
      </c>
      <c r="B170" s="13">
        <v>0.08</v>
      </c>
      <c r="C170" s="12">
        <v>4.420827504868257E-3</v>
      </c>
    </row>
    <row r="171" spans="1:3" x14ac:dyDescent="0.25">
      <c r="A171">
        <f t="shared" si="13"/>
        <v>169</v>
      </c>
      <c r="B171" s="13">
        <v>0.08</v>
      </c>
      <c r="C171" s="12">
        <v>4.420827504868257E-3</v>
      </c>
    </row>
    <row r="172" spans="1:3" x14ac:dyDescent="0.25">
      <c r="A172">
        <f t="shared" si="13"/>
        <v>170</v>
      </c>
      <c r="B172" s="13">
        <v>0.08</v>
      </c>
      <c r="C172" s="12">
        <v>4.420827504868257E-3</v>
      </c>
    </row>
    <row r="173" spans="1:3" x14ac:dyDescent="0.25">
      <c r="A173">
        <f t="shared" si="13"/>
        <v>171</v>
      </c>
      <c r="B173" s="13">
        <v>0.08</v>
      </c>
      <c r="C173" s="12">
        <v>4.420827504868257E-3</v>
      </c>
    </row>
    <row r="174" spans="1:3" x14ac:dyDescent="0.25">
      <c r="A174">
        <f t="shared" si="13"/>
        <v>172</v>
      </c>
      <c r="B174" s="13">
        <v>0.08</v>
      </c>
      <c r="C174" s="12">
        <v>4.420827504868257E-3</v>
      </c>
    </row>
    <row r="175" spans="1:3" x14ac:dyDescent="0.25">
      <c r="A175">
        <f t="shared" ref="A175:A238" si="14">A174+1</f>
        <v>173</v>
      </c>
      <c r="B175" s="13">
        <v>0.08</v>
      </c>
      <c r="C175" s="12">
        <v>4.420827504868257E-3</v>
      </c>
    </row>
    <row r="176" spans="1:3" x14ac:dyDescent="0.25">
      <c r="A176">
        <f t="shared" si="14"/>
        <v>174</v>
      </c>
      <c r="B176" s="13">
        <v>0.08</v>
      </c>
      <c r="C176" s="12">
        <v>4.420827504868257E-3</v>
      </c>
    </row>
    <row r="177" spans="1:3" x14ac:dyDescent="0.25">
      <c r="A177">
        <f t="shared" si="14"/>
        <v>175</v>
      </c>
      <c r="B177" s="13">
        <v>0.08</v>
      </c>
      <c r="C177" s="12">
        <v>4.420827504868257E-3</v>
      </c>
    </row>
    <row r="178" spans="1:3" x14ac:dyDescent="0.25">
      <c r="A178">
        <f t="shared" si="14"/>
        <v>176</v>
      </c>
      <c r="B178" s="13">
        <v>0.08</v>
      </c>
      <c r="C178" s="12">
        <v>4.420827504868257E-3</v>
      </c>
    </row>
    <row r="179" spans="1:3" x14ac:dyDescent="0.25">
      <c r="A179">
        <f t="shared" si="14"/>
        <v>177</v>
      </c>
      <c r="B179" s="13">
        <v>0.08</v>
      </c>
      <c r="C179" s="12">
        <v>4.420827504868257E-3</v>
      </c>
    </row>
    <row r="180" spans="1:3" x14ac:dyDescent="0.25">
      <c r="A180">
        <f t="shared" si="14"/>
        <v>178</v>
      </c>
      <c r="B180" s="13">
        <v>0.08</v>
      </c>
      <c r="C180" s="12">
        <v>4.420827504868257E-3</v>
      </c>
    </row>
    <row r="181" spans="1:3" x14ac:dyDescent="0.25">
      <c r="A181">
        <f t="shared" si="14"/>
        <v>179</v>
      </c>
      <c r="B181" s="13">
        <v>0.08</v>
      </c>
      <c r="C181" s="12">
        <v>4.420827504868257E-3</v>
      </c>
    </row>
    <row r="182" spans="1:3" x14ac:dyDescent="0.25">
      <c r="A182">
        <f t="shared" si="14"/>
        <v>180</v>
      </c>
      <c r="B182" s="13">
        <v>0.08</v>
      </c>
      <c r="C182" s="12">
        <v>4.420827504868257E-3</v>
      </c>
    </row>
    <row r="183" spans="1:3" x14ac:dyDescent="0.25">
      <c r="A183">
        <f t="shared" si="14"/>
        <v>181</v>
      </c>
      <c r="B183" s="13">
        <v>0.08</v>
      </c>
      <c r="C183" s="12">
        <v>4.420827504868257E-3</v>
      </c>
    </row>
    <row r="184" spans="1:3" x14ac:dyDescent="0.25">
      <c r="A184">
        <f t="shared" si="14"/>
        <v>182</v>
      </c>
      <c r="B184" s="13">
        <v>0.08</v>
      </c>
      <c r="C184" s="12">
        <v>4.420827504868257E-3</v>
      </c>
    </row>
    <row r="185" spans="1:3" x14ac:dyDescent="0.25">
      <c r="A185">
        <f t="shared" si="14"/>
        <v>183</v>
      </c>
      <c r="B185" s="13">
        <v>0.08</v>
      </c>
      <c r="C185" s="12">
        <v>4.420827504868257E-3</v>
      </c>
    </row>
    <row r="186" spans="1:3" x14ac:dyDescent="0.25">
      <c r="A186">
        <f t="shared" si="14"/>
        <v>184</v>
      </c>
      <c r="B186" s="13">
        <v>0.08</v>
      </c>
      <c r="C186" s="12">
        <v>4.420827504868257E-3</v>
      </c>
    </row>
    <row r="187" spans="1:3" x14ac:dyDescent="0.25">
      <c r="A187">
        <f t="shared" si="14"/>
        <v>185</v>
      </c>
      <c r="B187" s="13">
        <v>0.08</v>
      </c>
      <c r="C187" s="12">
        <v>4.420827504868257E-3</v>
      </c>
    </row>
    <row r="188" spans="1:3" x14ac:dyDescent="0.25">
      <c r="A188">
        <f t="shared" si="14"/>
        <v>186</v>
      </c>
      <c r="B188" s="13">
        <v>0.08</v>
      </c>
      <c r="C188" s="12">
        <v>4.420827504868257E-3</v>
      </c>
    </row>
    <row r="189" spans="1:3" x14ac:dyDescent="0.25">
      <c r="A189">
        <f t="shared" si="14"/>
        <v>187</v>
      </c>
      <c r="B189" s="13">
        <v>0.08</v>
      </c>
      <c r="C189" s="12">
        <v>4.420827504868257E-3</v>
      </c>
    </row>
    <row r="190" spans="1:3" x14ac:dyDescent="0.25">
      <c r="A190">
        <f t="shared" si="14"/>
        <v>188</v>
      </c>
      <c r="B190" s="13">
        <v>0.08</v>
      </c>
      <c r="C190" s="12">
        <v>4.420827504868257E-3</v>
      </c>
    </row>
    <row r="191" spans="1:3" x14ac:dyDescent="0.25">
      <c r="A191">
        <f t="shared" si="14"/>
        <v>189</v>
      </c>
      <c r="B191" s="13">
        <v>0.08</v>
      </c>
      <c r="C191" s="12">
        <v>4.420827504868257E-3</v>
      </c>
    </row>
    <row r="192" spans="1:3" x14ac:dyDescent="0.25">
      <c r="A192">
        <f t="shared" si="14"/>
        <v>190</v>
      </c>
      <c r="B192" s="13">
        <v>0.08</v>
      </c>
      <c r="C192" s="12">
        <v>4.420827504868257E-3</v>
      </c>
    </row>
    <row r="193" spans="1:3" x14ac:dyDescent="0.25">
      <c r="A193">
        <f t="shared" si="14"/>
        <v>191</v>
      </c>
      <c r="B193" s="13">
        <v>0.08</v>
      </c>
      <c r="C193" s="12">
        <v>4.420827504868257E-3</v>
      </c>
    </row>
    <row r="194" spans="1:3" x14ac:dyDescent="0.25">
      <c r="A194">
        <f t="shared" si="14"/>
        <v>192</v>
      </c>
      <c r="B194" s="13">
        <v>0.08</v>
      </c>
      <c r="C194" s="12">
        <v>4.420827504868257E-3</v>
      </c>
    </row>
    <row r="195" spans="1:3" x14ac:dyDescent="0.25">
      <c r="A195">
        <f t="shared" si="14"/>
        <v>193</v>
      </c>
      <c r="B195" s="13">
        <v>0.08</v>
      </c>
      <c r="C195" s="12">
        <v>4.420827504868257E-3</v>
      </c>
    </row>
    <row r="196" spans="1:3" x14ac:dyDescent="0.25">
      <c r="A196">
        <f t="shared" si="14"/>
        <v>194</v>
      </c>
      <c r="B196" s="13">
        <v>0.08</v>
      </c>
      <c r="C196" s="12">
        <v>4.420827504868257E-3</v>
      </c>
    </row>
    <row r="197" spans="1:3" x14ac:dyDescent="0.25">
      <c r="A197">
        <f t="shared" si="14"/>
        <v>195</v>
      </c>
      <c r="B197" s="13">
        <v>0.08</v>
      </c>
      <c r="C197" s="12">
        <v>4.420827504868257E-3</v>
      </c>
    </row>
    <row r="198" spans="1:3" x14ac:dyDescent="0.25">
      <c r="A198">
        <f t="shared" si="14"/>
        <v>196</v>
      </c>
      <c r="B198" s="13">
        <v>0.08</v>
      </c>
      <c r="C198" s="12">
        <v>4.420827504868257E-3</v>
      </c>
    </row>
    <row r="199" spans="1:3" x14ac:dyDescent="0.25">
      <c r="A199">
        <f t="shared" si="14"/>
        <v>197</v>
      </c>
      <c r="B199" s="13">
        <v>0.08</v>
      </c>
      <c r="C199" s="12">
        <v>4.420827504868257E-3</v>
      </c>
    </row>
    <row r="200" spans="1:3" x14ac:dyDescent="0.25">
      <c r="A200">
        <f t="shared" si="14"/>
        <v>198</v>
      </c>
      <c r="B200" s="13">
        <v>0.08</v>
      </c>
      <c r="C200" s="12">
        <v>4.420827504868257E-3</v>
      </c>
    </row>
    <row r="201" spans="1:3" x14ac:dyDescent="0.25">
      <c r="A201">
        <f t="shared" si="14"/>
        <v>199</v>
      </c>
      <c r="B201" s="13">
        <v>0.08</v>
      </c>
      <c r="C201" s="12">
        <v>4.420827504868257E-3</v>
      </c>
    </row>
    <row r="202" spans="1:3" x14ac:dyDescent="0.25">
      <c r="A202">
        <f t="shared" si="14"/>
        <v>200</v>
      </c>
      <c r="B202" s="13">
        <v>0.08</v>
      </c>
      <c r="C202" s="12">
        <v>4.420827504868257E-3</v>
      </c>
    </row>
    <row r="203" spans="1:3" x14ac:dyDescent="0.25">
      <c r="A203">
        <f t="shared" si="14"/>
        <v>201</v>
      </c>
      <c r="B203" s="13">
        <v>0.08</v>
      </c>
      <c r="C203" s="12">
        <v>4.420827504868257E-3</v>
      </c>
    </row>
    <row r="204" spans="1:3" x14ac:dyDescent="0.25">
      <c r="A204">
        <f t="shared" si="14"/>
        <v>202</v>
      </c>
      <c r="B204" s="13">
        <v>0.08</v>
      </c>
      <c r="C204" s="12">
        <v>4.420827504868257E-3</v>
      </c>
    </row>
    <row r="205" spans="1:3" x14ac:dyDescent="0.25">
      <c r="A205">
        <f t="shared" si="14"/>
        <v>203</v>
      </c>
      <c r="B205" s="13">
        <v>0.08</v>
      </c>
      <c r="C205" s="12">
        <v>4.420827504868257E-3</v>
      </c>
    </row>
    <row r="206" spans="1:3" x14ac:dyDescent="0.25">
      <c r="A206">
        <f t="shared" si="14"/>
        <v>204</v>
      </c>
      <c r="B206" s="13">
        <v>0.08</v>
      </c>
      <c r="C206" s="12">
        <v>4.420827504868257E-3</v>
      </c>
    </row>
    <row r="207" spans="1:3" x14ac:dyDescent="0.25">
      <c r="A207">
        <f t="shared" si="14"/>
        <v>205</v>
      </c>
      <c r="B207" s="13">
        <v>0.08</v>
      </c>
      <c r="C207" s="12">
        <v>4.420827504868257E-3</v>
      </c>
    </row>
    <row r="208" spans="1:3" x14ac:dyDescent="0.25">
      <c r="A208">
        <f t="shared" si="14"/>
        <v>206</v>
      </c>
      <c r="B208" s="13">
        <v>0.08</v>
      </c>
      <c r="C208" s="12">
        <v>4.420827504868257E-3</v>
      </c>
    </row>
    <row r="209" spans="1:3" x14ac:dyDescent="0.25">
      <c r="A209">
        <f t="shared" si="14"/>
        <v>207</v>
      </c>
      <c r="B209" s="13">
        <v>0.08</v>
      </c>
      <c r="C209" s="12">
        <v>4.420827504868257E-3</v>
      </c>
    </row>
    <row r="210" spans="1:3" x14ac:dyDescent="0.25">
      <c r="A210">
        <f t="shared" si="14"/>
        <v>208</v>
      </c>
      <c r="B210" s="13">
        <v>0.08</v>
      </c>
      <c r="C210" s="12">
        <v>4.420827504868257E-3</v>
      </c>
    </row>
    <row r="211" spans="1:3" x14ac:dyDescent="0.25">
      <c r="A211">
        <f t="shared" si="14"/>
        <v>209</v>
      </c>
      <c r="B211" s="13">
        <v>0.08</v>
      </c>
      <c r="C211" s="12">
        <v>4.420827504868257E-3</v>
      </c>
    </row>
    <row r="212" spans="1:3" x14ac:dyDescent="0.25">
      <c r="A212">
        <f t="shared" si="14"/>
        <v>210</v>
      </c>
      <c r="B212" s="13">
        <v>0.08</v>
      </c>
      <c r="C212" s="12">
        <v>4.420827504868257E-3</v>
      </c>
    </row>
    <row r="213" spans="1:3" x14ac:dyDescent="0.25">
      <c r="A213">
        <f t="shared" si="14"/>
        <v>211</v>
      </c>
      <c r="B213" s="13">
        <v>0.08</v>
      </c>
      <c r="C213" s="12">
        <v>4.420827504868257E-3</v>
      </c>
    </row>
    <row r="214" spans="1:3" x14ac:dyDescent="0.25">
      <c r="A214">
        <f t="shared" si="14"/>
        <v>212</v>
      </c>
      <c r="B214" s="13">
        <v>0.08</v>
      </c>
      <c r="C214" s="12">
        <v>4.420827504868257E-3</v>
      </c>
    </row>
    <row r="215" spans="1:3" x14ac:dyDescent="0.25">
      <c r="A215">
        <f t="shared" si="14"/>
        <v>213</v>
      </c>
      <c r="B215" s="13">
        <v>0.08</v>
      </c>
      <c r="C215" s="12">
        <v>4.420827504868257E-3</v>
      </c>
    </row>
    <row r="216" spans="1:3" x14ac:dyDescent="0.25">
      <c r="A216">
        <f t="shared" si="14"/>
        <v>214</v>
      </c>
      <c r="B216" s="13">
        <v>0.08</v>
      </c>
      <c r="C216" s="12">
        <v>4.420827504868257E-3</v>
      </c>
    </row>
    <row r="217" spans="1:3" x14ac:dyDescent="0.25">
      <c r="A217">
        <f t="shared" si="14"/>
        <v>215</v>
      </c>
      <c r="B217" s="13">
        <v>0.08</v>
      </c>
      <c r="C217" s="12">
        <v>4.420827504868257E-3</v>
      </c>
    </row>
    <row r="218" spans="1:3" x14ac:dyDescent="0.25">
      <c r="A218">
        <f t="shared" si="14"/>
        <v>216</v>
      </c>
      <c r="B218" s="13">
        <v>0.08</v>
      </c>
      <c r="C218" s="12">
        <v>4.420827504868257E-3</v>
      </c>
    </row>
    <row r="219" spans="1:3" x14ac:dyDescent="0.25">
      <c r="A219">
        <f t="shared" si="14"/>
        <v>217</v>
      </c>
      <c r="B219" s="13">
        <v>0.08</v>
      </c>
      <c r="C219" s="12">
        <v>4.420827504868257E-3</v>
      </c>
    </row>
    <row r="220" spans="1:3" x14ac:dyDescent="0.25">
      <c r="A220">
        <f t="shared" si="14"/>
        <v>218</v>
      </c>
      <c r="B220" s="13">
        <v>0.08</v>
      </c>
      <c r="C220" s="12">
        <v>4.420827504868257E-3</v>
      </c>
    </row>
    <row r="221" spans="1:3" x14ac:dyDescent="0.25">
      <c r="A221">
        <f t="shared" si="14"/>
        <v>219</v>
      </c>
      <c r="B221" s="13">
        <v>0.08</v>
      </c>
      <c r="C221" s="12">
        <v>4.420827504868257E-3</v>
      </c>
    </row>
    <row r="222" spans="1:3" x14ac:dyDescent="0.25">
      <c r="A222">
        <f t="shared" si="14"/>
        <v>220</v>
      </c>
      <c r="B222" s="13">
        <v>0.08</v>
      </c>
      <c r="C222" s="12">
        <v>4.420827504868257E-3</v>
      </c>
    </row>
    <row r="223" spans="1:3" x14ac:dyDescent="0.25">
      <c r="A223">
        <f t="shared" si="14"/>
        <v>221</v>
      </c>
      <c r="B223" s="13">
        <v>0.08</v>
      </c>
      <c r="C223" s="12">
        <v>4.420827504868257E-3</v>
      </c>
    </row>
    <row r="224" spans="1:3" x14ac:dyDescent="0.25">
      <c r="A224">
        <f t="shared" si="14"/>
        <v>222</v>
      </c>
      <c r="B224" s="13">
        <v>0.08</v>
      </c>
      <c r="C224" s="12">
        <v>4.420827504868257E-3</v>
      </c>
    </row>
    <row r="225" spans="1:3" x14ac:dyDescent="0.25">
      <c r="A225">
        <f t="shared" si="14"/>
        <v>223</v>
      </c>
      <c r="B225" s="13">
        <v>0.08</v>
      </c>
      <c r="C225" s="12">
        <v>4.420827504868257E-3</v>
      </c>
    </row>
    <row r="226" spans="1:3" x14ac:dyDescent="0.25">
      <c r="A226">
        <f t="shared" si="14"/>
        <v>224</v>
      </c>
      <c r="B226" s="13">
        <v>0.08</v>
      </c>
      <c r="C226" s="12">
        <v>4.420827504868257E-3</v>
      </c>
    </row>
    <row r="227" spans="1:3" x14ac:dyDescent="0.25">
      <c r="A227">
        <f t="shared" si="14"/>
        <v>225</v>
      </c>
      <c r="B227" s="13">
        <v>0.08</v>
      </c>
      <c r="C227" s="12">
        <v>4.420827504868257E-3</v>
      </c>
    </row>
    <row r="228" spans="1:3" x14ac:dyDescent="0.25">
      <c r="A228">
        <f t="shared" si="14"/>
        <v>226</v>
      </c>
      <c r="B228" s="13">
        <v>0.08</v>
      </c>
      <c r="C228" s="12">
        <v>4.420827504868257E-3</v>
      </c>
    </row>
    <row r="229" spans="1:3" x14ac:dyDescent="0.25">
      <c r="A229">
        <f t="shared" si="14"/>
        <v>227</v>
      </c>
      <c r="B229" s="13">
        <v>0.08</v>
      </c>
      <c r="C229" s="12">
        <v>4.420827504868257E-3</v>
      </c>
    </row>
    <row r="230" spans="1:3" x14ac:dyDescent="0.25">
      <c r="A230">
        <f t="shared" si="14"/>
        <v>228</v>
      </c>
      <c r="B230" s="13">
        <v>0.08</v>
      </c>
      <c r="C230" s="12">
        <v>4.420827504868257E-3</v>
      </c>
    </row>
    <row r="231" spans="1:3" x14ac:dyDescent="0.25">
      <c r="A231">
        <f t="shared" si="14"/>
        <v>229</v>
      </c>
      <c r="B231" s="13">
        <v>0.08</v>
      </c>
      <c r="C231" s="12">
        <v>4.420827504868257E-3</v>
      </c>
    </row>
    <row r="232" spans="1:3" x14ac:dyDescent="0.25">
      <c r="A232">
        <f t="shared" si="14"/>
        <v>230</v>
      </c>
      <c r="B232" s="13">
        <v>0.08</v>
      </c>
      <c r="C232" s="12">
        <v>4.420827504868257E-3</v>
      </c>
    </row>
    <row r="233" spans="1:3" x14ac:dyDescent="0.25">
      <c r="A233">
        <f t="shared" si="14"/>
        <v>231</v>
      </c>
      <c r="B233" s="13">
        <v>0.08</v>
      </c>
      <c r="C233" s="12">
        <v>4.420827504868257E-3</v>
      </c>
    </row>
    <row r="234" spans="1:3" x14ac:dyDescent="0.25">
      <c r="A234">
        <f t="shared" si="14"/>
        <v>232</v>
      </c>
      <c r="B234" s="13">
        <v>0.08</v>
      </c>
      <c r="C234" s="12">
        <v>4.420827504868257E-3</v>
      </c>
    </row>
    <row r="235" spans="1:3" x14ac:dyDescent="0.25">
      <c r="A235">
        <f t="shared" si="14"/>
        <v>233</v>
      </c>
      <c r="B235" s="13">
        <v>0.08</v>
      </c>
      <c r="C235" s="12">
        <v>4.420827504868257E-3</v>
      </c>
    </row>
    <row r="236" spans="1:3" x14ac:dyDescent="0.25">
      <c r="A236">
        <f t="shared" si="14"/>
        <v>234</v>
      </c>
      <c r="B236" s="13">
        <v>0.08</v>
      </c>
      <c r="C236" s="12">
        <v>4.420827504868257E-3</v>
      </c>
    </row>
    <row r="237" spans="1:3" x14ac:dyDescent="0.25">
      <c r="A237">
        <f t="shared" si="14"/>
        <v>235</v>
      </c>
      <c r="B237" s="13">
        <v>0.08</v>
      </c>
      <c r="C237" s="12">
        <v>4.420827504868257E-3</v>
      </c>
    </row>
    <row r="238" spans="1:3" x14ac:dyDescent="0.25">
      <c r="A238">
        <f t="shared" si="14"/>
        <v>236</v>
      </c>
      <c r="B238" s="13">
        <v>0.08</v>
      </c>
      <c r="C238" s="12">
        <v>4.420827504868257E-3</v>
      </c>
    </row>
    <row r="239" spans="1:3" x14ac:dyDescent="0.25">
      <c r="A239">
        <f t="shared" ref="A239:A302" si="15">A238+1</f>
        <v>237</v>
      </c>
      <c r="B239" s="13">
        <v>0.08</v>
      </c>
      <c r="C239" s="12">
        <v>4.420827504868257E-3</v>
      </c>
    </row>
    <row r="240" spans="1:3" x14ac:dyDescent="0.25">
      <c r="A240">
        <f t="shared" si="15"/>
        <v>238</v>
      </c>
      <c r="B240" s="13">
        <v>0.08</v>
      </c>
      <c r="C240" s="12">
        <v>4.420827504868257E-3</v>
      </c>
    </row>
    <row r="241" spans="1:3" x14ac:dyDescent="0.25">
      <c r="A241">
        <f t="shared" si="15"/>
        <v>239</v>
      </c>
      <c r="B241" s="13">
        <v>0.08</v>
      </c>
      <c r="C241" s="12">
        <v>4.420827504868257E-3</v>
      </c>
    </row>
    <row r="242" spans="1:3" x14ac:dyDescent="0.25">
      <c r="A242">
        <f t="shared" si="15"/>
        <v>240</v>
      </c>
      <c r="B242" s="13">
        <v>0.08</v>
      </c>
      <c r="C242" s="12">
        <v>4.420827504868257E-3</v>
      </c>
    </row>
    <row r="243" spans="1:3" x14ac:dyDescent="0.25">
      <c r="A243">
        <f t="shared" si="15"/>
        <v>241</v>
      </c>
      <c r="B243" s="13">
        <v>0.08</v>
      </c>
      <c r="C243" s="12">
        <v>4.420827504868257E-3</v>
      </c>
    </row>
    <row r="244" spans="1:3" x14ac:dyDescent="0.25">
      <c r="A244">
        <f t="shared" si="15"/>
        <v>242</v>
      </c>
      <c r="B244" s="13">
        <v>0.08</v>
      </c>
      <c r="C244" s="12">
        <v>4.420827504868257E-3</v>
      </c>
    </row>
    <row r="245" spans="1:3" x14ac:dyDescent="0.25">
      <c r="A245">
        <f t="shared" si="15"/>
        <v>243</v>
      </c>
      <c r="B245" s="13">
        <v>0.08</v>
      </c>
      <c r="C245" s="12">
        <v>4.420827504868257E-3</v>
      </c>
    </row>
    <row r="246" spans="1:3" x14ac:dyDescent="0.25">
      <c r="A246">
        <f t="shared" si="15"/>
        <v>244</v>
      </c>
      <c r="B246" s="13">
        <v>0.08</v>
      </c>
      <c r="C246" s="12">
        <v>4.420827504868257E-3</v>
      </c>
    </row>
    <row r="247" spans="1:3" x14ac:dyDescent="0.25">
      <c r="A247">
        <f t="shared" si="15"/>
        <v>245</v>
      </c>
      <c r="B247" s="13">
        <v>0.08</v>
      </c>
      <c r="C247" s="12">
        <v>4.420827504868257E-3</v>
      </c>
    </row>
    <row r="248" spans="1:3" x14ac:dyDescent="0.25">
      <c r="A248">
        <f t="shared" si="15"/>
        <v>246</v>
      </c>
      <c r="B248" s="13">
        <v>0.08</v>
      </c>
      <c r="C248" s="12">
        <v>4.420827504868257E-3</v>
      </c>
    </row>
    <row r="249" spans="1:3" x14ac:dyDescent="0.25">
      <c r="A249">
        <f t="shared" si="15"/>
        <v>247</v>
      </c>
      <c r="B249" s="13">
        <v>0.08</v>
      </c>
      <c r="C249" s="12">
        <v>4.420827504868257E-3</v>
      </c>
    </row>
    <row r="250" spans="1:3" x14ac:dyDescent="0.25">
      <c r="A250">
        <f t="shared" si="15"/>
        <v>248</v>
      </c>
      <c r="B250" s="13">
        <v>0.08</v>
      </c>
      <c r="C250" s="12">
        <v>4.420827504868257E-3</v>
      </c>
    </row>
    <row r="251" spans="1:3" x14ac:dyDescent="0.25">
      <c r="A251">
        <f t="shared" si="15"/>
        <v>249</v>
      </c>
      <c r="B251" s="13">
        <v>0.08</v>
      </c>
      <c r="C251" s="12">
        <v>4.420827504868257E-3</v>
      </c>
    </row>
    <row r="252" spans="1:3" x14ac:dyDescent="0.25">
      <c r="A252">
        <f t="shared" si="15"/>
        <v>250</v>
      </c>
      <c r="B252" s="13">
        <v>0.08</v>
      </c>
      <c r="C252" s="12">
        <v>4.420827504868257E-3</v>
      </c>
    </row>
    <row r="253" spans="1:3" x14ac:dyDescent="0.25">
      <c r="A253">
        <f t="shared" si="15"/>
        <v>251</v>
      </c>
      <c r="B253" s="13">
        <v>0.08</v>
      </c>
      <c r="C253" s="12">
        <v>4.420827504868257E-3</v>
      </c>
    </row>
    <row r="254" spans="1:3" x14ac:dyDescent="0.25">
      <c r="A254">
        <f t="shared" si="15"/>
        <v>252</v>
      </c>
      <c r="B254" s="13">
        <v>0.08</v>
      </c>
      <c r="C254" s="12">
        <v>4.420827504868257E-3</v>
      </c>
    </row>
    <row r="255" spans="1:3" x14ac:dyDescent="0.25">
      <c r="A255">
        <f t="shared" si="15"/>
        <v>253</v>
      </c>
      <c r="B255" s="13">
        <v>0.08</v>
      </c>
      <c r="C255" s="12">
        <v>4.420827504868257E-3</v>
      </c>
    </row>
    <row r="256" spans="1:3" x14ac:dyDescent="0.25">
      <c r="A256">
        <f t="shared" si="15"/>
        <v>254</v>
      </c>
      <c r="B256" s="13">
        <v>0.08</v>
      </c>
      <c r="C256" s="12">
        <v>4.420827504868257E-3</v>
      </c>
    </row>
    <row r="257" spans="1:3" x14ac:dyDescent="0.25">
      <c r="A257">
        <f t="shared" si="15"/>
        <v>255</v>
      </c>
      <c r="B257" s="13">
        <v>0.08</v>
      </c>
      <c r="C257" s="12">
        <v>4.420827504868257E-3</v>
      </c>
    </row>
    <row r="258" spans="1:3" x14ac:dyDescent="0.25">
      <c r="A258">
        <f t="shared" si="15"/>
        <v>256</v>
      </c>
      <c r="B258" s="13">
        <v>0.08</v>
      </c>
      <c r="C258" s="12">
        <v>4.420827504868257E-3</v>
      </c>
    </row>
    <row r="259" spans="1:3" x14ac:dyDescent="0.25">
      <c r="A259">
        <f t="shared" si="15"/>
        <v>257</v>
      </c>
      <c r="B259" s="13">
        <v>0.08</v>
      </c>
      <c r="C259" s="12">
        <v>4.420827504868257E-3</v>
      </c>
    </row>
    <row r="260" spans="1:3" x14ac:dyDescent="0.25">
      <c r="A260">
        <f t="shared" si="15"/>
        <v>258</v>
      </c>
      <c r="B260" s="13">
        <v>0.08</v>
      </c>
      <c r="C260" s="12">
        <v>4.420827504868257E-3</v>
      </c>
    </row>
    <row r="261" spans="1:3" x14ac:dyDescent="0.25">
      <c r="A261">
        <f t="shared" si="15"/>
        <v>259</v>
      </c>
      <c r="B261" s="13">
        <v>0.08</v>
      </c>
      <c r="C261" s="12">
        <v>4.420827504868257E-3</v>
      </c>
    </row>
    <row r="262" spans="1:3" x14ac:dyDescent="0.25">
      <c r="A262">
        <f t="shared" si="15"/>
        <v>260</v>
      </c>
      <c r="B262" s="13">
        <v>0.08</v>
      </c>
      <c r="C262" s="12">
        <v>4.420827504868257E-3</v>
      </c>
    </row>
    <row r="263" spans="1:3" x14ac:dyDescent="0.25">
      <c r="A263">
        <f t="shared" si="15"/>
        <v>261</v>
      </c>
      <c r="B263" s="13">
        <v>0.08</v>
      </c>
      <c r="C263" s="12">
        <v>4.420827504868257E-3</v>
      </c>
    </row>
    <row r="264" spans="1:3" x14ac:dyDescent="0.25">
      <c r="A264">
        <f t="shared" si="15"/>
        <v>262</v>
      </c>
      <c r="B264" s="13">
        <v>0.08</v>
      </c>
      <c r="C264" s="12">
        <v>4.420827504868257E-3</v>
      </c>
    </row>
    <row r="265" spans="1:3" x14ac:dyDescent="0.25">
      <c r="A265">
        <f t="shared" si="15"/>
        <v>263</v>
      </c>
      <c r="B265" s="13">
        <v>0.08</v>
      </c>
      <c r="C265" s="12">
        <v>4.420827504868257E-3</v>
      </c>
    </row>
    <row r="266" spans="1:3" x14ac:dyDescent="0.25">
      <c r="A266">
        <f t="shared" si="15"/>
        <v>264</v>
      </c>
      <c r="B266" s="13">
        <v>0.08</v>
      </c>
      <c r="C266" s="12">
        <v>4.420827504868257E-3</v>
      </c>
    </row>
    <row r="267" spans="1:3" x14ac:dyDescent="0.25">
      <c r="A267">
        <f t="shared" si="15"/>
        <v>265</v>
      </c>
      <c r="B267" s="13">
        <v>0.08</v>
      </c>
      <c r="C267" s="12">
        <v>4.420827504868257E-3</v>
      </c>
    </row>
    <row r="268" spans="1:3" x14ac:dyDescent="0.25">
      <c r="A268">
        <f t="shared" si="15"/>
        <v>266</v>
      </c>
      <c r="B268" s="13">
        <v>0.08</v>
      </c>
      <c r="C268" s="12">
        <v>4.420827504868257E-3</v>
      </c>
    </row>
    <row r="269" spans="1:3" x14ac:dyDescent="0.25">
      <c r="A269">
        <f t="shared" si="15"/>
        <v>267</v>
      </c>
      <c r="B269" s="13">
        <v>0.08</v>
      </c>
      <c r="C269" s="12">
        <v>4.420827504868257E-3</v>
      </c>
    </row>
    <row r="270" spans="1:3" x14ac:dyDescent="0.25">
      <c r="A270">
        <f t="shared" si="15"/>
        <v>268</v>
      </c>
      <c r="B270" s="13">
        <v>0.08</v>
      </c>
      <c r="C270" s="12">
        <v>4.420827504868257E-3</v>
      </c>
    </row>
    <row r="271" spans="1:3" x14ac:dyDescent="0.25">
      <c r="A271">
        <f t="shared" si="15"/>
        <v>269</v>
      </c>
      <c r="B271" s="13">
        <v>0.08</v>
      </c>
      <c r="C271" s="12">
        <v>4.420827504868257E-3</v>
      </c>
    </row>
    <row r="272" spans="1:3" x14ac:dyDescent="0.25">
      <c r="A272">
        <f t="shared" si="15"/>
        <v>270</v>
      </c>
      <c r="B272" s="13">
        <v>0.08</v>
      </c>
      <c r="C272" s="12">
        <v>4.420827504868257E-3</v>
      </c>
    </row>
    <row r="273" spans="1:3" x14ac:dyDescent="0.25">
      <c r="A273">
        <f t="shared" si="15"/>
        <v>271</v>
      </c>
      <c r="B273" s="13">
        <v>0.08</v>
      </c>
      <c r="C273" s="12">
        <v>4.420827504868257E-3</v>
      </c>
    </row>
    <row r="274" spans="1:3" x14ac:dyDescent="0.25">
      <c r="A274">
        <f t="shared" si="15"/>
        <v>272</v>
      </c>
      <c r="B274" s="13">
        <v>0.08</v>
      </c>
      <c r="C274" s="12">
        <v>4.420827504868257E-3</v>
      </c>
    </row>
    <row r="275" spans="1:3" x14ac:dyDescent="0.25">
      <c r="A275">
        <f t="shared" si="15"/>
        <v>273</v>
      </c>
      <c r="B275" s="13">
        <v>0.08</v>
      </c>
      <c r="C275" s="12">
        <v>4.420827504868257E-3</v>
      </c>
    </row>
    <row r="276" spans="1:3" x14ac:dyDescent="0.25">
      <c r="A276">
        <f t="shared" si="15"/>
        <v>274</v>
      </c>
      <c r="B276" s="13">
        <v>0.08</v>
      </c>
      <c r="C276" s="12">
        <v>4.420827504868257E-3</v>
      </c>
    </row>
    <row r="277" spans="1:3" x14ac:dyDescent="0.25">
      <c r="A277">
        <f t="shared" si="15"/>
        <v>275</v>
      </c>
      <c r="B277" s="13">
        <v>0.08</v>
      </c>
      <c r="C277" s="12">
        <v>4.420827504868257E-3</v>
      </c>
    </row>
    <row r="278" spans="1:3" x14ac:dyDescent="0.25">
      <c r="A278">
        <f t="shared" si="15"/>
        <v>276</v>
      </c>
      <c r="B278" s="13">
        <v>0.08</v>
      </c>
      <c r="C278" s="12">
        <v>4.420827504868257E-3</v>
      </c>
    </row>
    <row r="279" spans="1:3" x14ac:dyDescent="0.25">
      <c r="A279">
        <f t="shared" si="15"/>
        <v>277</v>
      </c>
      <c r="B279" s="13">
        <v>0.08</v>
      </c>
      <c r="C279" s="12">
        <v>4.420827504868257E-3</v>
      </c>
    </row>
    <row r="280" spans="1:3" x14ac:dyDescent="0.25">
      <c r="A280">
        <f t="shared" si="15"/>
        <v>278</v>
      </c>
      <c r="B280" s="13">
        <v>0.08</v>
      </c>
      <c r="C280" s="12">
        <v>4.420827504868257E-3</v>
      </c>
    </row>
    <row r="281" spans="1:3" x14ac:dyDescent="0.25">
      <c r="A281">
        <f t="shared" si="15"/>
        <v>279</v>
      </c>
      <c r="B281" s="13">
        <v>0.08</v>
      </c>
      <c r="C281" s="12">
        <v>4.420827504868257E-3</v>
      </c>
    </row>
    <row r="282" spans="1:3" x14ac:dyDescent="0.25">
      <c r="A282">
        <f t="shared" si="15"/>
        <v>280</v>
      </c>
      <c r="B282" s="13">
        <v>0.08</v>
      </c>
      <c r="C282" s="12">
        <v>4.420827504868257E-3</v>
      </c>
    </row>
    <row r="283" spans="1:3" x14ac:dyDescent="0.25">
      <c r="A283">
        <f t="shared" si="15"/>
        <v>281</v>
      </c>
      <c r="B283" s="13">
        <v>0.08</v>
      </c>
      <c r="C283" s="12">
        <v>4.420827504868257E-3</v>
      </c>
    </row>
    <row r="284" spans="1:3" x14ac:dyDescent="0.25">
      <c r="A284">
        <f t="shared" si="15"/>
        <v>282</v>
      </c>
      <c r="B284" s="13">
        <v>0.08</v>
      </c>
      <c r="C284" s="12">
        <v>4.420827504868257E-3</v>
      </c>
    </row>
    <row r="285" spans="1:3" x14ac:dyDescent="0.25">
      <c r="A285">
        <f t="shared" si="15"/>
        <v>283</v>
      </c>
      <c r="B285" s="13">
        <v>0.08</v>
      </c>
      <c r="C285" s="12">
        <v>4.420827504868257E-3</v>
      </c>
    </row>
    <row r="286" spans="1:3" x14ac:dyDescent="0.25">
      <c r="A286">
        <f t="shared" si="15"/>
        <v>284</v>
      </c>
      <c r="B286" s="13">
        <v>0.08</v>
      </c>
      <c r="C286" s="12">
        <v>4.420827504868257E-3</v>
      </c>
    </row>
    <row r="287" spans="1:3" x14ac:dyDescent="0.25">
      <c r="A287">
        <f t="shared" si="15"/>
        <v>285</v>
      </c>
      <c r="B287" s="13">
        <v>0.08</v>
      </c>
      <c r="C287" s="12">
        <v>4.420827504868257E-3</v>
      </c>
    </row>
    <row r="288" spans="1:3" x14ac:dyDescent="0.25">
      <c r="A288">
        <f t="shared" si="15"/>
        <v>286</v>
      </c>
      <c r="B288" s="13">
        <v>0.08</v>
      </c>
      <c r="C288" s="12">
        <v>4.420827504868257E-3</v>
      </c>
    </row>
    <row r="289" spans="1:3" x14ac:dyDescent="0.25">
      <c r="A289">
        <f t="shared" si="15"/>
        <v>287</v>
      </c>
      <c r="B289" s="13">
        <v>0.08</v>
      </c>
      <c r="C289" s="12">
        <v>4.420827504868257E-3</v>
      </c>
    </row>
    <row r="290" spans="1:3" x14ac:dyDescent="0.25">
      <c r="A290">
        <f t="shared" si="15"/>
        <v>288</v>
      </c>
      <c r="B290" s="13">
        <v>0.08</v>
      </c>
      <c r="C290" s="12">
        <v>4.420827504868257E-3</v>
      </c>
    </row>
    <row r="291" spans="1:3" x14ac:dyDescent="0.25">
      <c r="A291">
        <f t="shared" si="15"/>
        <v>289</v>
      </c>
      <c r="B291" s="13">
        <v>0.08</v>
      </c>
      <c r="C291" s="12">
        <v>4.420827504868257E-3</v>
      </c>
    </row>
    <row r="292" spans="1:3" x14ac:dyDescent="0.25">
      <c r="A292">
        <f t="shared" si="15"/>
        <v>290</v>
      </c>
      <c r="B292" s="13">
        <v>0.08</v>
      </c>
      <c r="C292" s="12">
        <v>4.420827504868257E-3</v>
      </c>
    </row>
    <row r="293" spans="1:3" x14ac:dyDescent="0.25">
      <c r="A293">
        <f t="shared" si="15"/>
        <v>291</v>
      </c>
      <c r="B293" s="13">
        <v>0.08</v>
      </c>
      <c r="C293" s="12">
        <v>4.420827504868257E-3</v>
      </c>
    </row>
    <row r="294" spans="1:3" x14ac:dyDescent="0.25">
      <c r="A294">
        <f t="shared" si="15"/>
        <v>292</v>
      </c>
      <c r="B294" s="13">
        <v>0.08</v>
      </c>
      <c r="C294" s="12">
        <v>4.420827504868257E-3</v>
      </c>
    </row>
    <row r="295" spans="1:3" x14ac:dyDescent="0.25">
      <c r="A295">
        <f t="shared" si="15"/>
        <v>293</v>
      </c>
      <c r="B295" s="13">
        <v>0.08</v>
      </c>
      <c r="C295" s="12">
        <v>4.420827504868257E-3</v>
      </c>
    </row>
    <row r="296" spans="1:3" x14ac:dyDescent="0.25">
      <c r="A296">
        <f t="shared" si="15"/>
        <v>294</v>
      </c>
      <c r="B296" s="13">
        <v>0.08</v>
      </c>
      <c r="C296" s="12">
        <v>4.420827504868257E-3</v>
      </c>
    </row>
    <row r="297" spans="1:3" x14ac:dyDescent="0.25">
      <c r="A297">
        <f t="shared" si="15"/>
        <v>295</v>
      </c>
      <c r="B297" s="13">
        <v>0.08</v>
      </c>
      <c r="C297" s="12">
        <v>4.420827504868257E-3</v>
      </c>
    </row>
    <row r="298" spans="1:3" x14ac:dyDescent="0.25">
      <c r="A298">
        <f t="shared" si="15"/>
        <v>296</v>
      </c>
      <c r="B298" s="13">
        <v>0.08</v>
      </c>
      <c r="C298" s="12">
        <v>4.420827504868257E-3</v>
      </c>
    </row>
    <row r="299" spans="1:3" x14ac:dyDescent="0.25">
      <c r="A299">
        <f t="shared" si="15"/>
        <v>297</v>
      </c>
      <c r="B299" s="13">
        <v>0.08</v>
      </c>
      <c r="C299" s="12">
        <v>4.420827504868257E-3</v>
      </c>
    </row>
    <row r="300" spans="1:3" x14ac:dyDescent="0.25">
      <c r="A300">
        <f t="shared" si="15"/>
        <v>298</v>
      </c>
      <c r="B300" s="13">
        <v>0.08</v>
      </c>
      <c r="C300" s="12">
        <v>4.420827504868257E-3</v>
      </c>
    </row>
    <row r="301" spans="1:3" x14ac:dyDescent="0.25">
      <c r="A301">
        <f t="shared" si="15"/>
        <v>299</v>
      </c>
      <c r="B301" s="13">
        <v>0.08</v>
      </c>
      <c r="C301" s="12">
        <v>4.420827504868257E-3</v>
      </c>
    </row>
    <row r="302" spans="1:3" x14ac:dyDescent="0.25">
      <c r="A302">
        <f t="shared" si="15"/>
        <v>300</v>
      </c>
      <c r="B302" s="13">
        <v>0.08</v>
      </c>
      <c r="C302" s="12">
        <v>4.420827504868257E-3</v>
      </c>
    </row>
    <row r="303" spans="1:3" x14ac:dyDescent="0.25">
      <c r="A303">
        <f t="shared" ref="A303:A366" si="16">A302+1</f>
        <v>301</v>
      </c>
      <c r="B303" s="13">
        <v>0.08</v>
      </c>
      <c r="C303" s="12">
        <v>4.420827504868257E-3</v>
      </c>
    </row>
    <row r="304" spans="1:3" x14ac:dyDescent="0.25">
      <c r="A304">
        <f t="shared" si="16"/>
        <v>302</v>
      </c>
      <c r="B304" s="13">
        <v>0.08</v>
      </c>
      <c r="C304" s="12">
        <v>4.420827504868257E-3</v>
      </c>
    </row>
    <row r="305" spans="1:3" x14ac:dyDescent="0.25">
      <c r="A305">
        <f t="shared" si="16"/>
        <v>303</v>
      </c>
      <c r="B305" s="13">
        <v>0.08</v>
      </c>
      <c r="C305" s="12">
        <v>4.420827504868257E-3</v>
      </c>
    </row>
    <row r="306" spans="1:3" x14ac:dyDescent="0.25">
      <c r="A306">
        <f t="shared" si="16"/>
        <v>304</v>
      </c>
      <c r="B306" s="13">
        <v>0.08</v>
      </c>
      <c r="C306" s="12">
        <v>4.420827504868257E-3</v>
      </c>
    </row>
    <row r="307" spans="1:3" x14ac:dyDescent="0.25">
      <c r="A307">
        <f t="shared" si="16"/>
        <v>305</v>
      </c>
      <c r="B307" s="13">
        <v>0.08</v>
      </c>
      <c r="C307" s="12">
        <v>4.420827504868257E-3</v>
      </c>
    </row>
    <row r="308" spans="1:3" x14ac:dyDescent="0.25">
      <c r="A308">
        <f t="shared" si="16"/>
        <v>306</v>
      </c>
      <c r="B308" s="13">
        <v>0.08</v>
      </c>
      <c r="C308" s="12">
        <v>4.420827504868257E-3</v>
      </c>
    </row>
    <row r="309" spans="1:3" x14ac:dyDescent="0.25">
      <c r="A309">
        <f t="shared" si="16"/>
        <v>307</v>
      </c>
      <c r="B309" s="13">
        <v>0.08</v>
      </c>
      <c r="C309" s="12">
        <v>4.420827504868257E-3</v>
      </c>
    </row>
    <row r="310" spans="1:3" x14ac:dyDescent="0.25">
      <c r="A310">
        <f t="shared" si="16"/>
        <v>308</v>
      </c>
      <c r="B310" s="13">
        <v>0.08</v>
      </c>
      <c r="C310" s="12">
        <v>4.420827504868257E-3</v>
      </c>
    </row>
    <row r="311" spans="1:3" x14ac:dyDescent="0.25">
      <c r="A311">
        <f t="shared" si="16"/>
        <v>309</v>
      </c>
      <c r="B311" s="13">
        <v>0.08</v>
      </c>
      <c r="C311" s="12">
        <v>4.420827504868257E-3</v>
      </c>
    </row>
    <row r="312" spans="1:3" x14ac:dyDescent="0.25">
      <c r="A312">
        <f t="shared" si="16"/>
        <v>310</v>
      </c>
      <c r="B312" s="13">
        <v>0.08</v>
      </c>
      <c r="C312" s="12">
        <v>4.420827504868257E-3</v>
      </c>
    </row>
    <row r="313" spans="1:3" x14ac:dyDescent="0.25">
      <c r="A313">
        <f t="shared" si="16"/>
        <v>311</v>
      </c>
      <c r="B313" s="13">
        <v>0.08</v>
      </c>
      <c r="C313" s="12">
        <v>4.420827504868257E-3</v>
      </c>
    </row>
    <row r="314" spans="1:3" x14ac:dyDescent="0.25">
      <c r="A314">
        <f t="shared" si="16"/>
        <v>312</v>
      </c>
      <c r="B314" s="13">
        <v>0.08</v>
      </c>
      <c r="C314" s="12">
        <v>4.420827504868257E-3</v>
      </c>
    </row>
    <row r="315" spans="1:3" x14ac:dyDescent="0.25">
      <c r="A315">
        <f t="shared" si="16"/>
        <v>313</v>
      </c>
      <c r="B315" s="13">
        <v>0.08</v>
      </c>
      <c r="C315" s="12">
        <v>4.420827504868257E-3</v>
      </c>
    </row>
    <row r="316" spans="1:3" x14ac:dyDescent="0.25">
      <c r="A316">
        <f t="shared" si="16"/>
        <v>314</v>
      </c>
      <c r="B316" s="13">
        <v>0.08</v>
      </c>
      <c r="C316" s="12">
        <v>4.420827504868257E-3</v>
      </c>
    </row>
    <row r="317" spans="1:3" x14ac:dyDescent="0.25">
      <c r="A317">
        <f t="shared" si="16"/>
        <v>315</v>
      </c>
      <c r="B317" s="13">
        <v>0.08</v>
      </c>
      <c r="C317" s="12">
        <v>4.420827504868257E-3</v>
      </c>
    </row>
    <row r="318" spans="1:3" x14ac:dyDescent="0.25">
      <c r="A318">
        <f t="shared" si="16"/>
        <v>316</v>
      </c>
      <c r="B318" s="13">
        <v>0.08</v>
      </c>
      <c r="C318" s="12">
        <v>4.420827504868257E-3</v>
      </c>
    </row>
    <row r="319" spans="1:3" x14ac:dyDescent="0.25">
      <c r="A319">
        <f t="shared" si="16"/>
        <v>317</v>
      </c>
      <c r="B319" s="13">
        <v>0.08</v>
      </c>
      <c r="C319" s="12">
        <v>4.420827504868257E-3</v>
      </c>
    </row>
    <row r="320" spans="1:3" x14ac:dyDescent="0.25">
      <c r="A320">
        <f t="shared" si="16"/>
        <v>318</v>
      </c>
      <c r="B320" s="13">
        <v>0.08</v>
      </c>
      <c r="C320" s="12">
        <v>4.420827504868257E-3</v>
      </c>
    </row>
    <row r="321" spans="1:3" x14ac:dyDescent="0.25">
      <c r="A321">
        <f t="shared" si="16"/>
        <v>319</v>
      </c>
      <c r="B321" s="13">
        <v>0.08</v>
      </c>
      <c r="C321" s="12">
        <v>4.420827504868257E-3</v>
      </c>
    </row>
    <row r="322" spans="1:3" x14ac:dyDescent="0.25">
      <c r="A322">
        <f t="shared" si="16"/>
        <v>320</v>
      </c>
      <c r="B322" s="13">
        <v>0.08</v>
      </c>
      <c r="C322" s="12">
        <v>4.420827504868257E-3</v>
      </c>
    </row>
    <row r="323" spans="1:3" x14ac:dyDescent="0.25">
      <c r="A323">
        <f t="shared" si="16"/>
        <v>321</v>
      </c>
      <c r="B323" s="13">
        <v>0.08</v>
      </c>
      <c r="C323" s="12">
        <v>4.420827504868257E-3</v>
      </c>
    </row>
    <row r="324" spans="1:3" x14ac:dyDescent="0.25">
      <c r="A324">
        <f t="shared" si="16"/>
        <v>322</v>
      </c>
      <c r="B324" s="13">
        <v>0.08</v>
      </c>
      <c r="C324" s="12">
        <v>4.420827504868257E-3</v>
      </c>
    </row>
    <row r="325" spans="1:3" x14ac:dyDescent="0.25">
      <c r="A325">
        <f t="shared" si="16"/>
        <v>323</v>
      </c>
      <c r="B325" s="13">
        <v>0.08</v>
      </c>
      <c r="C325" s="12">
        <v>4.420827504868257E-3</v>
      </c>
    </row>
    <row r="326" spans="1:3" x14ac:dyDescent="0.25">
      <c r="A326">
        <f t="shared" si="16"/>
        <v>324</v>
      </c>
      <c r="B326" s="13">
        <v>0.08</v>
      </c>
      <c r="C326" s="12">
        <v>4.420827504868257E-3</v>
      </c>
    </row>
    <row r="327" spans="1:3" x14ac:dyDescent="0.25">
      <c r="A327">
        <f t="shared" si="16"/>
        <v>325</v>
      </c>
      <c r="B327" s="13">
        <v>0.08</v>
      </c>
      <c r="C327" s="12">
        <v>4.420827504868257E-3</v>
      </c>
    </row>
    <row r="328" spans="1:3" x14ac:dyDescent="0.25">
      <c r="A328">
        <f t="shared" si="16"/>
        <v>326</v>
      </c>
      <c r="B328" s="13">
        <v>0.08</v>
      </c>
      <c r="C328" s="12">
        <v>4.420827504868257E-3</v>
      </c>
    </row>
    <row r="329" spans="1:3" x14ac:dyDescent="0.25">
      <c r="A329">
        <f t="shared" si="16"/>
        <v>327</v>
      </c>
      <c r="B329" s="13">
        <v>0.08</v>
      </c>
      <c r="C329" s="12">
        <v>4.420827504868257E-3</v>
      </c>
    </row>
    <row r="330" spans="1:3" x14ac:dyDescent="0.25">
      <c r="A330">
        <f t="shared" si="16"/>
        <v>328</v>
      </c>
      <c r="B330" s="13">
        <v>0.08</v>
      </c>
      <c r="C330" s="12">
        <v>4.420827504868257E-3</v>
      </c>
    </row>
    <row r="331" spans="1:3" x14ac:dyDescent="0.25">
      <c r="A331">
        <f t="shared" si="16"/>
        <v>329</v>
      </c>
      <c r="B331" s="13">
        <v>0.08</v>
      </c>
      <c r="C331" s="12">
        <v>4.420827504868257E-3</v>
      </c>
    </row>
    <row r="332" spans="1:3" x14ac:dyDescent="0.25">
      <c r="A332">
        <f t="shared" si="16"/>
        <v>330</v>
      </c>
      <c r="B332" s="13">
        <v>0.08</v>
      </c>
      <c r="C332" s="12">
        <v>4.420827504868257E-3</v>
      </c>
    </row>
    <row r="333" spans="1:3" x14ac:dyDescent="0.25">
      <c r="A333">
        <f t="shared" si="16"/>
        <v>331</v>
      </c>
      <c r="B333" s="13">
        <v>0.08</v>
      </c>
      <c r="C333" s="12">
        <v>4.420827504868257E-3</v>
      </c>
    </row>
    <row r="334" spans="1:3" x14ac:dyDescent="0.25">
      <c r="A334">
        <f t="shared" si="16"/>
        <v>332</v>
      </c>
      <c r="B334" s="13">
        <v>0.08</v>
      </c>
      <c r="C334" s="12">
        <v>4.420827504868257E-3</v>
      </c>
    </row>
    <row r="335" spans="1:3" x14ac:dyDescent="0.25">
      <c r="A335">
        <f t="shared" si="16"/>
        <v>333</v>
      </c>
      <c r="B335" s="13">
        <v>0.08</v>
      </c>
      <c r="C335" s="12">
        <v>4.420827504868257E-3</v>
      </c>
    </row>
    <row r="336" spans="1:3" x14ac:dyDescent="0.25">
      <c r="A336">
        <f t="shared" si="16"/>
        <v>334</v>
      </c>
      <c r="B336" s="13">
        <v>0.08</v>
      </c>
      <c r="C336" s="12">
        <v>4.420827504868257E-3</v>
      </c>
    </row>
    <row r="337" spans="1:3" x14ac:dyDescent="0.25">
      <c r="A337">
        <f t="shared" si="16"/>
        <v>335</v>
      </c>
      <c r="B337" s="13">
        <v>0.08</v>
      </c>
      <c r="C337" s="12">
        <v>4.420827504868257E-3</v>
      </c>
    </row>
    <row r="338" spans="1:3" x14ac:dyDescent="0.25">
      <c r="A338">
        <f t="shared" si="16"/>
        <v>336</v>
      </c>
      <c r="B338" s="13">
        <v>0.08</v>
      </c>
      <c r="C338" s="12">
        <v>4.420827504868257E-3</v>
      </c>
    </row>
    <row r="339" spans="1:3" x14ac:dyDescent="0.25">
      <c r="A339">
        <f t="shared" si="16"/>
        <v>337</v>
      </c>
      <c r="B339" s="13">
        <v>0.08</v>
      </c>
      <c r="C339" s="12">
        <v>4.420827504868257E-3</v>
      </c>
    </row>
    <row r="340" spans="1:3" x14ac:dyDescent="0.25">
      <c r="A340">
        <f t="shared" si="16"/>
        <v>338</v>
      </c>
      <c r="B340" s="13">
        <v>0.08</v>
      </c>
      <c r="C340" s="12">
        <v>4.420827504868257E-3</v>
      </c>
    </row>
    <row r="341" spans="1:3" x14ac:dyDescent="0.25">
      <c r="A341">
        <f t="shared" si="16"/>
        <v>339</v>
      </c>
      <c r="B341" s="13">
        <v>0.08</v>
      </c>
      <c r="C341" s="12">
        <v>4.420827504868257E-3</v>
      </c>
    </row>
    <row r="342" spans="1:3" x14ac:dyDescent="0.25">
      <c r="A342">
        <f t="shared" si="16"/>
        <v>340</v>
      </c>
      <c r="B342" s="13">
        <v>0.08</v>
      </c>
      <c r="C342" s="12">
        <v>4.420827504868257E-3</v>
      </c>
    </row>
    <row r="343" spans="1:3" x14ac:dyDescent="0.25">
      <c r="A343">
        <f t="shared" si="16"/>
        <v>341</v>
      </c>
      <c r="B343" s="13">
        <v>0.08</v>
      </c>
      <c r="C343" s="12">
        <v>4.420827504868257E-3</v>
      </c>
    </row>
    <row r="344" spans="1:3" x14ac:dyDescent="0.25">
      <c r="A344">
        <f t="shared" si="16"/>
        <v>342</v>
      </c>
      <c r="B344" s="13">
        <v>0.08</v>
      </c>
      <c r="C344" s="12">
        <v>4.420827504868257E-3</v>
      </c>
    </row>
    <row r="345" spans="1:3" x14ac:dyDescent="0.25">
      <c r="A345">
        <f t="shared" si="16"/>
        <v>343</v>
      </c>
      <c r="B345" s="13">
        <v>0.08</v>
      </c>
      <c r="C345" s="12">
        <v>4.420827504868257E-3</v>
      </c>
    </row>
    <row r="346" spans="1:3" x14ac:dyDescent="0.25">
      <c r="A346">
        <f t="shared" si="16"/>
        <v>344</v>
      </c>
      <c r="B346" s="13">
        <v>0.08</v>
      </c>
      <c r="C346" s="12">
        <v>4.420827504868257E-3</v>
      </c>
    </row>
    <row r="347" spans="1:3" x14ac:dyDescent="0.25">
      <c r="A347">
        <f t="shared" si="16"/>
        <v>345</v>
      </c>
      <c r="B347" s="13">
        <v>0.08</v>
      </c>
      <c r="C347" s="12">
        <v>4.420827504868257E-3</v>
      </c>
    </row>
    <row r="348" spans="1:3" x14ac:dyDescent="0.25">
      <c r="A348">
        <f t="shared" si="16"/>
        <v>346</v>
      </c>
      <c r="B348" s="13">
        <v>0.08</v>
      </c>
      <c r="C348" s="12">
        <v>4.420827504868257E-3</v>
      </c>
    </row>
    <row r="349" spans="1:3" x14ac:dyDescent="0.25">
      <c r="A349">
        <f t="shared" si="16"/>
        <v>347</v>
      </c>
      <c r="B349" s="13">
        <v>0.08</v>
      </c>
      <c r="C349" s="12">
        <v>4.420827504868257E-3</v>
      </c>
    </row>
    <row r="350" spans="1:3" x14ac:dyDescent="0.25">
      <c r="A350">
        <f t="shared" si="16"/>
        <v>348</v>
      </c>
      <c r="B350" s="13">
        <v>0.08</v>
      </c>
      <c r="C350" s="12">
        <v>4.420827504868257E-3</v>
      </c>
    </row>
    <row r="351" spans="1:3" x14ac:dyDescent="0.25">
      <c r="A351">
        <f t="shared" si="16"/>
        <v>349</v>
      </c>
      <c r="B351" s="13">
        <v>0.08</v>
      </c>
      <c r="C351" s="12">
        <v>4.420827504868257E-3</v>
      </c>
    </row>
    <row r="352" spans="1:3" x14ac:dyDescent="0.25">
      <c r="A352">
        <f t="shared" si="16"/>
        <v>350</v>
      </c>
      <c r="B352" s="13">
        <v>0.08</v>
      </c>
      <c r="C352" s="12">
        <v>4.420827504868257E-3</v>
      </c>
    </row>
    <row r="353" spans="1:3" x14ac:dyDescent="0.25">
      <c r="A353">
        <f t="shared" si="16"/>
        <v>351</v>
      </c>
      <c r="B353" s="13">
        <v>0.08</v>
      </c>
      <c r="C353" s="12">
        <v>4.420827504868257E-3</v>
      </c>
    </row>
    <row r="354" spans="1:3" x14ac:dyDescent="0.25">
      <c r="A354">
        <f t="shared" si="16"/>
        <v>352</v>
      </c>
      <c r="B354" s="13">
        <v>0.08</v>
      </c>
      <c r="C354" s="12">
        <v>4.420827504868257E-3</v>
      </c>
    </row>
    <row r="355" spans="1:3" x14ac:dyDescent="0.25">
      <c r="A355">
        <f t="shared" si="16"/>
        <v>353</v>
      </c>
      <c r="B355" s="13">
        <v>0.08</v>
      </c>
      <c r="C355" s="12">
        <v>4.420827504868257E-3</v>
      </c>
    </row>
    <row r="356" spans="1:3" x14ac:dyDescent="0.25">
      <c r="A356">
        <f t="shared" si="16"/>
        <v>354</v>
      </c>
      <c r="B356" s="13">
        <v>0.08</v>
      </c>
      <c r="C356" s="12">
        <v>4.420827504868257E-3</v>
      </c>
    </row>
    <row r="357" spans="1:3" x14ac:dyDescent="0.25">
      <c r="A357">
        <f t="shared" si="16"/>
        <v>355</v>
      </c>
      <c r="B357" s="13">
        <v>0.08</v>
      </c>
      <c r="C357" s="12">
        <v>4.420827504868257E-3</v>
      </c>
    </row>
    <row r="358" spans="1:3" x14ac:dyDescent="0.25">
      <c r="A358">
        <f t="shared" si="16"/>
        <v>356</v>
      </c>
      <c r="B358" s="13">
        <v>0.08</v>
      </c>
      <c r="C358" s="12">
        <v>4.420827504868257E-3</v>
      </c>
    </row>
    <row r="359" spans="1:3" x14ac:dyDescent="0.25">
      <c r="A359">
        <f t="shared" si="16"/>
        <v>357</v>
      </c>
      <c r="B359" s="13">
        <v>0.08</v>
      </c>
      <c r="C359" s="12">
        <v>4.420827504868257E-3</v>
      </c>
    </row>
    <row r="360" spans="1:3" x14ac:dyDescent="0.25">
      <c r="A360">
        <f t="shared" si="16"/>
        <v>358</v>
      </c>
      <c r="B360" s="13">
        <v>0.08</v>
      </c>
      <c r="C360" s="12">
        <v>4.420827504868257E-3</v>
      </c>
    </row>
    <row r="361" spans="1:3" x14ac:dyDescent="0.25">
      <c r="A361">
        <f t="shared" si="16"/>
        <v>359</v>
      </c>
      <c r="B361" s="13">
        <v>0.08</v>
      </c>
      <c r="C361" s="12">
        <v>4.420827504868257E-3</v>
      </c>
    </row>
    <row r="362" spans="1:3" x14ac:dyDescent="0.25">
      <c r="A362">
        <f t="shared" si="16"/>
        <v>360</v>
      </c>
      <c r="B362" s="13">
        <v>0.08</v>
      </c>
      <c r="C362" s="12">
        <v>4.420827504868257E-3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B598-6FC8-41D7-805D-93150B98E46A}">
  <dimension ref="A1:V372"/>
  <sheetViews>
    <sheetView workbookViewId="0">
      <pane xSplit="2" ySplit="11" topLeftCell="C12" activePane="bottomRight" state="frozen"/>
      <selection pane="topRight" activeCell="B1" sqref="B1"/>
      <selection pane="bottomLeft" activeCell="A8" sqref="A8"/>
      <selection pane="bottomRight" activeCell="N5" sqref="N5"/>
    </sheetView>
  </sheetViews>
  <sheetFormatPr defaultRowHeight="15" x14ac:dyDescent="0.25"/>
  <cols>
    <col min="1" max="1" width="14.85546875" bestFit="1" customWidth="1"/>
    <col min="2" max="2" width="10.140625" bestFit="1" customWidth="1"/>
    <col min="3" max="3" width="15.5703125" bestFit="1" customWidth="1"/>
    <col min="4" max="4" width="9.42578125" bestFit="1" customWidth="1"/>
    <col min="5" max="5" width="9" bestFit="1" customWidth="1"/>
    <col min="6" max="6" width="9.28515625" bestFit="1" customWidth="1"/>
    <col min="7" max="7" width="9.28515625" customWidth="1"/>
    <col min="8" max="8" width="14.85546875" bestFit="1" customWidth="1"/>
    <col min="10" max="19" width="10.7109375" style="1" customWidth="1"/>
    <col min="20" max="20" width="10.7109375" style="14" customWidth="1"/>
    <col min="21" max="22" width="10.7109375" customWidth="1"/>
  </cols>
  <sheetData>
    <row r="1" spans="1:22" x14ac:dyDescent="0.25">
      <c r="A1" t="s">
        <v>0</v>
      </c>
      <c r="B1" s="3">
        <v>100000</v>
      </c>
    </row>
    <row r="2" spans="1:22" x14ac:dyDescent="0.25">
      <c r="A2" t="s">
        <v>1</v>
      </c>
      <c r="B2" s="4">
        <v>0.05</v>
      </c>
    </row>
    <row r="3" spans="1:22" x14ac:dyDescent="0.25">
      <c r="A3" t="s">
        <v>2</v>
      </c>
      <c r="B3" s="5">
        <v>360</v>
      </c>
    </row>
    <row r="4" spans="1:22" x14ac:dyDescent="0.25">
      <c r="A4" t="s">
        <v>10</v>
      </c>
      <c r="B4" s="9">
        <v>0.06</v>
      </c>
    </row>
    <row r="5" spans="1:22" x14ac:dyDescent="0.25">
      <c r="A5" t="s">
        <v>12</v>
      </c>
      <c r="B5" s="9">
        <v>0.05</v>
      </c>
      <c r="M5" s="14">
        <f>M6+S6</f>
        <v>92812.113123599629</v>
      </c>
      <c r="N5" s="14">
        <f>M6+Q6+S6</f>
        <v>99999.999999999971</v>
      </c>
    </row>
    <row r="6" spans="1:22" x14ac:dyDescent="0.25">
      <c r="A6" t="s">
        <v>18</v>
      </c>
      <c r="B6" s="21">
        <v>120000</v>
      </c>
      <c r="M6" s="6">
        <f>SUM(M13:M372)</f>
        <v>43868.64074113877</v>
      </c>
      <c r="N6" s="6"/>
      <c r="Q6" s="6">
        <f>SUM(Q13:Q372)</f>
        <v>7187.8868764003482</v>
      </c>
      <c r="S6" s="6">
        <f>SUM(S13:S372)</f>
        <v>48943.472382460859</v>
      </c>
      <c r="V6" s="13">
        <f ca="1">XIRR(V12:V372,A12:A372)</f>
        <v>0.21170868277549745</v>
      </c>
    </row>
    <row r="7" spans="1:22" x14ac:dyDescent="0.25">
      <c r="A7" t="s">
        <v>19</v>
      </c>
      <c r="B7" s="20">
        <v>0.02</v>
      </c>
      <c r="M7" s="6"/>
      <c r="N7" s="6"/>
      <c r="S7" s="6"/>
      <c r="V7" s="13"/>
    </row>
    <row r="8" spans="1:22" x14ac:dyDescent="0.25">
      <c r="A8" t="s">
        <v>20</v>
      </c>
      <c r="B8" s="20">
        <v>0.1</v>
      </c>
      <c r="C8" t="s">
        <v>21</v>
      </c>
      <c r="M8" s="6"/>
      <c r="N8" s="6"/>
      <c r="S8" s="6"/>
      <c r="V8" s="13"/>
    </row>
    <row r="9" spans="1:22" x14ac:dyDescent="0.25">
      <c r="A9" t="s">
        <v>22</v>
      </c>
      <c r="B9" s="20">
        <v>0.01</v>
      </c>
      <c r="C9" t="s">
        <v>23</v>
      </c>
      <c r="M9" s="6"/>
      <c r="N9" s="6"/>
      <c r="S9" s="6"/>
      <c r="V9" s="13"/>
    </row>
    <row r="10" spans="1:22" x14ac:dyDescent="0.25">
      <c r="A10" t="s">
        <v>26</v>
      </c>
      <c r="B10" s="19">
        <v>6</v>
      </c>
      <c r="M10" s="6"/>
      <c r="N10" s="6"/>
      <c r="Q10" s="15"/>
      <c r="S10" s="6"/>
      <c r="V10" s="13"/>
    </row>
    <row r="11" spans="1:22" ht="30" x14ac:dyDescent="0.25">
      <c r="A11" t="s">
        <v>16</v>
      </c>
      <c r="B11" s="7" t="s">
        <v>3</v>
      </c>
      <c r="C11" s="7" t="s">
        <v>4</v>
      </c>
      <c r="D11" s="7" t="s">
        <v>5</v>
      </c>
      <c r="E11" s="7" t="s">
        <v>6</v>
      </c>
      <c r="F11" s="7" t="s">
        <v>7</v>
      </c>
      <c r="G11" s="7" t="s">
        <v>9</v>
      </c>
      <c r="H11" s="7" t="s">
        <v>8</v>
      </c>
      <c r="J11" s="15" t="s">
        <v>3</v>
      </c>
      <c r="K11" s="15" t="s">
        <v>17</v>
      </c>
      <c r="L11" s="15" t="s">
        <v>4</v>
      </c>
      <c r="M11" s="15" t="s">
        <v>5</v>
      </c>
      <c r="N11" s="15" t="s">
        <v>13</v>
      </c>
      <c r="O11" s="15" t="s">
        <v>6</v>
      </c>
      <c r="P11" s="15" t="s">
        <v>14</v>
      </c>
      <c r="Q11" s="15" t="s">
        <v>25</v>
      </c>
      <c r="R11" s="15" t="s">
        <v>24</v>
      </c>
      <c r="S11" s="15" t="s">
        <v>15</v>
      </c>
      <c r="T11" s="16" t="s">
        <v>8</v>
      </c>
      <c r="U11" s="17"/>
      <c r="V11" s="15" t="s">
        <v>11</v>
      </c>
    </row>
    <row r="12" spans="1:22" x14ac:dyDescent="0.25">
      <c r="A12" s="18">
        <f ca="1">EOMONTH(TODAY(),0)</f>
        <v>45382</v>
      </c>
      <c r="B12" s="1">
        <v>0</v>
      </c>
      <c r="C12" s="2">
        <f>B1</f>
        <v>100000</v>
      </c>
      <c r="D12" s="1"/>
      <c r="E12" s="1"/>
      <c r="F12" s="1"/>
      <c r="G12" s="1"/>
      <c r="H12" s="2">
        <f>C12-D12</f>
        <v>100000</v>
      </c>
      <c r="J12" s="1">
        <f>B12</f>
        <v>0</v>
      </c>
      <c r="K12" s="2">
        <f>$B$6</f>
        <v>120000</v>
      </c>
      <c r="L12" s="14">
        <f>$B$1</f>
        <v>100000</v>
      </c>
      <c r="T12" s="14">
        <f>L12-M12-Q12-S12</f>
        <v>100000</v>
      </c>
      <c r="V12" s="2">
        <v>-46000</v>
      </c>
    </row>
    <row r="13" spans="1:22" x14ac:dyDescent="0.25">
      <c r="A13" s="18">
        <f ca="1">EOMONTH(A12,1)</f>
        <v>45412</v>
      </c>
      <c r="B13" s="1">
        <v>1</v>
      </c>
      <c r="C13" s="2">
        <f>H12</f>
        <v>100000</v>
      </c>
      <c r="D13" s="6">
        <f>PPMT($B$2/12,B13,$B$3,$B$1)</f>
        <v>-120.15495634547237</v>
      </c>
      <c r="E13" s="6">
        <f>IPMT($B$2/12,B13,$B$3,$B$1)</f>
        <v>-416.66666666666669</v>
      </c>
      <c r="F13" s="6">
        <f>D13+E13</f>
        <v>-536.82162301213907</v>
      </c>
      <c r="G13" s="6">
        <f>PMT($B$2/12,$B$3,$B$1)</f>
        <v>-536.82162301213907</v>
      </c>
      <c r="H13" s="6">
        <f>C13+D13</f>
        <v>99879.845043654524</v>
      </c>
      <c r="J13" s="1">
        <f>B13</f>
        <v>1</v>
      </c>
      <c r="K13" s="2">
        <f>K12*(1+$B$7/12)</f>
        <v>120200</v>
      </c>
      <c r="L13" s="14">
        <f>T12</f>
        <v>100000</v>
      </c>
      <c r="M13" s="6">
        <f>IF(-PPMT($B$2/12,B13,$B$3,$B$1)&gt;T12,T12,-PPMT($B$2/12,B13,$B$3,$B$1))</f>
        <v>120.15495634547237</v>
      </c>
      <c r="N13" s="11">
        <f>(1+VLOOKUP(J13,Curves!$A:$B,2,0))^(1/12)-1</f>
        <v>6.0630739394196276E-4</v>
      </c>
      <c r="O13" s="6">
        <f>$B$2/12*L13</f>
        <v>416.66666666666669</v>
      </c>
      <c r="P13" s="10">
        <f>(1+VLOOKUP(B13,Curves!$A:$C,3,0))^(1/12)-1</f>
        <v>8.8329042096102484E-6</v>
      </c>
      <c r="Q13" s="6">
        <f>P13*(L13-M13-S13)</f>
        <v>0.88169420171256618</v>
      </c>
      <c r="R13" s="6">
        <f ca="1">IF(J13&lt;$B$10,0,(1-$B$8)*OFFSET(Q13,-$B$10,0))</f>
        <v>0</v>
      </c>
      <c r="S13" s="6">
        <f>N13*(L13-M13)</f>
        <v>60.557888555745244</v>
      </c>
      <c r="T13" s="14">
        <f t="shared" ref="T13:T76" si="0">L13-M13-Q13-S13</f>
        <v>99818.405460897062</v>
      </c>
      <c r="V13" s="8">
        <f ca="1">M13+O13+S13+R13</f>
        <v>597.37951156788426</v>
      </c>
    </row>
    <row r="14" spans="1:22" x14ac:dyDescent="0.25">
      <c r="A14" s="18">
        <f t="shared" ref="A14:A77" ca="1" si="1">EOMONTH(A13,1)</f>
        <v>45443</v>
      </c>
      <c r="B14" s="1">
        <f>B13+1</f>
        <v>2</v>
      </c>
      <c r="C14" s="2">
        <f t="shared" ref="C14:C77" si="2">H13</f>
        <v>99879.845043654524</v>
      </c>
      <c r="D14" s="6">
        <f>PPMT($B$2/12,B14,$B$3,$B$1)</f>
        <v>-120.65560199691183</v>
      </c>
      <c r="E14" s="6">
        <f>IPMT($B$2/12,B14,$B$3,$B$1)</f>
        <v>-416.16602101522727</v>
      </c>
      <c r="F14" s="6">
        <f t="shared" ref="F14:F77" si="3">D14+E14</f>
        <v>-536.82162301213907</v>
      </c>
      <c r="G14" s="6">
        <f>PMT($B$2/12,$B$3,$B$1)</f>
        <v>-536.82162301213907</v>
      </c>
      <c r="H14" s="6">
        <f t="shared" ref="H14:H77" si="4">C14+D14</f>
        <v>99759.189441657611</v>
      </c>
      <c r="J14" s="1">
        <f t="shared" ref="J14:J77" si="5">B14</f>
        <v>2</v>
      </c>
      <c r="K14" s="2">
        <f t="shared" ref="K14:K77" si="6">K13*(1+$B$7/12)</f>
        <v>120400.33333333334</v>
      </c>
      <c r="L14" s="14">
        <f t="shared" ref="L14:L77" si="7">T13</f>
        <v>99818.405460897062</v>
      </c>
      <c r="M14" s="6">
        <f>IF(-PPMT($B$2/12,B14,$B$3,$B$1)&gt;T13,T13,-PPMT($B$2/12,B14,$B$3,$B$1))</f>
        <v>120.65560199691183</v>
      </c>
      <c r="N14" s="11">
        <f>(1+VLOOKUP(J14,Curves!$A:$B,2,0))^(1/12)-1</f>
        <v>7.9650143933562845E-4</v>
      </c>
      <c r="O14" s="6">
        <f>$B$2/12*L14</f>
        <v>415.91002275373774</v>
      </c>
      <c r="P14" s="10">
        <f>(1+VLOOKUP(B14,Curves!$A:$C,3,0))^(1/12)-1</f>
        <v>9.3628511719234808E-6</v>
      </c>
      <c r="Q14" s="6">
        <f>P14*(L14-M14-S14)</f>
        <v>0.9327116956988778</v>
      </c>
      <c r="R14" s="6">
        <f t="shared" ref="R14:R77" ca="1" si="8">IF(J14&lt;$B$10,0,(1-$B$8)*OFFSET(Q14,-$B$10,0))</f>
        <v>0</v>
      </c>
      <c r="S14" s="6">
        <f>N14*(L14-M14)</f>
        <v>79.409401261137418</v>
      </c>
      <c r="T14" s="14">
        <f t="shared" si="0"/>
        <v>99617.407745943317</v>
      </c>
      <c r="V14" s="8">
        <f t="shared" ref="V14:V77" ca="1" si="9">M14+O14+S14+R14</f>
        <v>615.97502601178701</v>
      </c>
    </row>
    <row r="15" spans="1:22" x14ac:dyDescent="0.25">
      <c r="A15" s="18">
        <f t="shared" ca="1" si="1"/>
        <v>45473</v>
      </c>
      <c r="B15" s="1">
        <f t="shared" ref="B15:B78" si="10">B14+1</f>
        <v>3</v>
      </c>
      <c r="C15" s="2">
        <f t="shared" si="2"/>
        <v>99759.189441657611</v>
      </c>
      <c r="D15" s="6">
        <f>PPMT($B$2/12,B15,$B$3,$B$1)</f>
        <v>-121.15833367189897</v>
      </c>
      <c r="E15" s="6">
        <f>IPMT($B$2/12,B15,$B$3,$B$1)</f>
        <v>-415.66328934024011</v>
      </c>
      <c r="F15" s="6">
        <f t="shared" si="3"/>
        <v>-536.82162301213907</v>
      </c>
      <c r="G15" s="6">
        <f>PMT($B$2/12,$B$3,$B$1)</f>
        <v>-536.82162301213907</v>
      </c>
      <c r="H15" s="6">
        <f t="shared" si="4"/>
        <v>99638.031107985706</v>
      </c>
      <c r="J15" s="1">
        <f t="shared" si="5"/>
        <v>3</v>
      </c>
      <c r="K15" s="2">
        <f t="shared" si="6"/>
        <v>120601.00055555557</v>
      </c>
      <c r="L15" s="14">
        <f t="shared" si="7"/>
        <v>99617.407745943317</v>
      </c>
      <c r="M15" s="6">
        <f>IF(-PPMT($B$2/12,B15,$B$3,$B$1)&gt;T14,T14,-PPMT($B$2/12,B15,$B$3,$B$1))</f>
        <v>121.15833367189897</v>
      </c>
      <c r="N15" s="11">
        <f>(1+VLOOKUP(J15,Curves!$A:$B,2,0))^(1/12)-1</f>
        <v>9.86298719130696E-4</v>
      </c>
      <c r="O15" s="6">
        <f>$B$2/12*L15</f>
        <v>415.07253227476383</v>
      </c>
      <c r="P15" s="10">
        <f>(1+VLOOKUP(B15,Curves!$A:$C,3,0))^(1/12)-1</f>
        <v>9.9245915790024952E-6</v>
      </c>
      <c r="Q15" s="6">
        <f>P15*(L15-M15-S15)</f>
        <v>0.98648570888216336</v>
      </c>
      <c r="R15" s="6">
        <f t="shared" ca="1" si="8"/>
        <v>0</v>
      </c>
      <c r="S15" s="6">
        <f>N15*(L15-M15)</f>
        <v>98.133023353631557</v>
      </c>
      <c r="T15" s="14">
        <f t="shared" si="0"/>
        <v>99397.129903208901</v>
      </c>
      <c r="V15" s="8">
        <f t="shared" ca="1" si="9"/>
        <v>634.36388930029432</v>
      </c>
    </row>
    <row r="16" spans="1:22" x14ac:dyDescent="0.25">
      <c r="A16" s="18">
        <f t="shared" ca="1" si="1"/>
        <v>45504</v>
      </c>
      <c r="B16" s="1">
        <f t="shared" si="10"/>
        <v>4</v>
      </c>
      <c r="C16" s="2">
        <f t="shared" si="2"/>
        <v>99638.031107985706</v>
      </c>
      <c r="D16" s="6">
        <f>PPMT($B$2/12,B16,$B$3,$B$1)</f>
        <v>-121.66316006219857</v>
      </c>
      <c r="E16" s="6">
        <f>IPMT($B$2/12,B16,$B$3,$B$1)</f>
        <v>-415.15846294994049</v>
      </c>
      <c r="F16" s="6">
        <f t="shared" si="3"/>
        <v>-536.82162301213907</v>
      </c>
      <c r="G16" s="6">
        <f>PMT($B$2/12,$B$3,$B$1)</f>
        <v>-536.82162301213907</v>
      </c>
      <c r="H16" s="6">
        <f t="shared" si="4"/>
        <v>99516.367947923514</v>
      </c>
      <c r="J16" s="1">
        <f t="shared" si="5"/>
        <v>4</v>
      </c>
      <c r="K16" s="2">
        <f t="shared" si="6"/>
        <v>120802.00222314817</v>
      </c>
      <c r="L16" s="14">
        <f t="shared" si="7"/>
        <v>99397.129903208901</v>
      </c>
      <c r="M16" s="6">
        <f>IF(-PPMT($B$2/12,B16,$B$3,$B$1)&gt;T15,T15,-PPMT($B$2/12,B16,$B$3,$B$1))</f>
        <v>121.66316006219857</v>
      </c>
      <c r="N16" s="11">
        <f>(1+VLOOKUP(J16,Curves!$A:$B,2,0))^(1/12)-1</f>
        <v>1.1757009600361634E-3</v>
      </c>
      <c r="O16" s="6">
        <f>$B$2/12*L16</f>
        <v>414.15470793003709</v>
      </c>
      <c r="P16" s="10">
        <f>(1+VLOOKUP(B16,Curves!$A:$C,3,0))^(1/12)-1</f>
        <v>1.052003262103085E-5</v>
      </c>
      <c r="Q16" s="6">
        <f>P16*(L16-M16-S16)</f>
        <v>1.0431532686869069</v>
      </c>
      <c r="R16" s="6">
        <f t="shared" ca="1" si="8"/>
        <v>0</v>
      </c>
      <c r="S16" s="6">
        <f>N16*(L16-M16)</f>
        <v>116.7182615579558</v>
      </c>
      <c r="T16" s="14">
        <f t="shared" si="0"/>
        <v>99157.705328320066</v>
      </c>
      <c r="V16" s="8">
        <f t="shared" ca="1" si="9"/>
        <v>652.53612955019139</v>
      </c>
    </row>
    <row r="17" spans="1:22" x14ac:dyDescent="0.25">
      <c r="A17" s="18">
        <f t="shared" ca="1" si="1"/>
        <v>45535</v>
      </c>
      <c r="B17" s="1">
        <f t="shared" si="10"/>
        <v>5</v>
      </c>
      <c r="C17" s="2">
        <f t="shared" si="2"/>
        <v>99516.367947923514</v>
      </c>
      <c r="D17" s="6">
        <f>PPMT($B$2/12,B17,$B$3,$B$1)</f>
        <v>-122.17008989579105</v>
      </c>
      <c r="E17" s="6">
        <f>IPMT($B$2/12,B17,$B$3,$B$1)</f>
        <v>-414.65153311634805</v>
      </c>
      <c r="F17" s="6">
        <f t="shared" si="3"/>
        <v>-536.82162301213907</v>
      </c>
      <c r="G17" s="6">
        <f>PMT($B$2/12,$B$3,$B$1)</f>
        <v>-536.82162301213907</v>
      </c>
      <c r="H17" s="6">
        <f t="shared" si="4"/>
        <v>99394.197858027721</v>
      </c>
      <c r="J17" s="1">
        <f t="shared" si="5"/>
        <v>5</v>
      </c>
      <c r="K17" s="2">
        <f t="shared" si="6"/>
        <v>121003.33889352009</v>
      </c>
      <c r="L17" s="14">
        <f t="shared" si="7"/>
        <v>99157.705328320066</v>
      </c>
      <c r="M17" s="6">
        <f>IF(-PPMT($B$2/12,B17,$B$3,$B$1)&gt;T16,T16,-PPMT($B$2/12,B17,$B$3,$B$1))</f>
        <v>122.17008989579105</v>
      </c>
      <c r="N17" s="11">
        <f>(1+VLOOKUP(J17,Curves!$A:$B,2,0))^(1/12)-1</f>
        <v>1.364709877352599E-3</v>
      </c>
      <c r="O17" s="6">
        <f>$B$2/12*L17</f>
        <v>413.15710553466693</v>
      </c>
      <c r="P17" s="10">
        <f>(1+VLOOKUP(B17,Curves!$A:$C,3,0))^(1/12)-1</f>
        <v>1.2623893068441916E-5</v>
      </c>
      <c r="Q17" s="6">
        <f>P17*(L17-M17-S17)</f>
        <v>1.2485078274218595</v>
      </c>
      <c r="R17" s="6">
        <f t="shared" ca="1" si="8"/>
        <v>0</v>
      </c>
      <c r="S17" s="6">
        <f>N17*(L17-M17)</f>
        <v>135.15477314877899</v>
      </c>
      <c r="T17" s="14">
        <f t="shared" si="0"/>
        <v>98899.131957448073</v>
      </c>
      <c r="V17" s="8">
        <f t="shared" ca="1" si="9"/>
        <v>670.48196857923699</v>
      </c>
    </row>
    <row r="18" spans="1:22" x14ac:dyDescent="0.25">
      <c r="A18" s="18">
        <f t="shared" ca="1" si="1"/>
        <v>45565</v>
      </c>
      <c r="B18" s="1">
        <f t="shared" si="10"/>
        <v>6</v>
      </c>
      <c r="C18" s="2">
        <f t="shared" si="2"/>
        <v>99394.197858027721</v>
      </c>
      <c r="D18" s="6">
        <f>PPMT($B$2/12,B18,$B$3,$B$1)</f>
        <v>-122.67913193702351</v>
      </c>
      <c r="E18" s="6">
        <f>IPMT($B$2/12,B18,$B$3,$B$1)</f>
        <v>-414.14249107511557</v>
      </c>
      <c r="F18" s="6">
        <f t="shared" si="3"/>
        <v>-536.82162301213907</v>
      </c>
      <c r="G18" s="6">
        <f>PMT($B$2/12,$B$3,$B$1)</f>
        <v>-536.82162301213907</v>
      </c>
      <c r="H18" s="6">
        <f t="shared" si="4"/>
        <v>99271.518726090697</v>
      </c>
      <c r="J18" s="1">
        <f t="shared" si="5"/>
        <v>6</v>
      </c>
      <c r="K18" s="2">
        <f t="shared" si="6"/>
        <v>121205.0111250093</v>
      </c>
      <c r="L18" s="14">
        <f t="shared" si="7"/>
        <v>98899.131957448073</v>
      </c>
      <c r="M18" s="6">
        <f>IF(-PPMT($B$2/12,B18,$B$3,$B$1)&gt;T17,T17,-PPMT($B$2/12,B18,$B$3,$B$1))</f>
        <v>122.67913193702351</v>
      </c>
      <c r="N18" s="11">
        <f>(1+VLOOKUP(J18,Curves!$A:$B,2,0))^(1/12)-1</f>
        <v>1.5533271750713951E-3</v>
      </c>
      <c r="O18" s="6">
        <f>$B$2/12*L18</f>
        <v>412.07971648936694</v>
      </c>
      <c r="P18" s="10">
        <f>(1+VLOOKUP(B18,Curves!$A:$C,3,0))^(1/12)-1</f>
        <v>1.5148461338876373E-5</v>
      </c>
      <c r="Q18" s="6">
        <f>P18*(L18-M18-S18)</f>
        <v>1.493987015849952</v>
      </c>
      <c r="R18" s="6">
        <f t="shared" ca="1" si="8"/>
        <v>0</v>
      </c>
      <c r="S18" s="6">
        <f>N18*(L18-M18)</f>
        <v>153.43214843102399</v>
      </c>
      <c r="T18" s="14">
        <f t="shared" si="0"/>
        <v>98621.526690064173</v>
      </c>
      <c r="V18" s="8">
        <f t="shared" ca="1" si="9"/>
        <v>688.19099685741446</v>
      </c>
    </row>
    <row r="19" spans="1:22" x14ac:dyDescent="0.25">
      <c r="A19" s="18">
        <f t="shared" ca="1" si="1"/>
        <v>45596</v>
      </c>
      <c r="B19" s="1">
        <f t="shared" si="10"/>
        <v>7</v>
      </c>
      <c r="C19" s="2">
        <f t="shared" si="2"/>
        <v>99271.518726090697</v>
      </c>
      <c r="D19" s="6">
        <f>PPMT($B$2/12,B19,$B$3,$B$1)</f>
        <v>-123.1902949867611</v>
      </c>
      <c r="E19" s="6">
        <f>IPMT($B$2/12,B19,$B$3,$B$1)</f>
        <v>-413.63132802537802</v>
      </c>
      <c r="F19" s="6">
        <f t="shared" si="3"/>
        <v>-536.82162301213907</v>
      </c>
      <c r="G19" s="6">
        <f>PMT($B$2/12,$B$3,$B$1)</f>
        <v>-536.82162301213907</v>
      </c>
      <c r="H19" s="6">
        <f t="shared" si="4"/>
        <v>99148.328431103932</v>
      </c>
      <c r="J19" s="1">
        <f t="shared" si="5"/>
        <v>7</v>
      </c>
      <c r="K19" s="2">
        <f t="shared" si="6"/>
        <v>121407.01947688432</v>
      </c>
      <c r="L19" s="14">
        <f t="shared" si="7"/>
        <v>98621.526690064173</v>
      </c>
      <c r="M19" s="6">
        <f>IF(-PPMT($B$2/12,B19,$B$3,$B$1)&gt;T18,T18,-PPMT($B$2/12,B19,$B$3,$B$1))</f>
        <v>123.1902949867611</v>
      </c>
      <c r="N19" s="11">
        <f>(1+VLOOKUP(J19,Curves!$A:$B,2,0))^(1/12)-1</f>
        <v>1.7415545459757986E-3</v>
      </c>
      <c r="O19" s="6">
        <f>$B$2/12*L19</f>
        <v>410.92302787526739</v>
      </c>
      <c r="P19" s="10">
        <f>(1+VLOOKUP(B19,Curves!$A:$C,3,0))^(1/12)-1</f>
        <v>1.8177850725553668E-5</v>
      </c>
      <c r="Q19" s="6">
        <f>P19*(L19-M19-S19)</f>
        <v>1.7873698230921586</v>
      </c>
      <c r="R19" s="6">
        <f t="shared" ca="1" si="8"/>
        <v>0.79352478154130957</v>
      </c>
      <c r="S19" s="6">
        <f>N19*(L19-M19)</f>
        <v>171.5402255199005</v>
      </c>
      <c r="T19" s="14">
        <f t="shared" si="0"/>
        <v>98325.008799734409</v>
      </c>
      <c r="V19" s="8">
        <f t="shared" ca="1" si="9"/>
        <v>706.44707316347046</v>
      </c>
    </row>
    <row r="20" spans="1:22" x14ac:dyDescent="0.25">
      <c r="A20" s="18">
        <f t="shared" ca="1" si="1"/>
        <v>45626</v>
      </c>
      <c r="B20" s="1">
        <f t="shared" si="10"/>
        <v>8</v>
      </c>
      <c r="C20" s="2">
        <f t="shared" si="2"/>
        <v>99148.328431103932</v>
      </c>
      <c r="D20" s="6">
        <f>PPMT($B$2/12,B20,$B$3,$B$1)</f>
        <v>-123.7035878825393</v>
      </c>
      <c r="E20" s="6">
        <f>IPMT($B$2/12,B20,$B$3,$B$1)</f>
        <v>-413.11803512959983</v>
      </c>
      <c r="F20" s="6">
        <f t="shared" si="3"/>
        <v>-536.82162301213907</v>
      </c>
      <c r="G20" s="6">
        <f>PMT($B$2/12,$B$3,$B$1)</f>
        <v>-536.82162301213907</v>
      </c>
      <c r="H20" s="6">
        <f t="shared" si="4"/>
        <v>99024.624843221391</v>
      </c>
      <c r="J20" s="1">
        <f t="shared" si="5"/>
        <v>8</v>
      </c>
      <c r="K20" s="2">
        <f t="shared" si="6"/>
        <v>121609.3645093458</v>
      </c>
      <c r="L20" s="14">
        <f t="shared" si="7"/>
        <v>98325.008799734409</v>
      </c>
      <c r="M20" s="6">
        <f>IF(-PPMT($B$2/12,B20,$B$3,$B$1)&gt;T19,T19,-PPMT($B$2/12,B20,$B$3,$B$1))</f>
        <v>123.7035878825393</v>
      </c>
      <c r="N20" s="11">
        <f>(1+VLOOKUP(J20,Curves!$A:$B,2,0))^(1/12)-1</f>
        <v>1.9293936717392768E-3</v>
      </c>
      <c r="O20" s="6">
        <f>$B$2/12*L20</f>
        <v>409.68753666556006</v>
      </c>
      <c r="P20" s="10">
        <f>(1+VLOOKUP(B20,Curves!$A:$C,3,0))^(1/12)-1</f>
        <v>2.1812984743796449E-5</v>
      </c>
      <c r="Q20" s="6">
        <f>P20*(L20-M20-S20)</f>
        <v>2.1379306885059579</v>
      </c>
      <c r="R20" s="6">
        <f t="shared" ca="1" si="8"/>
        <v>0.83944052612899001</v>
      </c>
      <c r="S20" s="6">
        <f>N20*(L20-M20)</f>
        <v>189.46897683228426</v>
      </c>
      <c r="T20" s="14">
        <f t="shared" si="0"/>
        <v>98009.698304331076</v>
      </c>
      <c r="V20" s="8">
        <f t="shared" ca="1" si="9"/>
        <v>723.69954190651265</v>
      </c>
    </row>
    <row r="21" spans="1:22" x14ac:dyDescent="0.25">
      <c r="A21" s="18">
        <f t="shared" ca="1" si="1"/>
        <v>45657</v>
      </c>
      <c r="B21" s="1">
        <f t="shared" si="10"/>
        <v>9</v>
      </c>
      <c r="C21" s="2">
        <f t="shared" si="2"/>
        <v>99024.624843221391</v>
      </c>
      <c r="D21" s="6">
        <f>PPMT($B$2/12,B21,$B$3,$B$1)</f>
        <v>-124.21901949871653</v>
      </c>
      <c r="E21" s="6">
        <f>IPMT($B$2/12,B21,$B$3,$B$1)</f>
        <v>-412.60260351342254</v>
      </c>
      <c r="F21" s="6">
        <f t="shared" si="3"/>
        <v>-536.82162301213907</v>
      </c>
      <c r="G21" s="6">
        <f>PMT($B$2/12,$B$3,$B$1)</f>
        <v>-536.82162301213907</v>
      </c>
      <c r="H21" s="6">
        <f t="shared" si="4"/>
        <v>98900.405823722671</v>
      </c>
      <c r="J21" s="1">
        <f t="shared" si="5"/>
        <v>9</v>
      </c>
      <c r="K21" s="2">
        <f t="shared" si="6"/>
        <v>121812.04678352806</v>
      </c>
      <c r="L21" s="14">
        <f t="shared" si="7"/>
        <v>98009.698304331076</v>
      </c>
      <c r="M21" s="6">
        <f>IF(-PPMT($B$2/12,B21,$B$3,$B$1)&gt;T20,T20,-PPMT($B$2/12,B21,$B$3,$B$1))</f>
        <v>124.21901949871653</v>
      </c>
      <c r="N21" s="11">
        <f>(1+VLOOKUP(J21,Curves!$A:$B,2,0))^(1/12)-1</f>
        <v>2.1168462230236607E-3</v>
      </c>
      <c r="O21" s="6">
        <f>$B$2/12*L21</f>
        <v>408.37374293471282</v>
      </c>
      <c r="P21" s="10">
        <f>(1+VLOOKUP(B21,Curves!$A:$C,3,0))^(1/12)-1</f>
        <v>2.6174953708713034E-5</v>
      </c>
      <c r="Q21" s="6">
        <f>P21*(L21-M21-S21)</f>
        <v>2.5567242159539423</v>
      </c>
      <c r="R21" s="6">
        <f t="shared" ca="1" si="8"/>
        <v>0.88783713799394703</v>
      </c>
      <c r="S21" s="6">
        <f>N21*(L21-M21)</f>
        <v>207.20850711295816</v>
      </c>
      <c r="T21" s="14">
        <f t="shared" si="0"/>
        <v>97675.714053503441</v>
      </c>
      <c r="V21" s="8">
        <f t="shared" ca="1" si="9"/>
        <v>740.6891066843815</v>
      </c>
    </row>
    <row r="22" spans="1:22" x14ac:dyDescent="0.25">
      <c r="A22" s="18">
        <f t="shared" ca="1" si="1"/>
        <v>45688</v>
      </c>
      <c r="B22" s="1">
        <f t="shared" si="10"/>
        <v>10</v>
      </c>
      <c r="C22" s="2">
        <f t="shared" si="2"/>
        <v>98900.405823722671</v>
      </c>
      <c r="D22" s="6">
        <f>PPMT($B$2/12,B22,$B$3,$B$1)</f>
        <v>-124.73659874662785</v>
      </c>
      <c r="E22" s="6">
        <f>IPMT($B$2/12,B22,$B$3,$B$1)</f>
        <v>-412.08502426551121</v>
      </c>
      <c r="F22" s="6">
        <f t="shared" si="3"/>
        <v>-536.82162301213907</v>
      </c>
      <c r="G22" s="6">
        <f>PMT($B$2/12,$B$3,$B$1)</f>
        <v>-536.82162301213907</v>
      </c>
      <c r="H22" s="6">
        <f t="shared" si="4"/>
        <v>98775.669224976038</v>
      </c>
      <c r="J22" s="1">
        <f t="shared" si="5"/>
        <v>10</v>
      </c>
      <c r="K22" s="2">
        <f t="shared" si="6"/>
        <v>122015.06686150061</v>
      </c>
      <c r="L22" s="14">
        <f t="shared" si="7"/>
        <v>97675.714053503441</v>
      </c>
      <c r="M22" s="6">
        <f>IF(-PPMT($B$2/12,B22,$B$3,$B$1)&gt;T21,T21,-PPMT($B$2/12,B22,$B$3,$B$1))</f>
        <v>124.73659874662785</v>
      </c>
      <c r="N22" s="11">
        <f>(1+VLOOKUP(J22,Curves!$A:$B,2,0))^(1/12)-1</f>
        <v>2.3039138595752906E-3</v>
      </c>
      <c r="O22" s="6">
        <f>$B$2/12*L22</f>
        <v>406.98214188959764</v>
      </c>
      <c r="P22" s="10">
        <f>(1+VLOOKUP(B22,Curves!$A:$C,3,0))^(1/12)-1</f>
        <v>3.140904022003177E-5</v>
      </c>
      <c r="Q22" s="6">
        <f>P22*(L22-M22-S22)</f>
        <v>3.0569234224612583</v>
      </c>
      <c r="R22" s="6">
        <f t="shared" ca="1" si="8"/>
        <v>0.93883794181821623</v>
      </c>
      <c r="S22" s="6">
        <f>N22*(L22-M22)</f>
        <v>224.74904897313093</v>
      </c>
      <c r="T22" s="14">
        <f t="shared" si="0"/>
        <v>97323.171482361213</v>
      </c>
      <c r="V22" s="8">
        <f t="shared" ca="1" si="9"/>
        <v>757.40662755117455</v>
      </c>
    </row>
    <row r="23" spans="1:22" x14ac:dyDescent="0.25">
      <c r="A23" s="18">
        <f t="shared" ca="1" si="1"/>
        <v>45716</v>
      </c>
      <c r="B23" s="1">
        <f t="shared" si="10"/>
        <v>11</v>
      </c>
      <c r="C23" s="2">
        <f t="shared" si="2"/>
        <v>98775.669224976038</v>
      </c>
      <c r="D23" s="6">
        <f>PPMT($B$2/12,B23,$B$3,$B$1)</f>
        <v>-125.25633457473879</v>
      </c>
      <c r="E23" s="6">
        <f>IPMT($B$2/12,B23,$B$3,$B$1)</f>
        <v>-411.56528843740028</v>
      </c>
      <c r="F23" s="6">
        <f t="shared" si="3"/>
        <v>-536.82162301213907</v>
      </c>
      <c r="G23" s="6">
        <f>PMT($B$2/12,$B$3,$B$1)</f>
        <v>-536.82162301213907</v>
      </c>
      <c r="H23" s="6">
        <f t="shared" si="4"/>
        <v>98650.412890401305</v>
      </c>
      <c r="J23" s="1">
        <f t="shared" si="5"/>
        <v>11</v>
      </c>
      <c r="K23" s="2">
        <f t="shared" si="6"/>
        <v>122218.42530626978</v>
      </c>
      <c r="L23" s="14">
        <f t="shared" si="7"/>
        <v>97323.171482361213</v>
      </c>
      <c r="M23" s="6">
        <f>IF(-PPMT($B$2/12,B23,$B$3,$B$1)&gt;T22,T22,-PPMT($B$2/12,B23,$B$3,$B$1))</f>
        <v>125.25633457473879</v>
      </c>
      <c r="N23" s="11">
        <f>(1+VLOOKUP(J23,Curves!$A:$B,2,0))^(1/12)-1</f>
        <v>2.4905982303202734E-3</v>
      </c>
      <c r="O23" s="6">
        <f>$B$2/12*L23</f>
        <v>405.51321450983841</v>
      </c>
      <c r="P23" s="10">
        <f>(1+VLOOKUP(B23,Curves!$A:$C,3,0))^(1/12)-1</f>
        <v>3.7689546287245079E-5</v>
      </c>
      <c r="Q23" s="6">
        <f>P23*(L23-M23-S23)</f>
        <v>3.6542214006102269</v>
      </c>
      <c r="R23" s="6">
        <f t="shared" ca="1" si="8"/>
        <v>1.1236570446796736</v>
      </c>
      <c r="S23" s="6">
        <f>N23*(L23-M23)</f>
        <v>242.08095545789709</v>
      </c>
      <c r="T23" s="14">
        <f t="shared" si="0"/>
        <v>96952.179970927973</v>
      </c>
      <c r="V23" s="8">
        <f t="shared" ca="1" si="9"/>
        <v>773.97416158715396</v>
      </c>
    </row>
    <row r="24" spans="1:22" x14ac:dyDescent="0.25">
      <c r="A24" s="18">
        <f t="shared" ca="1" si="1"/>
        <v>45747</v>
      </c>
      <c r="B24" s="1">
        <f t="shared" si="10"/>
        <v>12</v>
      </c>
      <c r="C24" s="2">
        <f t="shared" si="2"/>
        <v>98650.412890401305</v>
      </c>
      <c r="D24" s="6">
        <f>PPMT($B$2/12,B24,$B$3,$B$1)</f>
        <v>-125.7782359688002</v>
      </c>
      <c r="E24" s="6">
        <f>IPMT($B$2/12,B24,$B$3,$B$1)</f>
        <v>-411.0433870433389</v>
      </c>
      <c r="F24" s="6">
        <f t="shared" si="3"/>
        <v>-536.82162301213907</v>
      </c>
      <c r="G24" s="6">
        <f>PMT($B$2/12,$B$3,$B$1)</f>
        <v>-536.82162301213907</v>
      </c>
      <c r="H24" s="6">
        <f t="shared" si="4"/>
        <v>98524.634654432506</v>
      </c>
      <c r="J24" s="1">
        <f t="shared" si="5"/>
        <v>12</v>
      </c>
      <c r="K24" s="2">
        <f t="shared" si="6"/>
        <v>122422.12268178024</v>
      </c>
      <c r="L24" s="14">
        <f t="shared" si="7"/>
        <v>96952.179970927973</v>
      </c>
      <c r="M24" s="6">
        <f>IF(-PPMT($B$2/12,B24,$B$3,$B$1)&gt;T23,T23,-PPMT($B$2/12,B24,$B$3,$B$1))</f>
        <v>125.7782359688002</v>
      </c>
      <c r="N24" s="11">
        <f>(1+VLOOKUP(J24,Curves!$A:$B,2,0))^(1/12)-1</f>
        <v>2.6769009734601834E-3</v>
      </c>
      <c r="O24" s="6">
        <f>$B$2/12*L24</f>
        <v>403.96741654553324</v>
      </c>
      <c r="P24" s="10">
        <f>(1+VLOOKUP(B24,Curves!$A:$C,3,0))^(1/12)-1</f>
        <v>4.52255808967017E-5</v>
      </c>
      <c r="Q24" s="6">
        <f>P24*(L24-M24-S24)</f>
        <v>4.3673080342228126</v>
      </c>
      <c r="R24" s="6">
        <f t="shared" ca="1" si="8"/>
        <v>1.3445883142649568</v>
      </c>
      <c r="S24" s="6">
        <f>N24*(L24-M24)</f>
        <v>259.19468906095898</v>
      </c>
      <c r="T24" s="14">
        <f t="shared" si="0"/>
        <v>96562.839737863993</v>
      </c>
      <c r="V24" s="8">
        <f t="shared" ca="1" si="9"/>
        <v>790.28492988955736</v>
      </c>
    </row>
    <row r="25" spans="1:22" x14ac:dyDescent="0.25">
      <c r="A25" s="18">
        <f t="shared" ca="1" si="1"/>
        <v>45777</v>
      </c>
      <c r="B25" s="1">
        <f t="shared" si="10"/>
        <v>13</v>
      </c>
      <c r="C25" s="2">
        <f t="shared" si="2"/>
        <v>98524.634654432506</v>
      </c>
      <c r="D25" s="6">
        <f>PPMT($B$2/12,B25,$B$3,$B$1)</f>
        <v>-126.30231195200354</v>
      </c>
      <c r="E25" s="6">
        <f>IPMT($B$2/12,B25,$B$3,$B$1)</f>
        <v>-410.51931106013558</v>
      </c>
      <c r="F25" s="6">
        <f t="shared" si="3"/>
        <v>-536.82162301213907</v>
      </c>
      <c r="G25" s="6">
        <f>PMT($B$2/12,$B$3,$B$1)</f>
        <v>-536.82162301213907</v>
      </c>
      <c r="H25" s="6">
        <f t="shared" si="4"/>
        <v>98398.332342480498</v>
      </c>
      <c r="J25" s="1">
        <f t="shared" si="5"/>
        <v>13</v>
      </c>
      <c r="K25" s="2">
        <f t="shared" si="6"/>
        <v>122626.15955291655</v>
      </c>
      <c r="L25" s="14">
        <f t="shared" si="7"/>
        <v>96562.839737863993</v>
      </c>
      <c r="M25" s="6">
        <f>IF(-PPMT($B$2/12,B25,$B$3,$B$1)&gt;T24,T24,-PPMT($B$2/12,B25,$B$3,$B$1))</f>
        <v>126.30231195200354</v>
      </c>
      <c r="N25" s="11">
        <f>(1+VLOOKUP(J25,Curves!$A:$B,2,0))^(1/12)-1</f>
        <v>2.7032765771914935E-3</v>
      </c>
      <c r="O25" s="6">
        <f>$B$2/12*L25</f>
        <v>402.34516557443328</v>
      </c>
      <c r="P25" s="10">
        <f>(1+VLOOKUP(B25,Curves!$A:$C,3,0))^(1/12)-1</f>
        <v>5.4267997926071843E-5</v>
      </c>
      <c r="Q25" s="6">
        <f>P25*(L25-M25-S25)</f>
        <v>5.2192704372343286</v>
      </c>
      <c r="R25" s="6">
        <f t="shared" ca="1" si="8"/>
        <v>1.6086328407829429</v>
      </c>
      <c r="S25" s="6">
        <f>N25*(L25-M25)</f>
        <v>260.6946328089187</v>
      </c>
      <c r="T25" s="14">
        <f t="shared" si="0"/>
        <v>96170.623522665832</v>
      </c>
      <c r="V25" s="8">
        <f t="shared" ca="1" si="9"/>
        <v>790.95074317613842</v>
      </c>
    </row>
    <row r="26" spans="1:22" x14ac:dyDescent="0.25">
      <c r="A26" s="18">
        <f t="shared" ca="1" si="1"/>
        <v>45808</v>
      </c>
      <c r="B26" s="1">
        <f t="shared" si="10"/>
        <v>14</v>
      </c>
      <c r="C26" s="2">
        <f t="shared" si="2"/>
        <v>98398.332342480498</v>
      </c>
      <c r="D26" s="6">
        <f>PPMT($B$2/12,B26,$B$3,$B$1)</f>
        <v>-126.82857158513688</v>
      </c>
      <c r="E26" s="6">
        <f>IPMT($B$2/12,B26,$B$3,$B$1)</f>
        <v>-409.99305142700217</v>
      </c>
      <c r="F26" s="6">
        <f t="shared" si="3"/>
        <v>-536.82162301213907</v>
      </c>
      <c r="G26" s="6">
        <f>PMT($B$2/12,$B$3,$B$1)</f>
        <v>-536.82162301213907</v>
      </c>
      <c r="H26" s="6">
        <f t="shared" si="4"/>
        <v>98271.503770895361</v>
      </c>
      <c r="J26" s="1">
        <f t="shared" si="5"/>
        <v>14</v>
      </c>
      <c r="K26" s="2">
        <f t="shared" si="6"/>
        <v>122830.53648550475</v>
      </c>
      <c r="L26" s="14">
        <f t="shared" si="7"/>
        <v>96170.623522665832</v>
      </c>
      <c r="M26" s="6">
        <f>IF(-PPMT($B$2/12,B26,$B$3,$B$1)&gt;T25,T25,-PPMT($B$2/12,B26,$B$3,$B$1))</f>
        <v>126.82857158513688</v>
      </c>
      <c r="N26" s="11">
        <f>(1+VLOOKUP(J26,Curves!$A:$B,2,0))^(1/12)-1</f>
        <v>2.729908192592001E-3</v>
      </c>
      <c r="O26" s="6">
        <f>$B$2/12*L26</f>
        <v>400.71093134444095</v>
      </c>
      <c r="P26" s="10">
        <f>(1+VLOOKUP(B26,Curves!$A:$C,3,0))^(1/12)-1</f>
        <v>6.5117711327777883E-5</v>
      </c>
      <c r="Q26" s="6">
        <f>P26*(L26-M26-S26)</f>
        <v>6.2370788533538128</v>
      </c>
      <c r="R26" s="6">
        <f t="shared" ca="1" si="8"/>
        <v>1.9241376196553621</v>
      </c>
      <c r="S26" s="6">
        <f>N26*(L26-M26)</f>
        <v>262.19074268458144</v>
      </c>
      <c r="T26" s="14">
        <f t="shared" si="0"/>
        <v>95775.367129542748</v>
      </c>
      <c r="V26" s="8">
        <f t="shared" ca="1" si="9"/>
        <v>791.65438323381454</v>
      </c>
    </row>
    <row r="27" spans="1:22" x14ac:dyDescent="0.25">
      <c r="A27" s="18">
        <f t="shared" ca="1" si="1"/>
        <v>45838</v>
      </c>
      <c r="B27" s="1">
        <f t="shared" si="10"/>
        <v>15</v>
      </c>
      <c r="C27" s="2">
        <f t="shared" si="2"/>
        <v>98271.503770895361</v>
      </c>
      <c r="D27" s="6">
        <f>PPMT($B$2/12,B27,$B$3,$B$1)</f>
        <v>-127.35702396674161</v>
      </c>
      <c r="E27" s="6">
        <f>IPMT($B$2/12,B27,$B$3,$B$1)</f>
        <v>-409.46459904539751</v>
      </c>
      <c r="F27" s="6">
        <f t="shared" si="3"/>
        <v>-536.82162301213907</v>
      </c>
      <c r="G27" s="6">
        <f>PMT($B$2/12,$B$3,$B$1)</f>
        <v>-536.82162301213907</v>
      </c>
      <c r="H27" s="6">
        <f t="shared" si="4"/>
        <v>98144.146746928614</v>
      </c>
      <c r="J27" s="1">
        <f t="shared" si="5"/>
        <v>15</v>
      </c>
      <c r="K27" s="2">
        <f t="shared" si="6"/>
        <v>123035.25404631393</v>
      </c>
      <c r="L27" s="14">
        <f t="shared" si="7"/>
        <v>95775.367129542748</v>
      </c>
      <c r="M27" s="6">
        <f>IF(-PPMT($B$2/12,B27,$B$3,$B$1)&gt;T26,T26,-PPMT($B$2/12,B27,$B$3,$B$1))</f>
        <v>127.35702396674161</v>
      </c>
      <c r="N27" s="11">
        <f>(1+VLOOKUP(J27,Curves!$A:$B,2,0))^(1/12)-1</f>
        <v>2.7567982289411486E-3</v>
      </c>
      <c r="O27" s="6">
        <f>$B$2/12*L27</f>
        <v>399.06402970642813</v>
      </c>
      <c r="P27" s="10">
        <f>(1+VLOOKUP(B27,Curves!$A:$C,3,0))^(1/12)-1</f>
        <v>7.813565851333415E-5</v>
      </c>
      <c r="Q27" s="6">
        <f>P27*(L27-M27-S27)</f>
        <v>7.4529172676860354</v>
      </c>
      <c r="R27" s="6">
        <f t="shared" ca="1" si="8"/>
        <v>2.301051794358548</v>
      </c>
      <c r="S27" s="6">
        <f>N27*(L27-M27)</f>
        <v>263.68226486079698</v>
      </c>
      <c r="T27" s="14">
        <f t="shared" si="0"/>
        <v>95376.874923447525</v>
      </c>
      <c r="V27" s="8">
        <f t="shared" ca="1" si="9"/>
        <v>792.40437032832517</v>
      </c>
    </row>
    <row r="28" spans="1:22" x14ac:dyDescent="0.25">
      <c r="A28" s="18">
        <f t="shared" ca="1" si="1"/>
        <v>45869</v>
      </c>
      <c r="B28" s="1">
        <f t="shared" si="10"/>
        <v>16</v>
      </c>
      <c r="C28" s="2">
        <f t="shared" si="2"/>
        <v>98144.146746928614</v>
      </c>
      <c r="D28" s="6">
        <f>PPMT($B$2/12,B28,$B$3,$B$1)</f>
        <v>-127.88767823326972</v>
      </c>
      <c r="E28" s="6">
        <f>IPMT($B$2/12,B28,$B$3,$B$1)</f>
        <v>-408.93394477886943</v>
      </c>
      <c r="F28" s="6">
        <f t="shared" si="3"/>
        <v>-536.82162301213918</v>
      </c>
      <c r="G28" s="6">
        <f>PMT($B$2/12,$B$3,$B$1)</f>
        <v>-536.82162301213907</v>
      </c>
      <c r="H28" s="6">
        <f t="shared" si="4"/>
        <v>98016.259068695348</v>
      </c>
      <c r="J28" s="1">
        <f t="shared" si="5"/>
        <v>16</v>
      </c>
      <c r="K28" s="2">
        <f t="shared" si="6"/>
        <v>123240.31280305779</v>
      </c>
      <c r="L28" s="14">
        <f t="shared" si="7"/>
        <v>95376.874923447525</v>
      </c>
      <c r="M28" s="6">
        <f>IF(-PPMT($B$2/12,B28,$B$3,$B$1)&gt;T27,T27,-PPMT($B$2/12,B28,$B$3,$B$1))</f>
        <v>127.88767823326972</v>
      </c>
      <c r="N28" s="11">
        <f>(1+VLOOKUP(J28,Curves!$A:$B,2,0))^(1/12)-1</f>
        <v>2.783949116720752E-3</v>
      </c>
      <c r="O28" s="6">
        <f>$B$2/12*L28</f>
        <v>397.40364551436471</v>
      </c>
      <c r="P28" s="10">
        <f>(1+VLOOKUP(B28,Curves!$A:$C,3,0))^(1/12)-1</f>
        <v>9.3754735069451201E-5</v>
      </c>
      <c r="Q28" s="6">
        <f>P28*(L28-M28-S28)</f>
        <v>8.9051827779140726</v>
      </c>
      <c r="R28" s="6">
        <f t="shared" ca="1" si="8"/>
        <v>2.7512310802151325</v>
      </c>
      <c r="S28" s="6">
        <f>N28*(L28-M28)</f>
        <v>265.16833390986039</v>
      </c>
      <c r="T28" s="14">
        <f t="shared" si="0"/>
        <v>94974.913728526473</v>
      </c>
      <c r="V28" s="8">
        <f t="shared" ca="1" si="9"/>
        <v>793.21088873770998</v>
      </c>
    </row>
    <row r="29" spans="1:22" x14ac:dyDescent="0.25">
      <c r="A29" s="18">
        <f t="shared" ca="1" si="1"/>
        <v>45900</v>
      </c>
      <c r="B29" s="1">
        <f t="shared" si="10"/>
        <v>17</v>
      </c>
      <c r="C29" s="2">
        <f t="shared" si="2"/>
        <v>98016.259068695348</v>
      </c>
      <c r="D29" s="6">
        <f>PPMT($B$2/12,B29,$B$3,$B$1)</f>
        <v>-128.42054355924171</v>
      </c>
      <c r="E29" s="6">
        <f>IPMT($B$2/12,B29,$B$3,$B$1)</f>
        <v>-408.40107945289742</v>
      </c>
      <c r="F29" s="6">
        <f t="shared" si="3"/>
        <v>-536.82162301213907</v>
      </c>
      <c r="G29" s="6">
        <f>PMT($B$2/12,$B$3,$B$1)</f>
        <v>-536.82162301213907</v>
      </c>
      <c r="H29" s="6">
        <f t="shared" si="4"/>
        <v>97887.838525136103</v>
      </c>
      <c r="J29" s="1">
        <f t="shared" si="5"/>
        <v>17</v>
      </c>
      <c r="K29" s="2">
        <f t="shared" si="6"/>
        <v>123445.71332439623</v>
      </c>
      <c r="L29" s="14">
        <f t="shared" si="7"/>
        <v>94974.913728526473</v>
      </c>
      <c r="M29" s="6">
        <f>IF(-PPMT($B$2/12,B29,$B$3,$B$1)&gt;T28,T28,-PPMT($B$2/12,B29,$B$3,$B$1))</f>
        <v>128.42054355924171</v>
      </c>
      <c r="N29" s="11">
        <f>(1+VLOOKUP(J29,Curves!$A:$B,2,0))^(1/12)-1</f>
        <v>2.81136330777354E-3</v>
      </c>
      <c r="O29" s="6">
        <f>$B$2/12*L29</f>
        <v>395.72880720219365</v>
      </c>
      <c r="P29" s="10">
        <f>(1+VLOOKUP(B29,Curves!$A:$C,3,0))^(1/12)-1</f>
        <v>1.1249408572733266E-4</v>
      </c>
      <c r="Q29" s="6">
        <f>P29*(L29-M29-S29)</f>
        <v>10.639673217849003</v>
      </c>
      <c r="R29" s="6">
        <f t="shared" ca="1" si="8"/>
        <v>3.2887992605492045</v>
      </c>
      <c r="S29" s="6">
        <f>N29*(L29-M29)</f>
        <v>266.64795081120997</v>
      </c>
      <c r="T29" s="14">
        <f t="shared" si="0"/>
        <v>94569.205560938164</v>
      </c>
      <c r="V29" s="8">
        <f t="shared" ca="1" si="9"/>
        <v>794.08610083319456</v>
      </c>
    </row>
    <row r="30" spans="1:22" x14ac:dyDescent="0.25">
      <c r="A30" s="18">
        <f t="shared" ca="1" si="1"/>
        <v>45930</v>
      </c>
      <c r="B30" s="1">
        <f t="shared" si="10"/>
        <v>18</v>
      </c>
      <c r="C30" s="2">
        <f t="shared" si="2"/>
        <v>97887.838525136103</v>
      </c>
      <c r="D30" s="6">
        <f>PPMT($B$2/12,B30,$B$3,$B$1)</f>
        <v>-128.95562915740518</v>
      </c>
      <c r="E30" s="6">
        <f>IPMT($B$2/12,B30,$B$3,$B$1)</f>
        <v>-407.86599385473386</v>
      </c>
      <c r="F30" s="6">
        <f t="shared" si="3"/>
        <v>-536.82162301213907</v>
      </c>
      <c r="G30" s="6">
        <f>PMT($B$2/12,$B$3,$B$1)</f>
        <v>-536.82162301213907</v>
      </c>
      <c r="H30" s="6">
        <f t="shared" si="4"/>
        <v>97758.882895978692</v>
      </c>
      <c r="J30" s="1">
        <f t="shared" si="5"/>
        <v>18</v>
      </c>
      <c r="K30" s="2">
        <f t="shared" si="6"/>
        <v>123651.4561799369</v>
      </c>
      <c r="L30" s="14">
        <f t="shared" si="7"/>
        <v>94569.205560938164</v>
      </c>
      <c r="M30" s="6">
        <f>IF(-PPMT($B$2/12,B30,$B$3,$B$1)&gt;T29,T29,-PPMT($B$2/12,B30,$B$3,$B$1))</f>
        <v>128.95562915740518</v>
      </c>
      <c r="N30" s="11">
        <f>(1+VLOOKUP(J30,Curves!$A:$B,2,0))^(1/12)-1</f>
        <v>2.8390432754610284E-3</v>
      </c>
      <c r="O30" s="6">
        <f>$B$2/12*L30</f>
        <v>394.03835650390903</v>
      </c>
      <c r="P30" s="10">
        <f>(1+VLOOKUP(B30,Curves!$A:$C,3,0))^(1/12)-1</f>
        <v>1.3497620939673105E-4</v>
      </c>
      <c r="Q30" s="6">
        <f>P30*(L30-M30-S30)</f>
        <v>12.71099713487944</v>
      </c>
      <c r="R30" s="6">
        <f t="shared" ca="1" si="8"/>
        <v>3.9305772308005316</v>
      </c>
      <c r="S30" s="6">
        <f>N30*(L30-M30)</f>
        <v>268.11995650168097</v>
      </c>
      <c r="T30" s="14">
        <f t="shared" si="0"/>
        <v>94159.418978144182</v>
      </c>
      <c r="V30" s="8">
        <f t="shared" ca="1" si="9"/>
        <v>795.04451939379578</v>
      </c>
    </row>
    <row r="31" spans="1:22" x14ac:dyDescent="0.25">
      <c r="A31" s="18">
        <f t="shared" ca="1" si="1"/>
        <v>45961</v>
      </c>
      <c r="B31" s="1">
        <f t="shared" si="10"/>
        <v>19</v>
      </c>
      <c r="C31" s="2">
        <f t="shared" si="2"/>
        <v>97758.882895978692</v>
      </c>
      <c r="D31" s="6">
        <f>PPMT($B$2/12,B31,$B$3,$B$1)</f>
        <v>-129.49294427889438</v>
      </c>
      <c r="E31" s="6">
        <f>IPMT($B$2/12,B31,$B$3,$B$1)</f>
        <v>-407.32867873324466</v>
      </c>
      <c r="F31" s="6">
        <f t="shared" si="3"/>
        <v>-536.82162301213907</v>
      </c>
      <c r="G31" s="6">
        <f>PMT($B$2/12,$B$3,$B$1)</f>
        <v>-536.82162301213907</v>
      </c>
      <c r="H31" s="6">
        <f t="shared" si="4"/>
        <v>97629.389951699792</v>
      </c>
      <c r="J31" s="1">
        <f t="shared" si="5"/>
        <v>19</v>
      </c>
      <c r="K31" s="2">
        <f t="shared" si="6"/>
        <v>123857.5419402368</v>
      </c>
      <c r="L31" s="14">
        <f t="shared" si="7"/>
        <v>94159.418978144182</v>
      </c>
      <c r="M31" s="6">
        <f>IF(-PPMT($B$2/12,B31,$B$3,$B$1)&gt;T30,T30,-PPMT($B$2/12,B31,$B$3,$B$1))</f>
        <v>129.49294427889438</v>
      </c>
      <c r="N31" s="11">
        <f>(1+VLOOKUP(J31,Curves!$A:$B,2,0))^(1/12)-1</f>
        <v>2.8669915148236136E-3</v>
      </c>
      <c r="O31" s="6">
        <f>$B$2/12*L31</f>
        <v>392.33091240893407</v>
      </c>
      <c r="P31" s="10">
        <f>(1+VLOOKUP(B31,Curves!$A:$C,3,0))^(1/12)-1</f>
        <v>1.6194742178310406E-4</v>
      </c>
      <c r="Q31" s="6">
        <f>P31*(L31-M31-S31)</f>
        <v>15.184245819821179</v>
      </c>
      <c r="R31" s="6">
        <f t="shared" ca="1" si="8"/>
        <v>4.6973433935108959</v>
      </c>
      <c r="S31" s="6">
        <f>N31*(L31-M31)</f>
        <v>269.58300007858378</v>
      </c>
      <c r="T31" s="14">
        <f t="shared" si="0"/>
        <v>93745.15878796688</v>
      </c>
      <c r="V31" s="8">
        <f t="shared" ca="1" si="9"/>
        <v>796.10420015992304</v>
      </c>
    </row>
    <row r="32" spans="1:22" x14ac:dyDescent="0.25">
      <c r="A32" s="18">
        <f t="shared" ca="1" si="1"/>
        <v>45991</v>
      </c>
      <c r="B32" s="1">
        <f t="shared" si="10"/>
        <v>20</v>
      </c>
      <c r="C32" s="2">
        <f t="shared" si="2"/>
        <v>97629.389951699792</v>
      </c>
      <c r="D32" s="6">
        <f>PPMT($B$2/12,B32,$B$3,$B$1)</f>
        <v>-130.03249821338974</v>
      </c>
      <c r="E32" s="6">
        <f>IPMT($B$2/12,B32,$B$3,$B$1)</f>
        <v>-406.7891247987493</v>
      </c>
      <c r="F32" s="6">
        <f t="shared" si="3"/>
        <v>-536.82162301213907</v>
      </c>
      <c r="G32" s="6">
        <f>PMT($B$2/12,$B$3,$B$1)</f>
        <v>-536.82162301213907</v>
      </c>
      <c r="H32" s="6">
        <f t="shared" si="4"/>
        <v>97499.357453486402</v>
      </c>
      <c r="J32" s="1">
        <f t="shared" si="5"/>
        <v>20</v>
      </c>
      <c r="K32" s="2">
        <f t="shared" si="6"/>
        <v>124063.97117680387</v>
      </c>
      <c r="L32" s="14">
        <f t="shared" si="7"/>
        <v>93745.15878796688</v>
      </c>
      <c r="M32" s="6">
        <f>IF(-PPMT($B$2/12,B32,$B$3,$B$1)&gt;T31,T31,-PPMT($B$2/12,B32,$B$3,$B$1))</f>
        <v>130.03249821338974</v>
      </c>
      <c r="N32" s="11">
        <f>(1+VLOOKUP(J32,Curves!$A:$B,2,0))^(1/12)-1</f>
        <v>2.8952105427393349E-3</v>
      </c>
      <c r="O32" s="6">
        <f>$B$2/12*L32</f>
        <v>390.60482828319533</v>
      </c>
      <c r="P32" s="10">
        <f>(1+VLOOKUP(B32,Curves!$A:$C,3,0))^(1/12)-1</f>
        <v>1.9430231940487097E-4</v>
      </c>
      <c r="Q32" s="6">
        <f>P32*(L32-M32-S32)</f>
        <v>18.136973343072547</v>
      </c>
      <c r="R32" s="6">
        <f t="shared" ca="1" si="8"/>
        <v>5.6133709680184314</v>
      </c>
      <c r="S32" s="6">
        <f>N32*(L32-M32)</f>
        <v>271.03550059396861</v>
      </c>
      <c r="T32" s="14">
        <f t="shared" si="0"/>
        <v>93325.953815816451</v>
      </c>
      <c r="V32" s="8">
        <f t="shared" ca="1" si="9"/>
        <v>797.28619805857215</v>
      </c>
    </row>
    <row r="33" spans="1:22" x14ac:dyDescent="0.25">
      <c r="A33" s="18">
        <f t="shared" ca="1" si="1"/>
        <v>46022</v>
      </c>
      <c r="B33" s="1">
        <f t="shared" si="10"/>
        <v>21</v>
      </c>
      <c r="C33" s="2">
        <f t="shared" si="2"/>
        <v>97499.357453486402</v>
      </c>
      <c r="D33" s="6">
        <f>PPMT($B$2/12,B33,$B$3,$B$1)</f>
        <v>-130.57430028927888</v>
      </c>
      <c r="E33" s="6">
        <f>IPMT($B$2/12,B33,$B$3,$B$1)</f>
        <v>-406.24732272286019</v>
      </c>
      <c r="F33" s="6">
        <f t="shared" si="3"/>
        <v>-536.82162301213907</v>
      </c>
      <c r="G33" s="6">
        <f>PMT($B$2/12,$B$3,$B$1)</f>
        <v>-536.82162301213907</v>
      </c>
      <c r="H33" s="6">
        <f t="shared" si="4"/>
        <v>97368.783153197117</v>
      </c>
      <c r="J33" s="1">
        <f t="shared" si="5"/>
        <v>21</v>
      </c>
      <c r="K33" s="2">
        <f t="shared" si="6"/>
        <v>124270.74446209855</v>
      </c>
      <c r="L33" s="14">
        <f t="shared" si="7"/>
        <v>93325.953815816451</v>
      </c>
      <c r="M33" s="6">
        <f>IF(-PPMT($B$2/12,B33,$B$3,$B$1)&gt;T32,T32,-PPMT($B$2/12,B33,$B$3,$B$1))</f>
        <v>130.57430028927888</v>
      </c>
      <c r="N33" s="11">
        <f>(1+VLOOKUP(J33,Curves!$A:$B,2,0))^(1/12)-1</f>
        <v>2.9237028980857449E-3</v>
      </c>
      <c r="O33" s="6">
        <f>$B$2/12*L33</f>
        <v>388.8581408992352</v>
      </c>
      <c r="P33" s="10">
        <f>(1+VLOOKUP(B33,Curves!$A:$C,3,0))^(1/12)-1</f>
        <v>2.3311300555417525E-4</v>
      </c>
      <c r="Q33" s="6">
        <f>P33*(L33-M33-S33)</f>
        <v>21.661537416295829</v>
      </c>
      <c r="R33" s="6">
        <f t="shared" ca="1" si="8"/>
        <v>6.7076255409174319</v>
      </c>
      <c r="S33" s="6">
        <f>N33*(L33-M33)</f>
        <v>272.47560117774765</v>
      </c>
      <c r="T33" s="14">
        <f t="shared" si="0"/>
        <v>92901.242376933122</v>
      </c>
      <c r="V33" s="8">
        <f t="shared" ca="1" si="9"/>
        <v>798.61566790717916</v>
      </c>
    </row>
    <row r="34" spans="1:22" x14ac:dyDescent="0.25">
      <c r="A34" s="18">
        <f t="shared" ca="1" si="1"/>
        <v>46053</v>
      </c>
      <c r="B34" s="1">
        <f t="shared" si="10"/>
        <v>22</v>
      </c>
      <c r="C34" s="2">
        <f t="shared" si="2"/>
        <v>97368.783153197117</v>
      </c>
      <c r="D34" s="6">
        <f>PPMT($B$2/12,B34,$B$3,$B$1)</f>
        <v>-131.11835987381752</v>
      </c>
      <c r="E34" s="6">
        <f>IPMT($B$2/12,B34,$B$3,$B$1)</f>
        <v>-405.70326313832157</v>
      </c>
      <c r="F34" s="6">
        <f t="shared" si="3"/>
        <v>-536.82162301213907</v>
      </c>
      <c r="G34" s="6">
        <f>PMT($B$2/12,$B$3,$B$1)</f>
        <v>-536.82162301213907</v>
      </c>
      <c r="H34" s="6">
        <f t="shared" si="4"/>
        <v>97237.664793323303</v>
      </c>
      <c r="J34" s="1">
        <f t="shared" si="5"/>
        <v>22</v>
      </c>
      <c r="K34" s="2">
        <f t="shared" si="6"/>
        <v>124477.86236953539</v>
      </c>
      <c r="L34" s="14">
        <f t="shared" si="7"/>
        <v>92901.242376933122</v>
      </c>
      <c r="M34" s="6">
        <f>IF(-PPMT($B$2/12,B34,$B$3,$B$1)&gt;T33,T33,-PPMT($B$2/12,B34,$B$3,$B$1))</f>
        <v>131.11835987381752</v>
      </c>
      <c r="N34" s="11">
        <f>(1+VLOOKUP(J34,Curves!$A:$B,2,0))^(1/12)-1</f>
        <v>2.9524711418997818E-3</v>
      </c>
      <c r="O34" s="6">
        <f>$B$2/12*L34</f>
        <v>387.088509903888</v>
      </c>
      <c r="P34" s="10">
        <f>(1+VLOOKUP(B34,Curves!$A:$C,3,0))^(1/12)-1</f>
        <v>2.7966397362755302E-4</v>
      </c>
      <c r="Q34" s="6">
        <f>P34*(L34-M34-S34)</f>
        <v>25.867861242612008</v>
      </c>
      <c r="R34" s="6">
        <f t="shared" ca="1" si="8"/>
        <v>8.0146645001226648</v>
      </c>
      <c r="S34" s="6">
        <f>N34*(L34-M34)</f>
        <v>273.90111399083145</v>
      </c>
      <c r="T34" s="14">
        <f t="shared" si="0"/>
        <v>92470.355041825867</v>
      </c>
      <c r="V34" s="8">
        <f t="shared" ca="1" si="9"/>
        <v>800.12264826865965</v>
      </c>
    </row>
    <row r="35" spans="1:22" x14ac:dyDescent="0.25">
      <c r="A35" s="18">
        <f t="shared" ca="1" si="1"/>
        <v>46081</v>
      </c>
      <c r="B35" s="1">
        <f t="shared" si="10"/>
        <v>23</v>
      </c>
      <c r="C35" s="2">
        <f t="shared" si="2"/>
        <v>97237.664793323303</v>
      </c>
      <c r="D35" s="6">
        <f>PPMT($B$2/12,B35,$B$3,$B$1)</f>
        <v>-131.6646863732918</v>
      </c>
      <c r="E35" s="6">
        <f>IPMT($B$2/12,B35,$B$3,$B$1)</f>
        <v>-405.1569366388473</v>
      </c>
      <c r="F35" s="6">
        <f t="shared" si="3"/>
        <v>-536.82162301213907</v>
      </c>
      <c r="G35" s="6">
        <f>PMT($B$2/12,$B$3,$B$1)</f>
        <v>-536.82162301213907</v>
      </c>
      <c r="H35" s="6">
        <f t="shared" si="4"/>
        <v>97106.000106950014</v>
      </c>
      <c r="J35" s="1">
        <f t="shared" si="5"/>
        <v>23</v>
      </c>
      <c r="K35" s="2">
        <f t="shared" si="6"/>
        <v>124685.32547348461</v>
      </c>
      <c r="L35" s="14">
        <f t="shared" si="7"/>
        <v>92470.355041825867</v>
      </c>
      <c r="M35" s="6">
        <f>IF(-PPMT($B$2/12,B35,$B$3,$B$1)&gt;T34,T34,-PPMT($B$2/12,B35,$B$3,$B$1))</f>
        <v>131.6646863732918</v>
      </c>
      <c r="N35" s="11">
        <f>(1+VLOOKUP(J35,Curves!$A:$B,2,0))^(1/12)-1</f>
        <v>2.9815178575391954E-3</v>
      </c>
      <c r="O35" s="6">
        <f>$B$2/12*L35</f>
        <v>385.29314600760779</v>
      </c>
      <c r="P35" s="10">
        <f>(1+VLOOKUP(B35,Curves!$A:$C,3,0))^(1/12)-1</f>
        <v>3.3549369771534998E-4</v>
      </c>
      <c r="Q35" s="6">
        <f>P35*(L35-M35-S35)</f>
        <v>30.886684082725694</v>
      </c>
      <c r="R35" s="6">
        <f t="shared" ca="1" si="8"/>
        <v>9.5757058960641022</v>
      </c>
      <c r="S35" s="6">
        <f>N35*(L35-M35)</f>
        <v>275.30945423656414</v>
      </c>
      <c r="T35" s="14">
        <f t="shared" si="0"/>
        <v>92032.494217133295</v>
      </c>
      <c r="V35" s="8">
        <f t="shared" ca="1" si="9"/>
        <v>801.84299251352775</v>
      </c>
    </row>
    <row r="36" spans="1:22" x14ac:dyDescent="0.25">
      <c r="A36" s="18">
        <f t="shared" ca="1" si="1"/>
        <v>46112</v>
      </c>
      <c r="B36" s="1">
        <f t="shared" si="10"/>
        <v>24</v>
      </c>
      <c r="C36" s="2">
        <f t="shared" si="2"/>
        <v>97106.000106950014</v>
      </c>
      <c r="D36" s="6">
        <f>PPMT($B$2/12,B36,$B$3,$B$1)</f>
        <v>-132.21328923318049</v>
      </c>
      <c r="E36" s="6">
        <f>IPMT($B$2/12,B36,$B$3,$B$1)</f>
        <v>-404.60833377895858</v>
      </c>
      <c r="F36" s="6">
        <f t="shared" si="3"/>
        <v>-536.82162301213907</v>
      </c>
      <c r="G36" s="6">
        <f>PMT($B$2/12,$B$3,$B$1)</f>
        <v>-536.82162301213907</v>
      </c>
      <c r="H36" s="6">
        <f t="shared" si="4"/>
        <v>96973.786817716827</v>
      </c>
      <c r="J36" s="1">
        <f t="shared" si="5"/>
        <v>24</v>
      </c>
      <c r="K36" s="2">
        <f t="shared" si="6"/>
        <v>124893.13434927377</v>
      </c>
      <c r="L36" s="14">
        <f t="shared" si="7"/>
        <v>92032.494217133295</v>
      </c>
      <c r="M36" s="6">
        <f>IF(-PPMT($B$2/12,B36,$B$3,$B$1)&gt;T35,T35,-PPMT($B$2/12,B36,$B$3,$B$1))</f>
        <v>132.21328923318049</v>
      </c>
      <c r="N36" s="11">
        <f>(1+VLOOKUP(J36,Curves!$A:$B,2,0))^(1/12)-1</f>
        <v>3.0108456508457504E-3</v>
      </c>
      <c r="O36" s="6">
        <f>$B$2/12*L36</f>
        <v>383.46872590472208</v>
      </c>
      <c r="P36" s="10">
        <f>(1+VLOOKUP(B36,Curves!$A:$C,3,0))^(1/12)-1</f>
        <v>4.0244415519063992E-4</v>
      </c>
      <c r="Q36" s="6">
        <f>P36*(L36-M36-S36)</f>
        <v>36.873375603573621</v>
      </c>
      <c r="R36" s="6">
        <f t="shared" ca="1" si="8"/>
        <v>11.439897421391496</v>
      </c>
      <c r="S36" s="6">
        <f>N36*(L36-M36)</f>
        <v>276.69756114327072</v>
      </c>
      <c r="T36" s="14">
        <f t="shared" si="0"/>
        <v>91586.709991153257</v>
      </c>
      <c r="V36" s="8">
        <f t="shared" ca="1" si="9"/>
        <v>803.81947370256478</v>
      </c>
    </row>
    <row r="37" spans="1:22" x14ac:dyDescent="0.25">
      <c r="A37" s="18">
        <f t="shared" ca="1" si="1"/>
        <v>46142</v>
      </c>
      <c r="B37" s="1">
        <f t="shared" si="10"/>
        <v>25</v>
      </c>
      <c r="C37" s="2">
        <f t="shared" si="2"/>
        <v>96973.786817716827</v>
      </c>
      <c r="D37" s="6">
        <f>PPMT($B$2/12,B37,$B$3,$B$1)</f>
        <v>-132.76417793831877</v>
      </c>
      <c r="E37" s="6">
        <f>IPMT($B$2/12,B37,$B$3,$B$1)</f>
        <v>-404.0574450738203</v>
      </c>
      <c r="F37" s="6">
        <f t="shared" si="3"/>
        <v>-536.82162301213907</v>
      </c>
      <c r="G37" s="6">
        <f>PMT($B$2/12,$B$3,$B$1)</f>
        <v>-536.82162301213907</v>
      </c>
      <c r="H37" s="6">
        <f t="shared" si="4"/>
        <v>96841.022639778515</v>
      </c>
      <c r="J37" s="1">
        <f t="shared" si="5"/>
        <v>25</v>
      </c>
      <c r="K37" s="2">
        <f t="shared" si="6"/>
        <v>125101.28957318922</v>
      </c>
      <c r="L37" s="14">
        <f t="shared" si="7"/>
        <v>91586.709991153257</v>
      </c>
      <c r="M37" s="6">
        <f>IF(-PPMT($B$2/12,B37,$B$3,$B$1)&gt;T36,T36,-PPMT($B$2/12,B37,$B$3,$B$1))</f>
        <v>132.76417793831877</v>
      </c>
      <c r="N37" s="11">
        <f>(1+VLOOKUP(J37,Curves!$A:$B,2,0))^(1/12)-1</f>
        <v>3.0404571503070965E-3</v>
      </c>
      <c r="O37" s="6">
        <f>$B$2/12*L37</f>
        <v>381.61129162980524</v>
      </c>
      <c r="P37" s="10">
        <f>(1+VLOOKUP(B37,Curves!$A:$C,3,0))^(1/12)-1</f>
        <v>4.8271970093916039E-4</v>
      </c>
      <c r="Q37" s="6">
        <f>P37*(L37-M37-S37)</f>
        <v>44.012395462046889</v>
      </c>
      <c r="R37" s="6">
        <f t="shared" ca="1" si="8"/>
        <v>13.665821237839062</v>
      </c>
      <c r="S37" s="6">
        <f>N37*(L37-M37)</f>
        <v>278.06180347158715</v>
      </c>
      <c r="T37" s="14">
        <f t="shared" si="0"/>
        <v>91131.871614281306</v>
      </c>
      <c r="V37" s="8">
        <f t="shared" ca="1" si="9"/>
        <v>806.10309427755021</v>
      </c>
    </row>
    <row r="38" spans="1:22" x14ac:dyDescent="0.25">
      <c r="A38" s="18">
        <f t="shared" ca="1" si="1"/>
        <v>46173</v>
      </c>
      <c r="B38" s="1">
        <f t="shared" si="10"/>
        <v>26</v>
      </c>
      <c r="C38" s="2">
        <f t="shared" si="2"/>
        <v>96841.022639778515</v>
      </c>
      <c r="D38" s="6">
        <f>PPMT($B$2/12,B38,$B$3,$B$1)</f>
        <v>-133.31736201306174</v>
      </c>
      <c r="E38" s="6">
        <f>IPMT($B$2/12,B38,$B$3,$B$1)</f>
        <v>-403.5042609990773</v>
      </c>
      <c r="F38" s="6">
        <f t="shared" si="3"/>
        <v>-536.82162301213907</v>
      </c>
      <c r="G38" s="6">
        <f>PMT($B$2/12,$B$3,$B$1)</f>
        <v>-536.82162301213907</v>
      </c>
      <c r="H38" s="6">
        <f t="shared" si="4"/>
        <v>96707.705277765461</v>
      </c>
      <c r="J38" s="1">
        <f t="shared" si="5"/>
        <v>26</v>
      </c>
      <c r="K38" s="2">
        <f t="shared" si="6"/>
        <v>125309.79172247788</v>
      </c>
      <c r="L38" s="14">
        <f t="shared" si="7"/>
        <v>91131.871614281306</v>
      </c>
      <c r="M38" s="6">
        <f>IF(-PPMT($B$2/12,B38,$B$3,$B$1)&gt;T37,T37,-PPMT($B$2/12,B38,$B$3,$B$1))</f>
        <v>133.31736201306174</v>
      </c>
      <c r="N38" s="11">
        <f>(1+VLOOKUP(J38,Curves!$A:$B,2,0))^(1/12)-1</f>
        <v>3.0703550072197494E-3</v>
      </c>
      <c r="O38" s="6">
        <f>$B$2/12*L38</f>
        <v>379.71613172617208</v>
      </c>
      <c r="P38" s="10">
        <f>(1+VLOOKUP(B38,Curves!$A:$C,3,0))^(1/12)-1</f>
        <v>5.7895692567844215E-4</v>
      </c>
      <c r="Q38" s="6">
        <f>P38*(L38-M38-S38)</f>
        <v>52.522483881131443</v>
      </c>
      <c r="R38" s="6">
        <f t="shared" ca="1" si="8"/>
        <v>16.323276008765294</v>
      </c>
      <c r="S38" s="6">
        <f>N38*(L38-M38)</f>
        <v>279.39786669820984</v>
      </c>
      <c r="T38" s="14">
        <f t="shared" si="0"/>
        <v>90666.633901688911</v>
      </c>
      <c r="V38" s="8">
        <f t="shared" ca="1" si="9"/>
        <v>808.75463644620891</v>
      </c>
    </row>
    <row r="39" spans="1:22" x14ac:dyDescent="0.25">
      <c r="A39" s="18">
        <f t="shared" ca="1" si="1"/>
        <v>46203</v>
      </c>
      <c r="B39" s="1">
        <f t="shared" si="10"/>
        <v>27</v>
      </c>
      <c r="C39" s="2">
        <f t="shared" si="2"/>
        <v>96707.705277765461</v>
      </c>
      <c r="D39" s="6">
        <f>PPMT($B$2/12,B39,$B$3,$B$1)</f>
        <v>-133.87285102144952</v>
      </c>
      <c r="E39" s="6">
        <f>IPMT($B$2/12,B39,$B$3,$B$1)</f>
        <v>-402.94877199068952</v>
      </c>
      <c r="F39" s="6">
        <f t="shared" si="3"/>
        <v>-536.82162301213907</v>
      </c>
      <c r="G39" s="6">
        <f>PMT($B$2/12,$B$3,$B$1)</f>
        <v>-536.82162301213907</v>
      </c>
      <c r="H39" s="6">
        <f t="shared" si="4"/>
        <v>96573.832426744018</v>
      </c>
      <c r="J39" s="1">
        <f t="shared" si="5"/>
        <v>27</v>
      </c>
      <c r="K39" s="2">
        <f t="shared" si="6"/>
        <v>125518.64137534868</v>
      </c>
      <c r="L39" s="14">
        <f t="shared" si="7"/>
        <v>90666.633901688911</v>
      </c>
      <c r="M39" s="6">
        <f>IF(-PPMT($B$2/12,B39,$B$3,$B$1)&gt;T38,T38,-PPMT($B$2/12,B39,$B$3,$B$1))</f>
        <v>133.87285102144952</v>
      </c>
      <c r="N39" s="11">
        <f>(1+VLOOKUP(J39,Curves!$A:$B,2,0))^(1/12)-1</f>
        <v>3.1005418958534037E-3</v>
      </c>
      <c r="O39" s="6">
        <f>$B$2/12*L39</f>
        <v>377.77764125703715</v>
      </c>
      <c r="P39" s="10">
        <f>(1+VLOOKUP(B39,Curves!$A:$C,3,0))^(1/12)-1</f>
        <v>6.9430735649489428E-4</v>
      </c>
      <c r="Q39" s="6">
        <f>P39*(L39-M39-S39)</f>
        <v>62.662669496816712</v>
      </c>
      <c r="R39" s="6">
        <f t="shared" ca="1" si="8"/>
        <v>19.495383674666247</v>
      </c>
      <c r="S39" s="6">
        <f>N39*(L39-M39)</f>
        <v>280.70061858487969</v>
      </c>
      <c r="T39" s="14">
        <f t="shared" si="0"/>
        <v>90189.397762585781</v>
      </c>
      <c r="V39" s="8">
        <f t="shared" ca="1" si="9"/>
        <v>811.84649453803263</v>
      </c>
    </row>
    <row r="40" spans="1:22" x14ac:dyDescent="0.25">
      <c r="A40" s="18">
        <f t="shared" ca="1" si="1"/>
        <v>46234</v>
      </c>
      <c r="B40" s="1">
        <f t="shared" si="10"/>
        <v>28</v>
      </c>
      <c r="C40" s="2">
        <f t="shared" si="2"/>
        <v>96573.832426744018</v>
      </c>
      <c r="D40" s="6">
        <f>PPMT($B$2/12,B40,$B$3,$B$1)</f>
        <v>-134.43065456737219</v>
      </c>
      <c r="E40" s="6">
        <f>IPMT($B$2/12,B40,$B$3,$B$1)</f>
        <v>-402.39096844476688</v>
      </c>
      <c r="F40" s="6">
        <f t="shared" si="3"/>
        <v>-536.82162301213907</v>
      </c>
      <c r="G40" s="6">
        <f>PMT($B$2/12,$B$3,$B$1)</f>
        <v>-536.82162301213907</v>
      </c>
      <c r="H40" s="6">
        <f t="shared" si="4"/>
        <v>96439.401772176643</v>
      </c>
      <c r="J40" s="1">
        <f t="shared" si="5"/>
        <v>28</v>
      </c>
      <c r="K40" s="2">
        <f t="shared" si="6"/>
        <v>125727.83911097427</v>
      </c>
      <c r="L40" s="14">
        <f t="shared" si="7"/>
        <v>90189.397762585781</v>
      </c>
      <c r="M40" s="6">
        <f>IF(-PPMT($B$2/12,B40,$B$3,$B$1)&gt;T39,T39,-PPMT($B$2/12,B40,$B$3,$B$1))</f>
        <v>134.43065456737219</v>
      </c>
      <c r="N40" s="11">
        <f>(1+VLOOKUP(J40,Curves!$A:$B,2,0))^(1/12)-1</f>
        <v>3.1310205136148017E-3</v>
      </c>
      <c r="O40" s="6">
        <f>$B$2/12*L40</f>
        <v>375.78915734410742</v>
      </c>
      <c r="P40" s="10">
        <f>(1+VLOOKUP(B40,Curves!$A:$C,3,0))^(1/12)-1</f>
        <v>8.3253508691560896E-4</v>
      </c>
      <c r="Q40" s="6">
        <f>P40*(L40-M40-S40)</f>
        <v>74.739174987362162</v>
      </c>
      <c r="R40" s="6">
        <f t="shared" ca="1" si="8"/>
        <v>23.28107511835081</v>
      </c>
      <c r="S40" s="6">
        <f>N40*(L40-M40)</f>
        <v>281.96394936811186</v>
      </c>
      <c r="T40" s="14">
        <f t="shared" si="0"/>
        <v>89698.263983662924</v>
      </c>
      <c r="V40" s="8">
        <f t="shared" ca="1" si="9"/>
        <v>815.46483639794224</v>
      </c>
    </row>
    <row r="41" spans="1:22" x14ac:dyDescent="0.25">
      <c r="A41" s="18">
        <f t="shared" ca="1" si="1"/>
        <v>46265</v>
      </c>
      <c r="B41" s="1">
        <f t="shared" si="10"/>
        <v>29</v>
      </c>
      <c r="C41" s="2">
        <f t="shared" si="2"/>
        <v>96439.401772176643</v>
      </c>
      <c r="D41" s="6">
        <f>PPMT($B$2/12,B41,$B$3,$B$1)</f>
        <v>-134.99078229473625</v>
      </c>
      <c r="E41" s="6">
        <f>IPMT($B$2/12,B41,$B$3,$B$1)</f>
        <v>-401.83084071740285</v>
      </c>
      <c r="F41" s="6">
        <f t="shared" si="3"/>
        <v>-536.82162301213907</v>
      </c>
      <c r="G41" s="6">
        <f>PMT($B$2/12,$B$3,$B$1)</f>
        <v>-536.82162301213907</v>
      </c>
      <c r="H41" s="6">
        <f t="shared" si="4"/>
        <v>96304.410989881901</v>
      </c>
      <c r="J41" s="1">
        <f t="shared" si="5"/>
        <v>29</v>
      </c>
      <c r="K41" s="2">
        <f t="shared" si="6"/>
        <v>125937.38550949257</v>
      </c>
      <c r="L41" s="14">
        <f t="shared" si="7"/>
        <v>89698.263983662924</v>
      </c>
      <c r="M41" s="6">
        <f>IF(-PPMT($B$2/12,B41,$B$3,$B$1)&gt;T40,T40,-PPMT($B$2/12,B41,$B$3,$B$1))</f>
        <v>134.99078229473625</v>
      </c>
      <c r="N41" s="11">
        <f>(1+VLOOKUP(J41,Curves!$A:$B,2,0))^(1/12)-1</f>
        <v>3.1617935812118247E-3</v>
      </c>
      <c r="O41" s="6">
        <f>$B$2/12*L41</f>
        <v>373.74276659859549</v>
      </c>
      <c r="P41" s="10">
        <f>(1+VLOOKUP(B41,Curves!$A:$C,3,0))^(1/12)-1</f>
        <v>9.9813164084716632E-4</v>
      </c>
      <c r="Q41" s="6">
        <f>P41*(L41-M41-S41)</f>
        <v>89.113285340837137</v>
      </c>
      <c r="R41" s="6">
        <f t="shared" ca="1" si="8"/>
        <v>27.798015674453126</v>
      </c>
      <c r="S41" s="6">
        <f>N41*(L41-M41)</f>
        <v>283.18058232040693</v>
      </c>
      <c r="T41" s="14">
        <f t="shared" si="0"/>
        <v>89190.979333706942</v>
      </c>
      <c r="V41" s="8">
        <f t="shared" ca="1" si="9"/>
        <v>819.71214688819191</v>
      </c>
    </row>
    <row r="42" spans="1:22" x14ac:dyDescent="0.25">
      <c r="A42" s="18">
        <f t="shared" ca="1" si="1"/>
        <v>46295</v>
      </c>
      <c r="B42" s="1">
        <f t="shared" si="10"/>
        <v>30</v>
      </c>
      <c r="C42" s="2">
        <f t="shared" si="2"/>
        <v>96304.410989881901</v>
      </c>
      <c r="D42" s="6">
        <f>PPMT($B$2/12,B42,$B$3,$B$1)</f>
        <v>-135.55324388763103</v>
      </c>
      <c r="E42" s="6">
        <f>IPMT($B$2/12,B42,$B$3,$B$1)</f>
        <v>-401.26837912450804</v>
      </c>
      <c r="F42" s="6">
        <f t="shared" si="3"/>
        <v>-536.82162301213907</v>
      </c>
      <c r="G42" s="6">
        <f>PMT($B$2/12,$B$3,$B$1)</f>
        <v>-536.82162301213907</v>
      </c>
      <c r="H42" s="6">
        <f t="shared" si="4"/>
        <v>96168.857745994275</v>
      </c>
      <c r="J42" s="1">
        <f t="shared" si="5"/>
        <v>30</v>
      </c>
      <c r="K42" s="2">
        <f t="shared" si="6"/>
        <v>126147.28115200839</v>
      </c>
      <c r="L42" s="14">
        <f t="shared" si="7"/>
        <v>89190.979333706942</v>
      </c>
      <c r="M42" s="6">
        <f>IF(-PPMT($B$2/12,B42,$B$3,$B$1)&gt;T41,T41,-PPMT($B$2/12,B42,$B$3,$B$1))</f>
        <v>135.55324388763103</v>
      </c>
      <c r="N42" s="11">
        <f>(1+VLOOKUP(J42,Curves!$A:$B,2,0))^(1/12)-1</f>
        <v>3.1928638428195821E-3</v>
      </c>
      <c r="O42" s="6">
        <f>$B$2/12*L42</f>
        <v>371.62908055711227</v>
      </c>
      <c r="P42" s="10">
        <f>(1+VLOOKUP(B42,Curves!$A:$C,3,0))^(1/12)-1</f>
        <v>1.1964505548220927E-3</v>
      </c>
      <c r="Q42" s="6">
        <f>P42*(L42-M42-S42)</f>
        <v>106.21021299092756</v>
      </c>
      <c r="R42" s="6">
        <f t="shared" ca="1" si="8"/>
        <v>33.186038043216257</v>
      </c>
      <c r="S42" s="6">
        <f>N42*(L42-M42)</f>
        <v>284.34184996907578</v>
      </c>
      <c r="T42" s="14">
        <f t="shared" si="0"/>
        <v>88664.87402685931</v>
      </c>
      <c r="V42" s="8">
        <f t="shared" ca="1" si="9"/>
        <v>824.71021245703537</v>
      </c>
    </row>
    <row r="43" spans="1:22" x14ac:dyDescent="0.25">
      <c r="A43" s="18">
        <f t="shared" ca="1" si="1"/>
        <v>46326</v>
      </c>
      <c r="B43" s="1">
        <f t="shared" si="10"/>
        <v>31</v>
      </c>
      <c r="C43" s="2">
        <f t="shared" si="2"/>
        <v>96168.857745994275</v>
      </c>
      <c r="D43" s="6">
        <f>PPMT($B$2/12,B43,$B$3,$B$1)</f>
        <v>-136.11804907049611</v>
      </c>
      <c r="E43" s="6">
        <f>IPMT($B$2/12,B43,$B$3,$B$1)</f>
        <v>-400.70357394164296</v>
      </c>
      <c r="F43" s="6">
        <f t="shared" si="3"/>
        <v>-536.82162301213907</v>
      </c>
      <c r="G43" s="6">
        <f>PMT($B$2/12,$B$3,$B$1)</f>
        <v>-536.82162301213907</v>
      </c>
      <c r="H43" s="6">
        <f t="shared" si="4"/>
        <v>96032.739696923774</v>
      </c>
      <c r="J43" s="1">
        <f t="shared" si="5"/>
        <v>31</v>
      </c>
      <c r="K43" s="2">
        <f t="shared" si="6"/>
        <v>126357.52662059508</v>
      </c>
      <c r="L43" s="14">
        <f t="shared" si="7"/>
        <v>88664.87402685931</v>
      </c>
      <c r="M43" s="6">
        <f>IF(-PPMT($B$2/12,B43,$B$3,$B$1)&gt;T42,T42,-PPMT($B$2/12,B43,$B$3,$B$1))</f>
        <v>136.11804907049611</v>
      </c>
      <c r="N43" s="11">
        <f>(1+VLOOKUP(J43,Curves!$A:$B,2,0))^(1/12)-1</f>
        <v>3.2242340662453906E-3</v>
      </c>
      <c r="O43" s="6">
        <f>$B$2/12*L43</f>
        <v>369.4369751119138</v>
      </c>
      <c r="P43" s="10">
        <f>(1+VLOOKUP(B43,Curves!$A:$C,3,0))^(1/12)-1</f>
        <v>1.43386426891845E-3</v>
      </c>
      <c r="Q43" s="6">
        <f>P43*(L43-M43-S43)</f>
        <v>126.52894143522148</v>
      </c>
      <c r="R43" s="6">
        <f t="shared" ca="1" si="8"/>
        <v>39.611155915842204</v>
      </c>
      <c r="S43" s="6">
        <f>N43*(L43-M43)</f>
        <v>285.43743086591195</v>
      </c>
      <c r="T43" s="14">
        <f t="shared" si="0"/>
        <v>88116.789605487676</v>
      </c>
      <c r="V43" s="8">
        <f t="shared" ca="1" si="9"/>
        <v>830.60361096416409</v>
      </c>
    </row>
    <row r="44" spans="1:22" x14ac:dyDescent="0.25">
      <c r="A44" s="18">
        <f t="shared" ca="1" si="1"/>
        <v>46356</v>
      </c>
      <c r="B44" s="1">
        <f t="shared" si="10"/>
        <v>32</v>
      </c>
      <c r="C44" s="2">
        <f t="shared" si="2"/>
        <v>96032.739696923774</v>
      </c>
      <c r="D44" s="6">
        <f>PPMT($B$2/12,B44,$B$3,$B$1)</f>
        <v>-136.68520760828989</v>
      </c>
      <c r="E44" s="6">
        <f>IPMT($B$2/12,B44,$B$3,$B$1)</f>
        <v>-400.13641540384924</v>
      </c>
      <c r="F44" s="6">
        <f t="shared" si="3"/>
        <v>-536.82162301213907</v>
      </c>
      <c r="G44" s="6">
        <f>PMT($B$2/12,$B$3,$B$1)</f>
        <v>-536.82162301213907</v>
      </c>
      <c r="H44" s="6">
        <f t="shared" si="4"/>
        <v>95896.054489315487</v>
      </c>
      <c r="J44" s="1">
        <f t="shared" si="5"/>
        <v>32</v>
      </c>
      <c r="K44" s="2">
        <f t="shared" si="6"/>
        <v>126568.12249829607</v>
      </c>
      <c r="L44" s="14">
        <f t="shared" si="7"/>
        <v>88116.789605487676</v>
      </c>
      <c r="M44" s="6">
        <f>IF(-PPMT($B$2/12,B44,$B$3,$B$1)&gt;T43,T43,-PPMT($B$2/12,B44,$B$3,$B$1))</f>
        <v>136.68520760828989</v>
      </c>
      <c r="N44" s="11">
        <f>(1+VLOOKUP(J44,Curves!$A:$B,2,0))^(1/12)-1</f>
        <v>3.2559070430950854E-3</v>
      </c>
      <c r="O44" s="6">
        <f>$B$2/12*L44</f>
        <v>367.15329002286529</v>
      </c>
      <c r="P44" s="10">
        <f>(1+VLOOKUP(B44,Curves!$A:$C,3,0))^(1/12)-1</f>
        <v>1.4196368936563175E-3</v>
      </c>
      <c r="Q44" s="6">
        <f>P44*(L44-M44-S44)</f>
        <v>124.49313996558975</v>
      </c>
      <c r="R44" s="6">
        <f t="shared" ca="1" si="8"/>
        <v>47.270235493018298</v>
      </c>
      <c r="S44" s="6">
        <f>N44*(L44-M44)</f>
        <v>286.45504156129641</v>
      </c>
      <c r="T44" s="14">
        <f t="shared" si="0"/>
        <v>87569.156216352509</v>
      </c>
      <c r="V44" s="8">
        <f t="shared" ca="1" si="9"/>
        <v>837.56377468546987</v>
      </c>
    </row>
    <row r="45" spans="1:22" x14ac:dyDescent="0.25">
      <c r="A45" s="18">
        <f t="shared" ca="1" si="1"/>
        <v>46387</v>
      </c>
      <c r="B45" s="1">
        <f t="shared" si="10"/>
        <v>33</v>
      </c>
      <c r="C45" s="2">
        <f t="shared" si="2"/>
        <v>95896.054489315487</v>
      </c>
      <c r="D45" s="6">
        <f>PPMT($B$2/12,B45,$B$3,$B$1)</f>
        <v>-137.25472930665774</v>
      </c>
      <c r="E45" s="6">
        <f>IPMT($B$2/12,B45,$B$3,$B$1)</f>
        <v>-399.56689370548139</v>
      </c>
      <c r="F45" s="6">
        <f t="shared" si="3"/>
        <v>-536.82162301213907</v>
      </c>
      <c r="G45" s="6">
        <f>PMT($B$2/12,$B$3,$B$1)</f>
        <v>-536.82162301213907</v>
      </c>
      <c r="H45" s="6">
        <f t="shared" si="4"/>
        <v>95758.799760008827</v>
      </c>
      <c r="J45" s="1">
        <f t="shared" si="5"/>
        <v>33</v>
      </c>
      <c r="K45" s="2">
        <f t="shared" si="6"/>
        <v>126779.06936912656</v>
      </c>
      <c r="L45" s="14">
        <f t="shared" si="7"/>
        <v>87569.156216352509</v>
      </c>
      <c r="M45" s="6">
        <f>IF(-PPMT($B$2/12,B45,$B$3,$B$1)&gt;T44,T44,-PPMT($B$2/12,B45,$B$3,$B$1))</f>
        <v>137.25472930665774</v>
      </c>
      <c r="N45" s="11">
        <f>(1+VLOOKUP(J45,Curves!$A:$B,2,0))^(1/12)-1</f>
        <v>3.287885588938888E-3</v>
      </c>
      <c r="O45" s="6">
        <f>$B$2/12*L45</f>
        <v>364.8714842348021</v>
      </c>
      <c r="P45" s="10">
        <f>(1+VLOOKUP(B45,Curves!$A:$C,3,0))^(1/12)-1</f>
        <v>1.4055496016034397E-3</v>
      </c>
      <c r="Q45" s="6">
        <f>P45*(L45-M45-S45)</f>
        <v>122.48582645580261</v>
      </c>
      <c r="R45" s="6">
        <f t="shared" ca="1" si="8"/>
        <v>56.39640254713504</v>
      </c>
      <c r="S45" s="6">
        <f>N45*(L45-M45)</f>
        <v>287.4660889127826</v>
      </c>
      <c r="T45" s="14">
        <f t="shared" si="0"/>
        <v>87021.949571677265</v>
      </c>
      <c r="V45" s="8">
        <f t="shared" ca="1" si="9"/>
        <v>845.98870500137741</v>
      </c>
    </row>
    <row r="46" spans="1:22" x14ac:dyDescent="0.25">
      <c r="A46" s="18">
        <f t="shared" ca="1" si="1"/>
        <v>46418</v>
      </c>
      <c r="B46" s="1">
        <f t="shared" si="10"/>
        <v>34</v>
      </c>
      <c r="C46" s="2">
        <f t="shared" si="2"/>
        <v>95758.799760008827</v>
      </c>
      <c r="D46" s="6">
        <f>PPMT($B$2/12,B46,$B$3,$B$1)</f>
        <v>-137.82662401210214</v>
      </c>
      <c r="E46" s="6">
        <f>IPMT($B$2/12,B46,$B$3,$B$1)</f>
        <v>-398.9949990000369</v>
      </c>
      <c r="F46" s="6">
        <f t="shared" si="3"/>
        <v>-536.82162301213907</v>
      </c>
      <c r="G46" s="6">
        <f>PMT($B$2/12,$B$3,$B$1)</f>
        <v>-536.82162301213907</v>
      </c>
      <c r="H46" s="6">
        <f t="shared" si="4"/>
        <v>95620.973135996726</v>
      </c>
      <c r="J46" s="1">
        <f t="shared" si="5"/>
        <v>34</v>
      </c>
      <c r="K46" s="2">
        <f t="shared" si="6"/>
        <v>126990.36781807512</v>
      </c>
      <c r="L46" s="14">
        <f t="shared" si="7"/>
        <v>87021.949571677265</v>
      </c>
      <c r="M46" s="6">
        <f>IF(-PPMT($B$2/12,B46,$B$3,$B$1)&gt;T45,T45,-PPMT($B$2/12,B46,$B$3,$B$1))</f>
        <v>137.82662401210214</v>
      </c>
      <c r="N46" s="11">
        <f>(1+VLOOKUP(J46,Curves!$A:$B,2,0))^(1/12)-1</f>
        <v>3.3201725434790497E-3</v>
      </c>
      <c r="O46" s="6">
        <f>$B$2/12*L46</f>
        <v>362.59145654865529</v>
      </c>
      <c r="P46" s="10">
        <f>(1+VLOOKUP(B46,Curves!$A:$C,3,0))^(1/12)-1</f>
        <v>1.3916010348249408E-3</v>
      </c>
      <c r="Q46" s="6">
        <f>P46*(L46-M46-S46)</f>
        <v>120.50659986439445</v>
      </c>
      <c r="R46" s="6">
        <f t="shared" ca="1" si="8"/>
        <v>67.265257488625949</v>
      </c>
      <c r="S46" s="6">
        <f>N46*(L46-M46)</f>
        <v>288.47027947509594</v>
      </c>
      <c r="T46" s="14">
        <f t="shared" si="0"/>
        <v>86475.146068325674</v>
      </c>
      <c r="V46" s="8">
        <f t="shared" ca="1" si="9"/>
        <v>856.15361752447927</v>
      </c>
    </row>
    <row r="47" spans="1:22" x14ac:dyDescent="0.25">
      <c r="A47" s="18">
        <f t="shared" ca="1" si="1"/>
        <v>46446</v>
      </c>
      <c r="B47" s="1">
        <f t="shared" si="10"/>
        <v>35</v>
      </c>
      <c r="C47" s="2">
        <f t="shared" si="2"/>
        <v>95620.973135996726</v>
      </c>
      <c r="D47" s="6">
        <f>PPMT($B$2/12,B47,$B$3,$B$1)</f>
        <v>-138.40090161215258</v>
      </c>
      <c r="E47" s="6">
        <f>IPMT($B$2/12,B47,$B$3,$B$1)</f>
        <v>-398.42072139998646</v>
      </c>
      <c r="F47" s="6">
        <f t="shared" si="3"/>
        <v>-536.82162301213907</v>
      </c>
      <c r="G47" s="6">
        <f>PMT($B$2/12,$B$3,$B$1)</f>
        <v>-536.82162301213907</v>
      </c>
      <c r="H47" s="6">
        <f t="shared" si="4"/>
        <v>95482.57223438457</v>
      </c>
      <c r="J47" s="1">
        <f t="shared" si="5"/>
        <v>35</v>
      </c>
      <c r="K47" s="2">
        <f t="shared" si="6"/>
        <v>127202.01843110524</v>
      </c>
      <c r="L47" s="14">
        <f t="shared" si="7"/>
        <v>86475.146068325674</v>
      </c>
      <c r="M47" s="6">
        <f>IF(-PPMT($B$2/12,B47,$B$3,$B$1)&gt;T46,T46,-PPMT($B$2/12,B47,$B$3,$B$1))</f>
        <v>138.40090161215258</v>
      </c>
      <c r="N47" s="11">
        <f>(1+VLOOKUP(J47,Curves!$A:$B,2,0))^(1/12)-1</f>
        <v>3.3527707707163845E-3</v>
      </c>
      <c r="O47" s="6">
        <f>$B$2/12*L47</f>
        <v>360.31310861802365</v>
      </c>
      <c r="P47" s="10">
        <f>(1+VLOOKUP(B47,Curves!$A:$C,3,0))^(1/12)-1</f>
        <v>1.3777898481315276E-3</v>
      </c>
      <c r="Q47" s="6">
        <f>P47*(L47-M47-S47)</f>
        <v>118.55506588257055</v>
      </c>
      <c r="R47" s="6">
        <f t="shared" ca="1" si="8"/>
        <v>80.201956806753429</v>
      </c>
      <c r="S47" s="6">
        <f>N47*(L47-M47)</f>
        <v>289.46731563374618</v>
      </c>
      <c r="T47" s="14">
        <f t="shared" si="0"/>
        <v>85928.722785197198</v>
      </c>
      <c r="V47" s="8">
        <f t="shared" ca="1" si="9"/>
        <v>868.38328267067584</v>
      </c>
    </row>
    <row r="48" spans="1:22" x14ac:dyDescent="0.25">
      <c r="A48" s="18">
        <f t="shared" ca="1" si="1"/>
        <v>46477</v>
      </c>
      <c r="B48" s="1">
        <f t="shared" si="10"/>
        <v>36</v>
      </c>
      <c r="C48" s="2">
        <f t="shared" si="2"/>
        <v>95482.57223438457</v>
      </c>
      <c r="D48" s="6">
        <f>PPMT($B$2/12,B48,$B$3,$B$1)</f>
        <v>-138.97757203553655</v>
      </c>
      <c r="E48" s="6">
        <f>IPMT($B$2/12,B48,$B$3,$B$1)</f>
        <v>-397.84405097660249</v>
      </c>
      <c r="F48" s="6">
        <f t="shared" si="3"/>
        <v>-536.82162301213907</v>
      </c>
      <c r="G48" s="6">
        <f>PMT($B$2/12,$B$3,$B$1)</f>
        <v>-536.82162301213907</v>
      </c>
      <c r="H48" s="6">
        <f t="shared" si="4"/>
        <v>95343.594662349031</v>
      </c>
      <c r="J48" s="1">
        <f t="shared" si="5"/>
        <v>36</v>
      </c>
      <c r="K48" s="2">
        <f t="shared" si="6"/>
        <v>127414.0217951571</v>
      </c>
      <c r="L48" s="14">
        <f t="shared" si="7"/>
        <v>85928.722785197198</v>
      </c>
      <c r="M48" s="6">
        <f>IF(-PPMT($B$2/12,B48,$B$3,$B$1)&gt;T47,T47,-PPMT($B$2/12,B48,$B$3,$B$1))</f>
        <v>138.97757203553655</v>
      </c>
      <c r="N48" s="11">
        <f>(1+VLOOKUP(J48,Curves!$A:$B,2,0))^(1/12)-1</f>
        <v>3.3856831591183578E-3</v>
      </c>
      <c r="O48" s="6">
        <f>$B$2/12*L48</f>
        <v>358.03634493832163</v>
      </c>
      <c r="P48" s="10">
        <f>(1+VLOOKUP(B48,Curves!$A:$C,3,0))^(1/12)-1</f>
        <v>1.364114708969133E-3</v>
      </c>
      <c r="Q48" s="6">
        <f>P48*(L48-M48-S48)</f>
        <v>116.63083680038781</v>
      </c>
      <c r="R48" s="6">
        <f t="shared" ca="1" si="8"/>
        <v>95.589191691834799</v>
      </c>
      <c r="S48" s="6">
        <f>N48*(L48-M48)</f>
        <v>290.45689559325621</v>
      </c>
      <c r="T48" s="14">
        <f t="shared" si="0"/>
        <v>85382.657480768015</v>
      </c>
      <c r="V48" s="8">
        <f t="shared" ca="1" si="9"/>
        <v>883.06000425894911</v>
      </c>
    </row>
    <row r="49" spans="1:22" x14ac:dyDescent="0.25">
      <c r="A49" s="18">
        <f t="shared" ca="1" si="1"/>
        <v>46507</v>
      </c>
      <c r="B49" s="1">
        <f t="shared" si="10"/>
        <v>37</v>
      </c>
      <c r="C49" s="2">
        <f t="shared" si="2"/>
        <v>95343.594662349031</v>
      </c>
      <c r="D49" s="6">
        <f>PPMT($B$2/12,B49,$B$3,$B$1)</f>
        <v>-139.55664525235125</v>
      </c>
      <c r="E49" s="6">
        <f>IPMT($B$2/12,B49,$B$3,$B$1)</f>
        <v>-397.26497775978783</v>
      </c>
      <c r="F49" s="6">
        <f t="shared" si="3"/>
        <v>-536.82162301213907</v>
      </c>
      <c r="G49" s="6">
        <f>PMT($B$2/12,$B$3,$B$1)</f>
        <v>-536.82162301213907</v>
      </c>
      <c r="H49" s="6">
        <f t="shared" si="4"/>
        <v>95204.038017096682</v>
      </c>
      <c r="J49" s="1">
        <f t="shared" si="5"/>
        <v>37</v>
      </c>
      <c r="K49" s="2">
        <f t="shared" si="6"/>
        <v>127626.37849814903</v>
      </c>
      <c r="L49" s="14">
        <f t="shared" si="7"/>
        <v>85382.657480768015</v>
      </c>
      <c r="M49" s="6">
        <f>IF(-PPMT($B$2/12,B49,$B$3,$B$1)&gt;T48,T48,-PPMT($B$2/12,B49,$B$3,$B$1))</f>
        <v>139.55664525235125</v>
      </c>
      <c r="N49" s="11">
        <f>(1+VLOOKUP(J49,Curves!$A:$B,2,0))^(1/12)-1</f>
        <v>3.4189126217869514E-3</v>
      </c>
      <c r="O49" s="6">
        <f>$B$2/12*L49</f>
        <v>355.7610728365334</v>
      </c>
      <c r="P49" s="10">
        <f>(1+VLOOKUP(B49,Curves!$A:$C,3,0))^(1/12)-1</f>
        <v>1.3505742973065615E-3</v>
      </c>
      <c r="Q49" s="6">
        <f>P49*(L49-M49-S49)</f>
        <v>114.73353137564564</v>
      </c>
      <c r="R49" s="6">
        <f t="shared" ca="1" si="8"/>
        <v>113.87604729169934</v>
      </c>
      <c r="S49" s="6">
        <f>N49*(L49-M49)</f>
        <v>291.43871336680235</v>
      </c>
      <c r="T49" s="14">
        <f t="shared" si="0"/>
        <v>84836.928590773212</v>
      </c>
      <c r="V49" s="8">
        <f t="shared" ca="1" si="9"/>
        <v>900.63247874738636</v>
      </c>
    </row>
    <row r="50" spans="1:22" x14ac:dyDescent="0.25">
      <c r="A50" s="18">
        <f t="shared" ca="1" si="1"/>
        <v>46538</v>
      </c>
      <c r="B50" s="1">
        <f t="shared" si="10"/>
        <v>38</v>
      </c>
      <c r="C50" s="2">
        <f t="shared" si="2"/>
        <v>95204.038017096682</v>
      </c>
      <c r="D50" s="6">
        <f>PPMT($B$2/12,B50,$B$3,$B$1)</f>
        <v>-140.13813127423609</v>
      </c>
      <c r="E50" s="6">
        <f>IPMT($B$2/12,B50,$B$3,$B$1)</f>
        <v>-396.68349173790295</v>
      </c>
      <c r="F50" s="6">
        <f t="shared" si="3"/>
        <v>-536.82162301213907</v>
      </c>
      <c r="G50" s="6">
        <f>PMT($B$2/12,$B$3,$B$1)</f>
        <v>-536.82162301213907</v>
      </c>
      <c r="H50" s="6">
        <f t="shared" si="4"/>
        <v>95063.899885822451</v>
      </c>
      <c r="J50" s="1">
        <f t="shared" si="5"/>
        <v>38</v>
      </c>
      <c r="K50" s="2">
        <f t="shared" si="6"/>
        <v>127839.08912897928</v>
      </c>
      <c r="L50" s="14">
        <f t="shared" si="7"/>
        <v>84836.928590773212</v>
      </c>
      <c r="M50" s="6">
        <f>IF(-PPMT($B$2/12,B50,$B$3,$B$1)&gt;T49,T49,-PPMT($B$2/12,B50,$B$3,$B$1))</f>
        <v>140.13813127423609</v>
      </c>
      <c r="N50" s="11">
        <f>(1+VLOOKUP(J50,Curves!$A:$B,2,0))^(1/12)-1</f>
        <v>3.4524620966265296E-3</v>
      </c>
      <c r="O50" s="6">
        <f>$B$2/12*L50</f>
        <v>353.48720246155506</v>
      </c>
      <c r="P50" s="10">
        <f>(1+VLOOKUP(B50,Curves!$A:$C,3,0))^(1/12)-1</f>
        <v>1.3371673055275757E-3</v>
      </c>
      <c r="Q50" s="6">
        <f>P50*(L50-M50-S50)</f>
        <v>112.86277470596931</v>
      </c>
      <c r="R50" s="6">
        <f t="shared" ca="1" si="8"/>
        <v>112.04382596903078</v>
      </c>
      <c r="S50" s="6">
        <f>N50*(L50-M50)</f>
        <v>292.41245876733973</v>
      </c>
      <c r="T50" s="14">
        <f t="shared" si="0"/>
        <v>84291.515226025673</v>
      </c>
      <c r="V50" s="8">
        <f t="shared" ca="1" si="9"/>
        <v>898.08161847216172</v>
      </c>
    </row>
    <row r="51" spans="1:22" x14ac:dyDescent="0.25">
      <c r="A51" s="18">
        <f t="shared" ca="1" si="1"/>
        <v>46568</v>
      </c>
      <c r="B51" s="1">
        <f t="shared" si="10"/>
        <v>39</v>
      </c>
      <c r="C51" s="2">
        <f t="shared" si="2"/>
        <v>95063.899885822451</v>
      </c>
      <c r="D51" s="6">
        <f>PPMT($B$2/12,B51,$B$3,$B$1)</f>
        <v>-140.7220401545454</v>
      </c>
      <c r="E51" s="6">
        <f>IPMT($B$2/12,B51,$B$3,$B$1)</f>
        <v>-396.09958285759365</v>
      </c>
      <c r="F51" s="6">
        <f t="shared" si="3"/>
        <v>-536.82162301213907</v>
      </c>
      <c r="G51" s="6">
        <f>PMT($B$2/12,$B$3,$B$1)</f>
        <v>-536.82162301213907</v>
      </c>
      <c r="H51" s="6">
        <f t="shared" si="4"/>
        <v>94923.177845667902</v>
      </c>
      <c r="J51" s="1">
        <f t="shared" si="5"/>
        <v>39</v>
      </c>
      <c r="K51" s="2">
        <f t="shared" si="6"/>
        <v>128052.15427752759</v>
      </c>
      <c r="L51" s="14">
        <f t="shared" si="7"/>
        <v>84291.515226025673</v>
      </c>
      <c r="M51" s="6">
        <f>IF(-PPMT($B$2/12,B51,$B$3,$B$1)&gt;T50,T50,-PPMT($B$2/12,B51,$B$3,$B$1))</f>
        <v>140.7220401545454</v>
      </c>
      <c r="N51" s="11">
        <f>(1+VLOOKUP(J51,Curves!$A:$B,2,0))^(1/12)-1</f>
        <v>3.4863345465130369E-3</v>
      </c>
      <c r="O51" s="6">
        <f>$B$2/12*L51</f>
        <v>351.21464677510698</v>
      </c>
      <c r="P51" s="10">
        <f>(1+VLOOKUP(B51,Curves!$A:$C,3,0))^(1/12)-1</f>
        <v>1.3238924383203177E-3</v>
      </c>
      <c r="Q51" s="6">
        <f>P51*(L51-M51-S51)</f>
        <v>111.01819810340442</v>
      </c>
      <c r="R51" s="6">
        <f t="shared" ca="1" si="8"/>
        <v>110.23724381022235</v>
      </c>
      <c r="S51" s="6">
        <f>N51*(L51-M51)</f>
        <v>293.37781740037633</v>
      </c>
      <c r="T51" s="14">
        <f t="shared" si="0"/>
        <v>83746.397170367331</v>
      </c>
      <c r="V51" s="8">
        <f t="shared" ca="1" si="9"/>
        <v>895.55174814025111</v>
      </c>
    </row>
    <row r="52" spans="1:22" x14ac:dyDescent="0.25">
      <c r="A52" s="18">
        <f t="shared" ca="1" si="1"/>
        <v>46599</v>
      </c>
      <c r="B52" s="1">
        <f t="shared" si="10"/>
        <v>40</v>
      </c>
      <c r="C52" s="2">
        <f t="shared" si="2"/>
        <v>94923.177845667902</v>
      </c>
      <c r="D52" s="6">
        <f>PPMT($B$2/12,B52,$B$3,$B$1)</f>
        <v>-141.30838198852265</v>
      </c>
      <c r="E52" s="6">
        <f>IPMT($B$2/12,B52,$B$3,$B$1)</f>
        <v>-395.51324102361644</v>
      </c>
      <c r="F52" s="6">
        <f t="shared" si="3"/>
        <v>-536.82162301213907</v>
      </c>
      <c r="G52" s="6">
        <f>PMT($B$2/12,$B$3,$B$1)</f>
        <v>-536.82162301213907</v>
      </c>
      <c r="H52" s="6">
        <f t="shared" si="4"/>
        <v>94781.869463679381</v>
      </c>
      <c r="J52" s="1">
        <f t="shared" si="5"/>
        <v>40</v>
      </c>
      <c r="K52" s="2">
        <f t="shared" si="6"/>
        <v>128265.5745346568</v>
      </c>
      <c r="L52" s="14">
        <f t="shared" si="7"/>
        <v>83746.397170367331</v>
      </c>
      <c r="M52" s="6">
        <f>IF(-PPMT($B$2/12,B52,$B$3,$B$1)&gt;T51,T51,-PPMT($B$2/12,B52,$B$3,$B$1))</f>
        <v>141.30838198852265</v>
      </c>
      <c r="N52" s="11">
        <f>(1+VLOOKUP(J52,Curves!$A:$B,2,0))^(1/12)-1</f>
        <v>3.5205329594627521E-3</v>
      </c>
      <c r="O52" s="6">
        <f>$B$2/12*L52</f>
        <v>348.94332154319721</v>
      </c>
      <c r="P52" s="10">
        <f>(1+VLOOKUP(B52,Curves!$A:$C,3,0))^(1/12)-1</f>
        <v>1.310748412570284E-3</v>
      </c>
      <c r="Q52" s="6">
        <f>P52*(L52-M52-S52)</f>
        <v>109.19943897198509</v>
      </c>
      <c r="R52" s="6">
        <f t="shared" ca="1" si="8"/>
        <v>108.455939877955</v>
      </c>
      <c r="S52" s="6">
        <f>N52*(L52-M52)</f>
        <v>294.33447065829739</v>
      </c>
      <c r="T52" s="14">
        <f t="shared" si="0"/>
        <v>83201.554878748517</v>
      </c>
      <c r="V52" s="8">
        <f t="shared" ca="1" si="9"/>
        <v>893.04211406797219</v>
      </c>
    </row>
    <row r="53" spans="1:22" x14ac:dyDescent="0.25">
      <c r="A53" s="18">
        <f t="shared" ca="1" si="1"/>
        <v>46630</v>
      </c>
      <c r="B53" s="1">
        <f t="shared" si="10"/>
        <v>41</v>
      </c>
      <c r="C53" s="2">
        <f t="shared" si="2"/>
        <v>94781.869463679381</v>
      </c>
      <c r="D53" s="6">
        <f>PPMT($B$2/12,B53,$B$3,$B$1)</f>
        <v>-141.89716691347485</v>
      </c>
      <c r="E53" s="6">
        <f>IPMT($B$2/12,B53,$B$3,$B$1)</f>
        <v>-394.92445609866428</v>
      </c>
      <c r="F53" s="6">
        <f t="shared" si="3"/>
        <v>-536.82162301213907</v>
      </c>
      <c r="G53" s="6">
        <f>PMT($B$2/12,$B$3,$B$1)</f>
        <v>-536.82162301213907</v>
      </c>
      <c r="H53" s="6">
        <f t="shared" si="4"/>
        <v>94639.972296765904</v>
      </c>
      <c r="J53" s="1">
        <f t="shared" si="5"/>
        <v>41</v>
      </c>
      <c r="K53" s="2">
        <f t="shared" si="6"/>
        <v>128479.35049221457</v>
      </c>
      <c r="L53" s="14">
        <f t="shared" si="7"/>
        <v>83201.554878748517</v>
      </c>
      <c r="M53" s="6">
        <f>IF(-PPMT($B$2/12,B53,$B$3,$B$1)&gt;T52,T52,-PPMT($B$2/12,B53,$B$3,$B$1))</f>
        <v>141.89716691347485</v>
      </c>
      <c r="N53" s="11">
        <f>(1+VLOOKUP(J53,Curves!$A:$B,2,0))^(1/12)-1</f>
        <v>3.5550603488014865E-3</v>
      </c>
      <c r="O53" s="6">
        <f>$B$2/12*L53</f>
        <v>346.67314532811884</v>
      </c>
      <c r="P53" s="10">
        <f>(1+VLOOKUP(B53,Curves!$A:$C,3,0))^(1/12)-1</f>
        <v>1.2977339572519675E-3</v>
      </c>
      <c r="Q53" s="6">
        <f>P53*(L53-M53-S53)</f>
        <v>107.40614068779394</v>
      </c>
      <c r="R53" s="6">
        <f t="shared" ca="1" si="8"/>
        <v>106.69955929431349</v>
      </c>
      <c r="S53" s="6">
        <f>N53*(L53-M53)</f>
        <v>295.28209571636836</v>
      </c>
      <c r="T53" s="14">
        <f t="shared" si="0"/>
        <v>82656.969475430888</v>
      </c>
      <c r="V53" s="8">
        <f t="shared" ca="1" si="9"/>
        <v>890.55196725227552</v>
      </c>
    </row>
    <row r="54" spans="1:22" x14ac:dyDescent="0.25">
      <c r="A54" s="18">
        <f t="shared" ca="1" si="1"/>
        <v>46660</v>
      </c>
      <c r="B54" s="1">
        <f t="shared" si="10"/>
        <v>42</v>
      </c>
      <c r="C54" s="2">
        <f t="shared" si="2"/>
        <v>94639.972296765904</v>
      </c>
      <c r="D54" s="6">
        <f>PPMT($B$2/12,B54,$B$3,$B$1)</f>
        <v>-142.48840510894766</v>
      </c>
      <c r="E54" s="6">
        <f>IPMT($B$2/12,B54,$B$3,$B$1)</f>
        <v>-394.33321790319144</v>
      </c>
      <c r="F54" s="6">
        <f t="shared" si="3"/>
        <v>-536.82162301213907</v>
      </c>
      <c r="G54" s="6">
        <f>PMT($B$2/12,$B$3,$B$1)</f>
        <v>-536.82162301213907</v>
      </c>
      <c r="H54" s="6">
        <f t="shared" si="4"/>
        <v>94497.483891656957</v>
      </c>
      <c r="J54" s="1">
        <f t="shared" si="5"/>
        <v>42</v>
      </c>
      <c r="K54" s="2">
        <f t="shared" si="6"/>
        <v>128693.48274303493</v>
      </c>
      <c r="L54" s="14">
        <f t="shared" si="7"/>
        <v>82656.969475430888</v>
      </c>
      <c r="M54" s="6">
        <f>IF(-PPMT($B$2/12,B54,$B$3,$B$1)&gt;T53,T53,-PPMT($B$2/12,B54,$B$3,$B$1))</f>
        <v>142.48840510894766</v>
      </c>
      <c r="N54" s="11">
        <f>(1+VLOOKUP(J54,Curves!$A:$B,2,0))^(1/12)-1</f>
        <v>3.5899197533342253E-3</v>
      </c>
      <c r="O54" s="6">
        <f>$B$2/12*L54</f>
        <v>344.40403948096201</v>
      </c>
      <c r="P54" s="10">
        <f>(1+VLOOKUP(B54,Curves!$A:$C,3,0))^(1/12)-1</f>
        <v>1.2848478133224983E-3</v>
      </c>
      <c r="Q54" s="6">
        <f>P54*(L54-M54-S54)</f>
        <v>105.63795248173041</v>
      </c>
      <c r="R54" s="6">
        <f t="shared" ca="1" si="8"/>
        <v>104.96775312034903</v>
      </c>
      <c r="S54" s="6">
        <f>N54*(L54-M54)</f>
        <v>296.22036553047172</v>
      </c>
      <c r="T54" s="14">
        <f t="shared" si="0"/>
        <v>82112.622752309733</v>
      </c>
      <c r="V54" s="8">
        <f t="shared" ca="1" si="9"/>
        <v>888.0805632407305</v>
      </c>
    </row>
    <row r="55" spans="1:22" x14ac:dyDescent="0.25">
      <c r="A55" s="18">
        <f t="shared" ca="1" si="1"/>
        <v>46691</v>
      </c>
      <c r="B55" s="1">
        <f t="shared" si="10"/>
        <v>43</v>
      </c>
      <c r="C55" s="2">
        <f t="shared" si="2"/>
        <v>94497.483891656957</v>
      </c>
      <c r="D55" s="6">
        <f>PPMT($B$2/12,B55,$B$3,$B$1)</f>
        <v>-143.0821067969016</v>
      </c>
      <c r="E55" s="6">
        <f>IPMT($B$2/12,B55,$B$3,$B$1)</f>
        <v>-393.73951621523742</v>
      </c>
      <c r="F55" s="6">
        <f t="shared" si="3"/>
        <v>-536.82162301213907</v>
      </c>
      <c r="G55" s="6">
        <f>PMT($B$2/12,$B$3,$B$1)</f>
        <v>-536.82162301213907</v>
      </c>
      <c r="H55" s="6">
        <f t="shared" si="4"/>
        <v>94354.401784860049</v>
      </c>
      <c r="J55" s="1">
        <f t="shared" si="5"/>
        <v>43</v>
      </c>
      <c r="K55" s="2">
        <f t="shared" si="6"/>
        <v>128907.97188093999</v>
      </c>
      <c r="L55" s="14">
        <f t="shared" si="7"/>
        <v>82112.622752309733</v>
      </c>
      <c r="M55" s="6">
        <f>IF(-PPMT($B$2/12,B55,$B$3,$B$1)&gt;T54,T54,-PPMT($B$2/12,B55,$B$3,$B$1))</f>
        <v>143.0821067969016</v>
      </c>
      <c r="N55" s="11">
        <f>(1+VLOOKUP(J55,Curves!$A:$B,2,0))^(1/12)-1</f>
        <v>3.6251142375141043E-3</v>
      </c>
      <c r="O55" s="6">
        <f>$B$2/12*L55</f>
        <v>342.1359281346239</v>
      </c>
      <c r="P55" s="10">
        <f>(1+VLOOKUP(B55,Curves!$A:$C,3,0))^(1/12)-1</f>
        <v>1.2720887336159503E-3</v>
      </c>
      <c r="Q55" s="6">
        <f>P55*(L55-M55-S55)</f>
        <v>103.8945293248108</v>
      </c>
      <c r="R55" s="6">
        <f t="shared" ca="1" si="8"/>
        <v>103.26017823808108</v>
      </c>
      <c r="S55" s="6">
        <f>N55*(L55-M55)</f>
        <v>297.1489488365396</v>
      </c>
      <c r="T55" s="14">
        <f t="shared" si="0"/>
        <v>81568.497167351481</v>
      </c>
      <c r="V55" s="8">
        <f t="shared" ca="1" si="9"/>
        <v>885.62716200614614</v>
      </c>
    </row>
    <row r="56" spans="1:22" x14ac:dyDescent="0.25">
      <c r="A56" s="18">
        <f t="shared" ca="1" si="1"/>
        <v>46721</v>
      </c>
      <c r="B56" s="1">
        <f t="shared" si="10"/>
        <v>44</v>
      </c>
      <c r="C56" s="2">
        <f t="shared" si="2"/>
        <v>94354.401784860049</v>
      </c>
      <c r="D56" s="6">
        <f>PPMT($B$2/12,B56,$B$3,$B$1)</f>
        <v>-143.6782822418887</v>
      </c>
      <c r="E56" s="6">
        <f>IPMT($B$2/12,B56,$B$3,$B$1)</f>
        <v>-393.1433407702504</v>
      </c>
      <c r="F56" s="6">
        <f t="shared" si="3"/>
        <v>-536.82162301213907</v>
      </c>
      <c r="G56" s="6">
        <f>PMT($B$2/12,$B$3,$B$1)</f>
        <v>-536.82162301213907</v>
      </c>
      <c r="H56" s="6">
        <f t="shared" si="4"/>
        <v>94210.723502618159</v>
      </c>
      <c r="J56" s="1">
        <f t="shared" si="5"/>
        <v>44</v>
      </c>
      <c r="K56" s="2">
        <f t="shared" si="6"/>
        <v>129122.81850074156</v>
      </c>
      <c r="L56" s="14">
        <f t="shared" si="7"/>
        <v>81568.497167351481</v>
      </c>
      <c r="M56" s="6">
        <f>IF(-PPMT($B$2/12,B56,$B$3,$B$1)&gt;T55,T55,-PPMT($B$2/12,B56,$B$3,$B$1))</f>
        <v>143.6782822418887</v>
      </c>
      <c r="N56" s="11">
        <f>(1+VLOOKUP(J56,Curves!$A:$B,2,0))^(1/12)-1</f>
        <v>3.6606468916133839E-3</v>
      </c>
      <c r="O56" s="6">
        <f>$B$2/12*L56</f>
        <v>339.86873819729783</v>
      </c>
      <c r="P56" s="10">
        <f>(1+VLOOKUP(B56,Curves!$A:$C,3,0))^(1/12)-1</f>
        <v>1.2594554827385362E-3</v>
      </c>
      <c r="Q56" s="6">
        <f>P56*(L56-M56-S56)</f>
        <v>102.17553181595648</v>
      </c>
      <c r="R56" s="6">
        <f t="shared" ca="1" si="8"/>
        <v>101.57649723537239</v>
      </c>
      <c r="S56" s="6">
        <f>N56*(L56-M56)</f>
        <v>298.0675101519592</v>
      </c>
      <c r="T56" s="14">
        <f t="shared" si="0"/>
        <v>81024.575843141676</v>
      </c>
      <c r="V56" s="8">
        <f t="shared" ca="1" si="9"/>
        <v>883.19102782651805</v>
      </c>
    </row>
    <row r="57" spans="1:22" x14ac:dyDescent="0.25">
      <c r="A57" s="18">
        <f t="shared" ca="1" si="1"/>
        <v>46752</v>
      </c>
      <c r="B57" s="1">
        <f t="shared" si="10"/>
        <v>45</v>
      </c>
      <c r="C57" s="2">
        <f t="shared" si="2"/>
        <v>94210.723502618159</v>
      </c>
      <c r="D57" s="6">
        <f>PPMT($B$2/12,B57,$B$3,$B$1)</f>
        <v>-144.27694175122991</v>
      </c>
      <c r="E57" s="6">
        <f>IPMT($B$2/12,B57,$B$3,$B$1)</f>
        <v>-392.54468126090916</v>
      </c>
      <c r="F57" s="6">
        <f t="shared" si="3"/>
        <v>-536.82162301213907</v>
      </c>
      <c r="G57" s="6">
        <f>PMT($B$2/12,$B$3,$B$1)</f>
        <v>-536.82162301213907</v>
      </c>
      <c r="H57" s="6">
        <f t="shared" si="4"/>
        <v>94066.446560866927</v>
      </c>
      <c r="J57" s="1">
        <f t="shared" si="5"/>
        <v>45</v>
      </c>
      <c r="K57" s="2">
        <f t="shared" si="6"/>
        <v>129338.02319824279</v>
      </c>
      <c r="L57" s="14">
        <f t="shared" si="7"/>
        <v>81024.575843141676</v>
      </c>
      <c r="M57" s="6">
        <f>IF(-PPMT($B$2/12,B57,$B$3,$B$1)&gt;T56,T56,-PPMT($B$2/12,B57,$B$3,$B$1))</f>
        <v>144.27694175122991</v>
      </c>
      <c r="N57" s="11">
        <f>(1+VLOOKUP(J57,Curves!$A:$B,2,0))^(1/12)-1</f>
        <v>3.696520831893535E-3</v>
      </c>
      <c r="O57" s="6">
        <f>$B$2/12*L57</f>
        <v>337.60239934642362</v>
      </c>
      <c r="P57" s="10">
        <f>(1+VLOOKUP(B57,Curves!$A:$C,3,0))^(1/12)-1</f>
        <v>1.2469468369640246E-3</v>
      </c>
      <c r="Q57" s="6">
        <f>P57*(L57-M57-S57)</f>
        <v>100.48062607215599</v>
      </c>
      <c r="R57" s="6">
        <f t="shared" ca="1" si="8"/>
        <v>99.916378293063971</v>
      </c>
      <c r="S57" s="6">
        <f>N57*(L57-M57)</f>
        <v>298.97570977876558</v>
      </c>
      <c r="T57" s="14">
        <f t="shared" si="0"/>
        <v>80480.842565539526</v>
      </c>
      <c r="V57" s="8">
        <f t="shared" ca="1" si="9"/>
        <v>880.7714291694831</v>
      </c>
    </row>
    <row r="58" spans="1:22" x14ac:dyDescent="0.25">
      <c r="A58" s="18">
        <f t="shared" ca="1" si="1"/>
        <v>46783</v>
      </c>
      <c r="B58" s="1">
        <f t="shared" si="10"/>
        <v>46</v>
      </c>
      <c r="C58" s="2">
        <f t="shared" si="2"/>
        <v>94066.446560866927</v>
      </c>
      <c r="D58" s="6">
        <f>PPMT($B$2/12,B58,$B$3,$B$1)</f>
        <v>-144.87809567519335</v>
      </c>
      <c r="E58" s="6">
        <f>IPMT($B$2/12,B58,$B$3,$B$1)</f>
        <v>-391.94352733694575</v>
      </c>
      <c r="F58" s="6">
        <f t="shared" si="3"/>
        <v>-536.82162301213907</v>
      </c>
      <c r="G58" s="6">
        <f>PMT($B$2/12,$B$3,$B$1)</f>
        <v>-536.82162301213907</v>
      </c>
      <c r="H58" s="6">
        <f t="shared" si="4"/>
        <v>93921.56846519174</v>
      </c>
      <c r="J58" s="1">
        <f t="shared" si="5"/>
        <v>46</v>
      </c>
      <c r="K58" s="2">
        <f t="shared" si="6"/>
        <v>129553.58657023987</v>
      </c>
      <c r="L58" s="14">
        <f t="shared" si="7"/>
        <v>80480.842565539526</v>
      </c>
      <c r="M58" s="6">
        <f>IF(-PPMT($B$2/12,B58,$B$3,$B$1)&gt;T57,T57,-PPMT($B$2/12,B58,$B$3,$B$1))</f>
        <v>144.87809567519335</v>
      </c>
      <c r="N58" s="11">
        <f>(1+VLOOKUP(J58,Curves!$A:$B,2,0))^(1/12)-1</f>
        <v>3.7327392007746596E-3</v>
      </c>
      <c r="O58" s="6">
        <f>$B$2/12*L58</f>
        <v>335.33684402308137</v>
      </c>
      <c r="P58" s="10">
        <f>(1+VLOOKUP(B58,Curves!$A:$C,3,0))^(1/12)-1</f>
        <v>1.234561584130045E-3</v>
      </c>
      <c r="Q58" s="6">
        <f>P58*(L58-M58-S58)</f>
        <v>98.809483620998506</v>
      </c>
      <c r="R58" s="6">
        <f t="shared" ca="1" si="8"/>
        <v>98.279495074786581</v>
      </c>
      <c r="S58" s="6">
        <f>N58*(L58-M58)</f>
        <v>299.87320380870284</v>
      </c>
      <c r="T58" s="14">
        <f t="shared" si="0"/>
        <v>79937.281782434642</v>
      </c>
      <c r="V58" s="8">
        <f t="shared" ca="1" si="9"/>
        <v>878.36763858176414</v>
      </c>
    </row>
    <row r="59" spans="1:22" x14ac:dyDescent="0.25">
      <c r="A59" s="18">
        <f t="shared" ca="1" si="1"/>
        <v>46812</v>
      </c>
      <c r="B59" s="1">
        <f t="shared" si="10"/>
        <v>47</v>
      </c>
      <c r="C59" s="2">
        <f t="shared" si="2"/>
        <v>93921.56846519174</v>
      </c>
      <c r="D59" s="6">
        <f>PPMT($B$2/12,B59,$B$3,$B$1)</f>
        <v>-145.48175440717333</v>
      </c>
      <c r="E59" s="6">
        <f>IPMT($B$2/12,B59,$B$3,$B$1)</f>
        <v>-391.33986860496577</v>
      </c>
      <c r="F59" s="6">
        <f t="shared" si="3"/>
        <v>-536.82162301213907</v>
      </c>
      <c r="G59" s="6">
        <f>PMT($B$2/12,$B$3,$B$1)</f>
        <v>-536.82162301213907</v>
      </c>
      <c r="H59" s="6">
        <f t="shared" si="4"/>
        <v>93776.08671078457</v>
      </c>
      <c r="J59" s="1">
        <f t="shared" si="5"/>
        <v>47</v>
      </c>
      <c r="K59" s="2">
        <f t="shared" si="6"/>
        <v>129769.50921452361</v>
      </c>
      <c r="L59" s="14">
        <f t="shared" si="7"/>
        <v>79937.281782434642</v>
      </c>
      <c r="M59" s="6">
        <f>IF(-PPMT($B$2/12,B59,$B$3,$B$1)&gt;T58,T58,-PPMT($B$2/12,B59,$B$3,$B$1))</f>
        <v>145.48175440717333</v>
      </c>
      <c r="N59" s="11">
        <f>(1+VLOOKUP(J59,Curves!$A:$B,2,0))^(1/12)-1</f>
        <v>3.7693051670066868E-3</v>
      </c>
      <c r="O59" s="6">
        <f>$B$2/12*L59</f>
        <v>333.07200742681101</v>
      </c>
      <c r="P59" s="10">
        <f>(1+VLOOKUP(B59,Curves!$A:$C,3,0))^(1/12)-1</f>
        <v>1.2222985235357253E-3</v>
      </c>
      <c r="Q59" s="6">
        <f>P59*(L59-M59-S59)</f>
        <v>97.161781295556096</v>
      </c>
      <c r="R59" s="6">
        <f t="shared" ca="1" si="8"/>
        <v>96.665526619014543</v>
      </c>
      <c r="S59" s="6">
        <f>N59*(L59-M59)</f>
        <v>300.75964413040828</v>
      </c>
      <c r="T59" s="14">
        <f t="shared" si="0"/>
        <v>79393.878602601515</v>
      </c>
      <c r="V59" s="8">
        <f t="shared" ca="1" si="9"/>
        <v>875.97893258340719</v>
      </c>
    </row>
    <row r="60" spans="1:22" x14ac:dyDescent="0.25">
      <c r="A60" s="18">
        <f t="shared" ca="1" si="1"/>
        <v>46843</v>
      </c>
      <c r="B60" s="1">
        <f t="shared" si="10"/>
        <v>48</v>
      </c>
      <c r="C60" s="2">
        <f t="shared" si="2"/>
        <v>93776.08671078457</v>
      </c>
      <c r="D60" s="6">
        <f>PPMT($B$2/12,B60,$B$3,$B$1)</f>
        <v>-146.08792838386987</v>
      </c>
      <c r="E60" s="6">
        <f>IPMT($B$2/12,B60,$B$3,$B$1)</f>
        <v>-390.73369462826923</v>
      </c>
      <c r="F60" s="6">
        <f t="shared" si="3"/>
        <v>-536.82162301213907</v>
      </c>
      <c r="G60" s="6">
        <f>PMT($B$2/12,$B$3,$B$1)</f>
        <v>-536.82162301213907</v>
      </c>
      <c r="H60" s="6">
        <f t="shared" si="4"/>
        <v>93629.998782400697</v>
      </c>
      <c r="J60" s="1">
        <f t="shared" si="5"/>
        <v>48</v>
      </c>
      <c r="K60" s="2">
        <f t="shared" si="6"/>
        <v>129985.79172988115</v>
      </c>
      <c r="L60" s="14">
        <f t="shared" si="7"/>
        <v>79393.878602601515</v>
      </c>
      <c r="M60" s="6">
        <f>IF(-PPMT($B$2/12,B60,$B$3,$B$1)&gt;T59,T59,-PPMT($B$2/12,B60,$B$3,$B$1))</f>
        <v>146.08792838386987</v>
      </c>
      <c r="N60" s="11">
        <f>(1+VLOOKUP(J60,Curves!$A:$B,2,0))^(1/12)-1</f>
        <v>3.8062219258401253E-3</v>
      </c>
      <c r="O60" s="6">
        <f>$B$2/12*L60</f>
        <v>330.80782751083962</v>
      </c>
      <c r="P60" s="10">
        <f>(1+VLOOKUP(B60,Curves!$A:$C,3,0))^(1/12)-1</f>
        <v>1.2101564658402175E-3</v>
      </c>
      <c r="Q60" s="6">
        <f>P60*(L60-M60-S60)</f>
        <v>95.537201131522465</v>
      </c>
      <c r="R60" s="6">
        <f t="shared" ca="1" si="8"/>
        <v>95.074157233557372</v>
      </c>
      <c r="S60" s="6">
        <f>N60*(L60-M60)</f>
        <v>301.63467843859581</v>
      </c>
      <c r="T60" s="14">
        <f t="shared" si="0"/>
        <v>78850.618794647526</v>
      </c>
      <c r="V60" s="8">
        <f t="shared" ca="1" si="9"/>
        <v>873.60459156686261</v>
      </c>
    </row>
    <row r="61" spans="1:22" x14ac:dyDescent="0.25">
      <c r="A61" s="18">
        <f t="shared" ca="1" si="1"/>
        <v>46873</v>
      </c>
      <c r="B61" s="1">
        <f t="shared" si="10"/>
        <v>49</v>
      </c>
      <c r="C61" s="2">
        <f t="shared" si="2"/>
        <v>93629.998782400697</v>
      </c>
      <c r="D61" s="6">
        <f>PPMT($B$2/12,B61,$B$3,$B$1)</f>
        <v>-146.69662808546934</v>
      </c>
      <c r="E61" s="6">
        <f>IPMT($B$2/12,B61,$B$3,$B$1)</f>
        <v>-390.12499492666967</v>
      </c>
      <c r="F61" s="6">
        <f t="shared" si="3"/>
        <v>-536.82162301213907</v>
      </c>
      <c r="G61" s="6">
        <f>PMT($B$2/12,$B$3,$B$1)</f>
        <v>-536.82162301213907</v>
      </c>
      <c r="H61" s="6">
        <f t="shared" si="4"/>
        <v>93483.302154315228</v>
      </c>
      <c r="J61" s="1">
        <f t="shared" si="5"/>
        <v>49</v>
      </c>
      <c r="K61" s="2">
        <f t="shared" si="6"/>
        <v>130202.43471609763</v>
      </c>
      <c r="L61" s="14">
        <f t="shared" si="7"/>
        <v>78850.618794647526</v>
      </c>
      <c r="M61" s="6">
        <f>IF(-PPMT($B$2/12,B61,$B$3,$B$1)&gt;T60,T60,-PPMT($B$2/12,B61,$B$3,$B$1))</f>
        <v>146.69662808546934</v>
      </c>
      <c r="N61" s="11">
        <f>(1+VLOOKUP(J61,Curves!$A:$B,2,0))^(1/12)-1</f>
        <v>3.8434926991968155E-3</v>
      </c>
      <c r="O61" s="6">
        <f>$B$2/12*L61</f>
        <v>328.54424497769804</v>
      </c>
      <c r="P61" s="10">
        <f>(1+VLOOKUP(B61,Curves!$A:$C,3,0))^(1/12)-1</f>
        <v>1.1981342329605571E-3</v>
      </c>
      <c r="Q61" s="6">
        <f>P61*(L61-M61-S61)</f>
        <v>93.935430266431879</v>
      </c>
      <c r="R61" s="6">
        <f t="shared" ca="1" si="8"/>
        <v>93.505076392329727</v>
      </c>
      <c r="S61" s="6">
        <f>N61*(L61-M61)</f>
        <v>302.49795024533569</v>
      </c>
      <c r="T61" s="14">
        <f t="shared" si="0"/>
        <v>78307.488786050293</v>
      </c>
      <c r="V61" s="8">
        <f t="shared" ca="1" si="9"/>
        <v>871.2438997008328</v>
      </c>
    </row>
    <row r="62" spans="1:22" x14ac:dyDescent="0.25">
      <c r="A62" s="18">
        <f t="shared" ca="1" si="1"/>
        <v>46904</v>
      </c>
      <c r="B62" s="1">
        <f t="shared" si="10"/>
        <v>50</v>
      </c>
      <c r="C62" s="2">
        <f t="shared" si="2"/>
        <v>93483.302154315228</v>
      </c>
      <c r="D62" s="6">
        <f>PPMT($B$2/12,B62,$B$3,$B$1)</f>
        <v>-147.30786403582542</v>
      </c>
      <c r="E62" s="6">
        <f>IPMT($B$2/12,B62,$B$3,$B$1)</f>
        <v>-389.51375897631362</v>
      </c>
      <c r="F62" s="6">
        <f t="shared" si="3"/>
        <v>-536.82162301213907</v>
      </c>
      <c r="G62" s="6">
        <f>PMT($B$2/12,$B$3,$B$1)</f>
        <v>-536.82162301213907</v>
      </c>
      <c r="H62" s="6">
        <f t="shared" si="4"/>
        <v>93335.994290279399</v>
      </c>
      <c r="J62" s="1">
        <f t="shared" si="5"/>
        <v>50</v>
      </c>
      <c r="K62" s="2">
        <f t="shared" si="6"/>
        <v>130419.43877395779</v>
      </c>
      <c r="L62" s="14">
        <f t="shared" si="7"/>
        <v>78307.488786050293</v>
      </c>
      <c r="M62" s="6">
        <f>IF(-PPMT($B$2/12,B62,$B$3,$B$1)&gt;T61,T61,-PPMT($B$2/12,B62,$B$3,$B$1))</f>
        <v>147.30786403582542</v>
      </c>
      <c r="N62" s="11">
        <f>(1+VLOOKUP(J62,Curves!$A:$B,2,0))^(1/12)-1</f>
        <v>3.8811207358400157E-3</v>
      </c>
      <c r="O62" s="6">
        <f>$B$2/12*L62</f>
        <v>326.28120327520958</v>
      </c>
      <c r="P62" s="10">
        <f>(1+VLOOKUP(B62,Curves!$A:$C,3,0))^(1/12)-1</f>
        <v>1.1862306579724091E-3</v>
      </c>
      <c r="Q62" s="6">
        <f>P62*(L62-M62-S62)</f>
        <v>92.356160841188057</v>
      </c>
      <c r="R62" s="6">
        <f t="shared" ca="1" si="8"/>
        <v>91.957978634360828</v>
      </c>
      <c r="S62" s="6">
        <f>N62*(L62-M62)</f>
        <v>303.34909889343754</v>
      </c>
      <c r="T62" s="14">
        <f t="shared" si="0"/>
        <v>77764.475662279845</v>
      </c>
      <c r="V62" s="8">
        <f t="shared" ca="1" si="9"/>
        <v>868.89614483883338</v>
      </c>
    </row>
    <row r="63" spans="1:22" x14ac:dyDescent="0.25">
      <c r="A63" s="18">
        <f t="shared" ca="1" si="1"/>
        <v>46934</v>
      </c>
      <c r="B63" s="1">
        <f t="shared" si="10"/>
        <v>51</v>
      </c>
      <c r="C63" s="2">
        <f t="shared" si="2"/>
        <v>93335.994290279399</v>
      </c>
      <c r="D63" s="6">
        <f>PPMT($B$2/12,B63,$B$3,$B$1)</f>
        <v>-147.92164680264142</v>
      </c>
      <c r="E63" s="6">
        <f>IPMT($B$2/12,B63,$B$3,$B$1)</f>
        <v>-388.89997620949765</v>
      </c>
      <c r="F63" s="6">
        <f t="shared" si="3"/>
        <v>-536.82162301213907</v>
      </c>
      <c r="G63" s="6">
        <f>PMT($B$2/12,$B$3,$B$1)</f>
        <v>-536.82162301213907</v>
      </c>
      <c r="H63" s="6">
        <f t="shared" si="4"/>
        <v>93188.072643476757</v>
      </c>
      <c r="J63" s="1">
        <f t="shared" si="5"/>
        <v>51</v>
      </c>
      <c r="K63" s="2">
        <f t="shared" si="6"/>
        <v>130636.80450524772</v>
      </c>
      <c r="L63" s="14">
        <f t="shared" si="7"/>
        <v>77764.475662279845</v>
      </c>
      <c r="M63" s="6">
        <f>IF(-PPMT($B$2/12,B63,$B$3,$B$1)&gt;T62,T62,-PPMT($B$2/12,B63,$B$3,$B$1))</f>
        <v>147.92164680264142</v>
      </c>
      <c r="N63" s="11">
        <f>(1+VLOOKUP(J63,Curves!$A:$B,2,0))^(1/12)-1</f>
        <v>3.919109311546487E-3</v>
      </c>
      <c r="O63" s="6">
        <f>$B$2/12*L63</f>
        <v>324.01864859283268</v>
      </c>
      <c r="P63" s="10">
        <f>(1+VLOOKUP(B63,Curves!$A:$C,3,0))^(1/12)-1</f>
        <v>1.1744445850097041E-3</v>
      </c>
      <c r="Q63" s="6">
        <f>P63*(L63-M63-S63)</f>
        <v>90.799089903534593</v>
      </c>
      <c r="R63" s="6">
        <f t="shared" ca="1" si="8"/>
        <v>90.432563464940387</v>
      </c>
      <c r="S63" s="6">
        <f>N63*(L63-M63)</f>
        <v>304.1877595722076</v>
      </c>
      <c r="T63" s="14">
        <f t="shared" si="0"/>
        <v>77221.567166001463</v>
      </c>
      <c r="V63" s="8">
        <f t="shared" ca="1" si="9"/>
        <v>866.56061843262205</v>
      </c>
    </row>
    <row r="64" spans="1:22" x14ac:dyDescent="0.25">
      <c r="A64" s="18">
        <f t="shared" ca="1" si="1"/>
        <v>46965</v>
      </c>
      <c r="B64" s="1">
        <f t="shared" si="10"/>
        <v>52</v>
      </c>
      <c r="C64" s="2">
        <f t="shared" si="2"/>
        <v>93188.072643476757</v>
      </c>
      <c r="D64" s="6">
        <f>PPMT($B$2/12,B64,$B$3,$B$1)</f>
        <v>-148.53798699765238</v>
      </c>
      <c r="E64" s="6">
        <f>IPMT($B$2/12,B64,$B$3,$B$1)</f>
        <v>-388.28363601448672</v>
      </c>
      <c r="F64" s="6">
        <f t="shared" si="3"/>
        <v>-536.82162301213907</v>
      </c>
      <c r="G64" s="6">
        <f>PMT($B$2/12,$B$3,$B$1)</f>
        <v>-536.82162301213907</v>
      </c>
      <c r="H64" s="6">
        <f t="shared" si="4"/>
        <v>93039.534656479111</v>
      </c>
      <c r="J64" s="1">
        <f t="shared" si="5"/>
        <v>52</v>
      </c>
      <c r="K64" s="2">
        <f t="shared" si="6"/>
        <v>130854.53251275647</v>
      </c>
      <c r="L64" s="14">
        <f t="shared" si="7"/>
        <v>77221.567166001463</v>
      </c>
      <c r="M64" s="6">
        <f>IF(-PPMT($B$2/12,B64,$B$3,$B$1)&gt;T63,T63,-PPMT($B$2/12,B64,$B$3,$B$1))</f>
        <v>148.53798699765238</v>
      </c>
      <c r="N64" s="11">
        <f>(1+VLOOKUP(J64,Curves!$A:$B,2,0))^(1/12)-1</f>
        <v>3.957461729276579E-3</v>
      </c>
      <c r="O64" s="6">
        <f>$B$2/12*L64</f>
        <v>321.75652985833943</v>
      </c>
      <c r="P64" s="10">
        <f>(1+VLOOKUP(B64,Curves!$A:$C,3,0))^(1/12)-1</f>
        <v>1.1627748691664941E-3</v>
      </c>
      <c r="Q64" s="6">
        <f>P64*(L64-M64-S64)</f>
        <v>89.263919313680304</v>
      </c>
      <c r="R64" s="6">
        <f t="shared" ca="1" si="8"/>
        <v>88.928535258898663</v>
      </c>
      <c r="S64" s="6">
        <f>N64*(L64-M64)</f>
        <v>305.0135633353247</v>
      </c>
      <c r="T64" s="14">
        <f t="shared" si="0"/>
        <v>76678.751696354811</v>
      </c>
      <c r="V64" s="8">
        <f t="shared" ca="1" si="9"/>
        <v>864.23661545021525</v>
      </c>
    </row>
    <row r="65" spans="1:22" x14ac:dyDescent="0.25">
      <c r="A65" s="18">
        <f t="shared" ca="1" si="1"/>
        <v>46996</v>
      </c>
      <c r="B65" s="1">
        <f t="shared" si="10"/>
        <v>53</v>
      </c>
      <c r="C65" s="2">
        <f t="shared" si="2"/>
        <v>93039.534656479111</v>
      </c>
      <c r="D65" s="6">
        <f>PPMT($B$2/12,B65,$B$3,$B$1)</f>
        <v>-149.15689527680931</v>
      </c>
      <c r="E65" s="6">
        <f>IPMT($B$2/12,B65,$B$3,$B$1)</f>
        <v>-387.66472773532979</v>
      </c>
      <c r="F65" s="6">
        <f t="shared" si="3"/>
        <v>-536.82162301213907</v>
      </c>
      <c r="G65" s="6">
        <f>PMT($B$2/12,$B$3,$B$1)</f>
        <v>-536.82162301213907</v>
      </c>
      <c r="H65" s="6">
        <f t="shared" si="4"/>
        <v>92890.377761202297</v>
      </c>
      <c r="J65" s="1">
        <f t="shared" si="5"/>
        <v>53</v>
      </c>
      <c r="K65" s="2">
        <f t="shared" si="6"/>
        <v>131072.62340027775</v>
      </c>
      <c r="L65" s="14">
        <f t="shared" si="7"/>
        <v>76678.751696354811</v>
      </c>
      <c r="M65" s="6">
        <f>IF(-PPMT($B$2/12,B65,$B$3,$B$1)&gt;T64,T64,-PPMT($B$2/12,B65,$B$3,$B$1))</f>
        <v>149.15689527680931</v>
      </c>
      <c r="N65" s="11">
        <f>(1+VLOOKUP(J65,Curves!$A:$B,2,0))^(1/12)-1</f>
        <v>3.9961813193458706E-3</v>
      </c>
      <c r="O65" s="6">
        <f>$B$2/12*L65</f>
        <v>319.4947987348117</v>
      </c>
      <c r="P65" s="10">
        <f>(1+VLOOKUP(B65,Curves!$A:$C,3,0))^(1/12)-1</f>
        <v>1.1512203763979212E-3</v>
      </c>
      <c r="Q65" s="6">
        <f>P65*(L65-M65-S65)</f>
        <v>87.750355651788453</v>
      </c>
      <c r="R65" s="6">
        <f t="shared" ca="1" si="8"/>
        <v>87.445603166000495</v>
      </c>
      <c r="S65" s="6">
        <f>N65*(L65-M65)</f>
        <v>305.82613712117677</v>
      </c>
      <c r="T65" s="14">
        <f t="shared" si="0"/>
        <v>76136.018308305036</v>
      </c>
      <c r="V65" s="8">
        <f t="shared" ca="1" si="9"/>
        <v>861.92343429879827</v>
      </c>
    </row>
    <row r="66" spans="1:22" x14ac:dyDescent="0.25">
      <c r="A66" s="18">
        <f t="shared" ca="1" si="1"/>
        <v>47026</v>
      </c>
      <c r="B66" s="1">
        <f t="shared" si="10"/>
        <v>54</v>
      </c>
      <c r="C66" s="2">
        <f t="shared" si="2"/>
        <v>92890.377761202297</v>
      </c>
      <c r="D66" s="6">
        <f>PPMT($B$2/12,B66,$B$3,$B$1)</f>
        <v>-149.77838234046266</v>
      </c>
      <c r="E66" s="6">
        <f>IPMT($B$2/12,B66,$B$3,$B$1)</f>
        <v>-387.04324067167636</v>
      </c>
      <c r="F66" s="6">
        <f t="shared" si="3"/>
        <v>-536.82162301213907</v>
      </c>
      <c r="G66" s="6">
        <f>PMT($B$2/12,$B$3,$B$1)</f>
        <v>-536.82162301213907</v>
      </c>
      <c r="H66" s="6">
        <f t="shared" si="4"/>
        <v>92740.599378861836</v>
      </c>
      <c r="J66" s="1">
        <f t="shared" si="5"/>
        <v>54</v>
      </c>
      <c r="K66" s="2">
        <f t="shared" si="6"/>
        <v>131291.07777261155</v>
      </c>
      <c r="L66" s="14">
        <f t="shared" si="7"/>
        <v>76136.018308305036</v>
      </c>
      <c r="M66" s="6">
        <f>IF(-PPMT($B$2/12,B66,$B$3,$B$1)&gt;T65,T65,-PPMT($B$2/12,B66,$B$3,$B$1))</f>
        <v>149.77838234046266</v>
      </c>
      <c r="N66" s="11">
        <f>(1+VLOOKUP(J66,Curves!$A:$B,2,0))^(1/12)-1</f>
        <v>4.0352714395954781E-3</v>
      </c>
      <c r="O66" s="6">
        <f>$B$2/12*L66</f>
        <v>317.23340961793764</v>
      </c>
      <c r="P66" s="10">
        <f>(1+VLOOKUP(B66,Curves!$A:$C,3,0))^(1/12)-1</f>
        <v>1.1397799834240718E-3</v>
      </c>
      <c r="Q66" s="6">
        <f>P66*(L66-M66-S66)</f>
        <v>86.25811012757481</v>
      </c>
      <c r="R66" s="6">
        <f t="shared" ca="1" si="8"/>
        <v>85.983481018370227</v>
      </c>
      <c r="S66" s="6">
        <f>N66*(L66-M66)</f>
        <v>306.62510377549444</v>
      </c>
      <c r="T66" s="14">
        <f t="shared" si="0"/>
        <v>75593.356712061504</v>
      </c>
      <c r="V66" s="8">
        <f t="shared" ca="1" si="9"/>
        <v>859.62037675226497</v>
      </c>
    </row>
    <row r="67" spans="1:22" x14ac:dyDescent="0.25">
      <c r="A67" s="18">
        <f t="shared" ca="1" si="1"/>
        <v>47057</v>
      </c>
      <c r="B67" s="1">
        <f t="shared" si="10"/>
        <v>55</v>
      </c>
      <c r="C67" s="2">
        <f t="shared" si="2"/>
        <v>92740.599378861836</v>
      </c>
      <c r="D67" s="6">
        <f>PPMT($B$2/12,B67,$B$3,$B$1)</f>
        <v>-150.4024589335479</v>
      </c>
      <c r="E67" s="6">
        <f>IPMT($B$2/12,B67,$B$3,$B$1)</f>
        <v>-386.41916407859117</v>
      </c>
      <c r="F67" s="6">
        <f t="shared" si="3"/>
        <v>-536.82162301213907</v>
      </c>
      <c r="G67" s="6">
        <f>PMT($B$2/12,$B$3,$B$1)</f>
        <v>-536.82162301213907</v>
      </c>
      <c r="H67" s="6">
        <f t="shared" si="4"/>
        <v>92590.19691992829</v>
      </c>
      <c r="J67" s="1">
        <f t="shared" si="5"/>
        <v>55</v>
      </c>
      <c r="K67" s="2">
        <f t="shared" si="6"/>
        <v>131509.89623556592</v>
      </c>
      <c r="L67" s="14">
        <f t="shared" si="7"/>
        <v>75593.356712061504</v>
      </c>
      <c r="M67" s="6">
        <f>IF(-PPMT($B$2/12,B67,$B$3,$B$1)&gt;T66,T66,-PPMT($B$2/12,B67,$B$3,$B$1))</f>
        <v>150.4024589335479</v>
      </c>
      <c r="N67" s="11">
        <f>(1+VLOOKUP(J67,Curves!$A:$B,2,0))^(1/12)-1</f>
        <v>4.0747354755636955E-3</v>
      </c>
      <c r="O67" s="6">
        <f>$B$2/12*L67</f>
        <v>314.97231963358962</v>
      </c>
      <c r="P67" s="10">
        <f>(1+VLOOKUP(B67,Curves!$A:$C,3,0))^(1/12)-1</f>
        <v>1.1284525776327214E-3</v>
      </c>
      <c r="Q67" s="6">
        <f>P67*(L67-M67-S67)</f>
        <v>84.786898491660168</v>
      </c>
      <c r="R67" s="6">
        <f t="shared" ca="1" si="8"/>
        <v>84.541887239788693</v>
      </c>
      <c r="S67" s="6">
        <f>N67*(L67-M67)</f>
        <v>307.41008207654949</v>
      </c>
      <c r="T67" s="14">
        <f t="shared" si="0"/>
        <v>75050.757272559757</v>
      </c>
      <c r="V67" s="8">
        <f t="shared" ca="1" si="9"/>
        <v>857.32674788347572</v>
      </c>
    </row>
    <row r="68" spans="1:22" x14ac:dyDescent="0.25">
      <c r="A68" s="18">
        <f t="shared" ca="1" si="1"/>
        <v>47087</v>
      </c>
      <c r="B68" s="1">
        <f t="shared" si="10"/>
        <v>56</v>
      </c>
      <c r="C68" s="2">
        <f t="shared" si="2"/>
        <v>92590.19691992829</v>
      </c>
      <c r="D68" s="6">
        <f>PPMT($B$2/12,B68,$B$3,$B$1)</f>
        <v>-151.02913584577107</v>
      </c>
      <c r="E68" s="6">
        <f>IPMT($B$2/12,B68,$B$3,$B$1)</f>
        <v>-385.79248716636806</v>
      </c>
      <c r="F68" s="6">
        <f t="shared" si="3"/>
        <v>-536.82162301213907</v>
      </c>
      <c r="G68" s="6">
        <f>PMT($B$2/12,$B$3,$B$1)</f>
        <v>-536.82162301213907</v>
      </c>
      <c r="H68" s="6">
        <f t="shared" si="4"/>
        <v>92439.167784082514</v>
      </c>
      <c r="J68" s="1">
        <f t="shared" si="5"/>
        <v>56</v>
      </c>
      <c r="K68" s="2">
        <f t="shared" si="6"/>
        <v>131729.07939595854</v>
      </c>
      <c r="L68" s="14">
        <f t="shared" si="7"/>
        <v>75050.757272559757</v>
      </c>
      <c r="M68" s="6">
        <f>IF(-PPMT($B$2/12,B68,$B$3,$B$1)&gt;T67,T67,-PPMT($B$2/12,B68,$B$3,$B$1))</f>
        <v>151.02913584577107</v>
      </c>
      <c r="N68" s="11">
        <f>(1+VLOOKUP(J68,Curves!$A:$B,2,0))^(1/12)-1</f>
        <v>4.1145768406565253E-3</v>
      </c>
      <c r="O68" s="6">
        <f>$B$2/12*L68</f>
        <v>312.71148863566566</v>
      </c>
      <c r="P68" s="10">
        <f>(1+VLOOKUP(B68,Curves!$A:$C,3,0))^(1/12)-1</f>
        <v>1.1172370569840773E-3</v>
      </c>
      <c r="Q68" s="6">
        <f>P68*(L68-M68-S68)</f>
        <v>83.336440948871626</v>
      </c>
      <c r="R68" s="6">
        <f t="shared" ca="1" si="8"/>
        <v>83.120544757069254</v>
      </c>
      <c r="S68" s="6">
        <f>N68*(L68-M68)</f>
        <v>308.18068676279324</v>
      </c>
      <c r="T68" s="14">
        <f t="shared" si="0"/>
        <v>74508.21100900232</v>
      </c>
      <c r="V68" s="8">
        <f t="shared" ca="1" si="9"/>
        <v>855.04185600129927</v>
      </c>
    </row>
    <row r="69" spans="1:22" x14ac:dyDescent="0.25">
      <c r="A69" s="18">
        <f t="shared" ca="1" si="1"/>
        <v>47118</v>
      </c>
      <c r="B69" s="1">
        <f t="shared" si="10"/>
        <v>57</v>
      </c>
      <c r="C69" s="2">
        <f t="shared" si="2"/>
        <v>92439.167784082514</v>
      </c>
      <c r="D69" s="6">
        <f>PPMT($B$2/12,B69,$B$3,$B$1)</f>
        <v>-151.65842391179507</v>
      </c>
      <c r="E69" s="6">
        <f>IPMT($B$2/12,B69,$B$3,$B$1)</f>
        <v>-385.163199100344</v>
      </c>
      <c r="F69" s="6">
        <f t="shared" si="3"/>
        <v>-536.82162301213907</v>
      </c>
      <c r="G69" s="6">
        <f>PMT($B$2/12,$B$3,$B$1)</f>
        <v>-536.82162301213907</v>
      </c>
      <c r="H69" s="6">
        <f t="shared" si="4"/>
        <v>92287.509360170719</v>
      </c>
      <c r="J69" s="1">
        <f t="shared" si="5"/>
        <v>57</v>
      </c>
      <c r="K69" s="2">
        <f t="shared" si="6"/>
        <v>131948.62786161847</v>
      </c>
      <c r="L69" s="14">
        <f t="shared" si="7"/>
        <v>74508.21100900232</v>
      </c>
      <c r="M69" s="6">
        <f>IF(-PPMT($B$2/12,B69,$B$3,$B$1)&gt;T68,T68,-PPMT($B$2/12,B69,$B$3,$B$1))</f>
        <v>151.65842391179507</v>
      </c>
      <c r="N69" s="11">
        <f>(1+VLOOKUP(J69,Curves!$A:$B,2,0))^(1/12)-1</f>
        <v>4.1547989763184301E-3</v>
      </c>
      <c r="O69" s="6">
        <f>$B$2/12*L69</f>
        <v>310.45087920417632</v>
      </c>
      <c r="P69" s="10">
        <f>(1+VLOOKUP(B69,Curves!$A:$C,3,0))^(1/12)-1</f>
        <v>1.1061323299152992E-3</v>
      </c>
      <c r="Q69" s="6">
        <f>P69*(L69-M69-S69)</f>
        <v>81.906462073280196</v>
      </c>
      <c r="R69" s="6">
        <f t="shared" ca="1" si="8"/>
        <v>81.719180913181134</v>
      </c>
      <c r="S69" s="6">
        <f>N69*(L69-M69)</f>
        <v>308.9365285631016</v>
      </c>
      <c r="T69" s="14">
        <f t="shared" si="0"/>
        <v>73965.709594454136</v>
      </c>
      <c r="V69" s="8">
        <f t="shared" ca="1" si="9"/>
        <v>852.76501259225415</v>
      </c>
    </row>
    <row r="70" spans="1:22" x14ac:dyDescent="0.25">
      <c r="A70" s="18">
        <f t="shared" ca="1" si="1"/>
        <v>47149</v>
      </c>
      <c r="B70" s="1">
        <f t="shared" si="10"/>
        <v>58</v>
      </c>
      <c r="C70" s="2">
        <f t="shared" si="2"/>
        <v>92287.509360170719</v>
      </c>
      <c r="D70" s="6">
        <f>PPMT($B$2/12,B70,$B$3,$B$1)</f>
        <v>-152.29033401142757</v>
      </c>
      <c r="E70" s="6">
        <f>IPMT($B$2/12,B70,$B$3,$B$1)</f>
        <v>-384.53128900071152</v>
      </c>
      <c r="F70" s="6">
        <f t="shared" si="3"/>
        <v>-536.82162301213907</v>
      </c>
      <c r="G70" s="6">
        <f>PMT($B$2/12,$B$3,$B$1)</f>
        <v>-536.82162301213907</v>
      </c>
      <c r="H70" s="6">
        <f t="shared" si="4"/>
        <v>92135.219026159291</v>
      </c>
      <c r="J70" s="1">
        <f t="shared" si="5"/>
        <v>58</v>
      </c>
      <c r="K70" s="2">
        <f t="shared" si="6"/>
        <v>132168.54224138786</v>
      </c>
      <c r="L70" s="14">
        <f t="shared" si="7"/>
        <v>73965.709594454136</v>
      </c>
      <c r="M70" s="6">
        <f>IF(-PPMT($B$2/12,B70,$B$3,$B$1)&gt;T69,T69,-PPMT($B$2/12,B70,$B$3,$B$1))</f>
        <v>152.29033401142757</v>
      </c>
      <c r="N70" s="11">
        <f>(1+VLOOKUP(J70,Curves!$A:$B,2,0))^(1/12)-1</f>
        <v>4.1954053522033075E-3</v>
      </c>
      <c r="O70" s="6">
        <f>$B$2/12*L70</f>
        <v>308.19045664355889</v>
      </c>
      <c r="P70" s="10">
        <f>(1+VLOOKUP(B70,Curves!$A:$C,3,0))^(1/12)-1</f>
        <v>1.0951373152463528E-3</v>
      </c>
      <c r="Q70" s="6">
        <f>P70*(L70-M70-S70)</f>
        <v>80.496690725050186</v>
      </c>
      <c r="R70" s="6">
        <f t="shared" ca="1" si="8"/>
        <v>80.337527382312274</v>
      </c>
      <c r="S70" s="6">
        <f>N70*(L70-M70)</f>
        <v>309.67721422968805</v>
      </c>
      <c r="T70" s="14">
        <f t="shared" si="0"/>
        <v>73423.245355487976</v>
      </c>
      <c r="V70" s="8">
        <f t="shared" ca="1" si="9"/>
        <v>850.49553226698674</v>
      </c>
    </row>
    <row r="71" spans="1:22" x14ac:dyDescent="0.25">
      <c r="A71" s="18">
        <f t="shared" ca="1" si="1"/>
        <v>47177</v>
      </c>
      <c r="B71" s="1">
        <f t="shared" si="10"/>
        <v>59</v>
      </c>
      <c r="C71" s="2">
        <f t="shared" si="2"/>
        <v>92135.219026159291</v>
      </c>
      <c r="D71" s="6">
        <f>PPMT($B$2/12,B71,$B$3,$B$1)</f>
        <v>-152.9248770698085</v>
      </c>
      <c r="E71" s="6">
        <f>IPMT($B$2/12,B71,$B$3,$B$1)</f>
        <v>-383.89674594233054</v>
      </c>
      <c r="F71" s="6">
        <f t="shared" si="3"/>
        <v>-536.82162301213907</v>
      </c>
      <c r="G71" s="6">
        <f>PMT($B$2/12,$B$3,$B$1)</f>
        <v>-536.82162301213907</v>
      </c>
      <c r="H71" s="6">
        <f t="shared" si="4"/>
        <v>91982.294149089488</v>
      </c>
      <c r="J71" s="1">
        <f t="shared" si="5"/>
        <v>59</v>
      </c>
      <c r="K71" s="2">
        <f t="shared" si="6"/>
        <v>132388.82314512352</v>
      </c>
      <c r="L71" s="14">
        <f t="shared" si="7"/>
        <v>73423.245355487976</v>
      </c>
      <c r="M71" s="6">
        <f>IF(-PPMT($B$2/12,B71,$B$3,$B$1)&gt;T70,T70,-PPMT($B$2/12,B71,$B$3,$B$1))</f>
        <v>152.9248770698085</v>
      </c>
      <c r="N71" s="11">
        <f>(1+VLOOKUP(J71,Curves!$A:$B,2,0))^(1/12)-1</f>
        <v>4.23639946634502E-3</v>
      </c>
      <c r="O71" s="6">
        <f>$B$2/12*L71</f>
        <v>305.93018898119988</v>
      </c>
      <c r="P71" s="10">
        <f>(1+VLOOKUP(B71,Curves!$A:$C,3,0))^(1/12)-1</f>
        <v>1.0842509420867508E-3</v>
      </c>
      <c r="Q71" s="6">
        <f>P71*(L71-M71-S71)</f>
        <v>79.106859969024583</v>
      </c>
      <c r="R71" s="6">
        <f t="shared" ca="1" si="8"/>
        <v>78.975320086609614</v>
      </c>
      <c r="S71" s="6">
        <f>N71*(L71-M71)</f>
        <v>310.40234657369933</v>
      </c>
      <c r="T71" s="14">
        <f t="shared" si="0"/>
        <v>72880.811271875456</v>
      </c>
      <c r="V71" s="8">
        <f t="shared" ca="1" si="9"/>
        <v>848.23273271131734</v>
      </c>
    </row>
    <row r="72" spans="1:22" x14ac:dyDescent="0.25">
      <c r="A72" s="18">
        <f t="shared" ca="1" si="1"/>
        <v>47208</v>
      </c>
      <c r="B72" s="1">
        <f t="shared" si="10"/>
        <v>60</v>
      </c>
      <c r="C72" s="2">
        <f t="shared" si="2"/>
        <v>91982.294149089488</v>
      </c>
      <c r="D72" s="6">
        <f>PPMT($B$2/12,B72,$B$3,$B$1)</f>
        <v>-153.5620640575994</v>
      </c>
      <c r="E72" s="6">
        <f>IPMT($B$2/12,B72,$B$3,$B$1)</f>
        <v>-383.25955895453973</v>
      </c>
      <c r="F72" s="6">
        <f t="shared" si="3"/>
        <v>-536.82162301213907</v>
      </c>
      <c r="G72" s="6">
        <f>PMT($B$2/12,$B$3,$B$1)</f>
        <v>-536.82162301213907</v>
      </c>
      <c r="H72" s="6">
        <f t="shared" si="4"/>
        <v>91828.732085031894</v>
      </c>
      <c r="J72" s="1">
        <f t="shared" si="5"/>
        <v>60</v>
      </c>
      <c r="K72" s="2">
        <f t="shared" si="6"/>
        <v>132609.47118369874</v>
      </c>
      <c r="L72" s="14">
        <f t="shared" si="7"/>
        <v>72880.811271875456</v>
      </c>
      <c r="M72" s="6">
        <f>IF(-PPMT($B$2/12,B72,$B$3,$B$1)&gt;T71,T71,-PPMT($B$2/12,B72,$B$3,$B$1))</f>
        <v>153.5620640575994</v>
      </c>
      <c r="N72" s="11">
        <f>(1+VLOOKUP(J72,Curves!$A:$B,2,0))^(1/12)-1</f>
        <v>4.2777848453274814E-3</v>
      </c>
      <c r="O72" s="6">
        <f>$B$2/12*L72</f>
        <v>303.67004696614771</v>
      </c>
      <c r="P72" s="10">
        <f>(1+VLOOKUP(B72,Curves!$A:$C,3,0))^(1/12)-1</f>
        <v>1.0734721497422939E-3</v>
      </c>
      <c r="Q72" s="6">
        <f>P72*(L72-M72-S72)</f>
        <v>77.736706994941343</v>
      </c>
      <c r="R72" s="6">
        <f t="shared" ca="1" si="8"/>
        <v>77.632299114817329</v>
      </c>
      <c r="S72" s="6">
        <f>N72*(L72-M72)</f>
        <v>311.11152450355831</v>
      </c>
      <c r="T72" s="14">
        <f t="shared" si="0"/>
        <v>72338.400976319361</v>
      </c>
      <c r="V72" s="8">
        <f t="shared" ca="1" si="9"/>
        <v>845.97593464212275</v>
      </c>
    </row>
    <row r="73" spans="1:22" x14ac:dyDescent="0.25">
      <c r="A73" s="18">
        <f t="shared" ca="1" si="1"/>
        <v>47238</v>
      </c>
      <c r="B73" s="1">
        <f t="shared" si="10"/>
        <v>61</v>
      </c>
      <c r="C73" s="2">
        <f t="shared" si="2"/>
        <v>91828.732085031894</v>
      </c>
      <c r="D73" s="6">
        <f>PPMT($B$2/12,B73,$B$3,$B$1)</f>
        <v>-154.20190599117271</v>
      </c>
      <c r="E73" s="6">
        <f>IPMT($B$2/12,B73,$B$3,$B$1)</f>
        <v>-382.61971702096639</v>
      </c>
      <c r="F73" s="6">
        <f t="shared" si="3"/>
        <v>-536.82162301213907</v>
      </c>
      <c r="G73" s="6">
        <f>PMT($B$2/12,$B$3,$B$1)</f>
        <v>-536.82162301213907</v>
      </c>
      <c r="H73" s="6">
        <f t="shared" si="4"/>
        <v>91674.530179040725</v>
      </c>
      <c r="J73" s="1">
        <f t="shared" si="5"/>
        <v>61</v>
      </c>
      <c r="K73" s="2">
        <f t="shared" si="6"/>
        <v>132830.48696900491</v>
      </c>
      <c r="L73" s="14">
        <f t="shared" si="7"/>
        <v>72338.400976319361</v>
      </c>
      <c r="M73" s="6">
        <f>IF(-PPMT($B$2/12,B73,$B$3,$B$1)&gt;T72,T72,-PPMT($B$2/12,B73,$B$3,$B$1))</f>
        <v>154.20190599117271</v>
      </c>
      <c r="N73" s="11">
        <f>(1+VLOOKUP(J73,Curves!$A:$B,2,0))^(1/12)-1</f>
        <v>4.319565044455409E-3</v>
      </c>
      <c r="O73" s="6">
        <f>$B$2/12*L73</f>
        <v>301.41000406799731</v>
      </c>
      <c r="P73" s="10">
        <f>(1+VLOOKUP(B73,Curves!$A:$C,3,0))^(1/12)-1</f>
        <v>1.0627998876233669E-3</v>
      </c>
      <c r="Q73" s="6">
        <f>P73*(L73-M73-S73)</f>
        <v>76.385973039356301</v>
      </c>
      <c r="R73" s="6">
        <f t="shared" ca="1" si="8"/>
        <v>76.308208642494151</v>
      </c>
      <c r="S73" s="6">
        <f>N73*(L73-M73)</f>
        <v>311.80434306620032</v>
      </c>
      <c r="T73" s="14">
        <f t="shared" si="0"/>
        <v>71796.008754222625</v>
      </c>
      <c r="V73" s="8">
        <f t="shared" ca="1" si="9"/>
        <v>843.72446176786445</v>
      </c>
    </row>
    <row r="74" spans="1:22" x14ac:dyDescent="0.25">
      <c r="A74" s="18">
        <f t="shared" ca="1" si="1"/>
        <v>47269</v>
      </c>
      <c r="B74" s="1">
        <f t="shared" si="10"/>
        <v>62</v>
      </c>
      <c r="C74" s="2">
        <f t="shared" si="2"/>
        <v>91674.530179040725</v>
      </c>
      <c r="D74" s="6">
        <f>PPMT($B$2/12,B74,$B$3,$B$1)</f>
        <v>-154.84441393280258</v>
      </c>
      <c r="E74" s="6">
        <f>IPMT($B$2/12,B74,$B$3,$B$1)</f>
        <v>-381.97720907933649</v>
      </c>
      <c r="F74" s="6">
        <f t="shared" si="3"/>
        <v>-536.82162301213907</v>
      </c>
      <c r="G74" s="6">
        <f>PMT($B$2/12,$B$3,$B$1)</f>
        <v>-536.82162301213907</v>
      </c>
      <c r="H74" s="6">
        <f t="shared" si="4"/>
        <v>91519.685765107919</v>
      </c>
      <c r="J74" s="1">
        <f t="shared" si="5"/>
        <v>62</v>
      </c>
      <c r="K74" s="2">
        <f t="shared" si="6"/>
        <v>133051.87111395327</v>
      </c>
      <c r="L74" s="14">
        <f t="shared" si="7"/>
        <v>71796.008754222625</v>
      </c>
      <c r="M74" s="6">
        <f>IF(-PPMT($B$2/12,B74,$B$3,$B$1)&gt;T73,T73,-PPMT($B$2/12,B74,$B$3,$B$1))</f>
        <v>154.84441393280258</v>
      </c>
      <c r="N74" s="11">
        <f>(1+VLOOKUP(J74,Curves!$A:$B,2,0))^(1/12)-1</f>
        <v>4.3617436479232996E-3</v>
      </c>
      <c r="O74" s="6">
        <f>$B$2/12*L74</f>
        <v>299.15003647592761</v>
      </c>
      <c r="P74" s="10">
        <f>(1+VLOOKUP(B74,Curves!$A:$C,3,0))^(1/12)-1</f>
        <v>1.0522331151538999E-3</v>
      </c>
      <c r="Q74" s="6">
        <f>P74*(L74-M74-S74)</f>
        <v>75.054403309168009</v>
      </c>
      <c r="R74" s="6">
        <f t="shared" ca="1" si="8"/>
        <v>75.002796853984464</v>
      </c>
      <c r="S74" s="6">
        <f>N74*(L74-M74)</f>
        <v>312.48039349108831</v>
      </c>
      <c r="T74" s="14">
        <f t="shared" si="0"/>
        <v>71253.629543489558</v>
      </c>
      <c r="V74" s="8">
        <f t="shared" ca="1" si="9"/>
        <v>841.47764075380303</v>
      </c>
    </row>
    <row r="75" spans="1:22" x14ac:dyDescent="0.25">
      <c r="A75" s="18">
        <f t="shared" ca="1" si="1"/>
        <v>47299</v>
      </c>
      <c r="B75" s="1">
        <f t="shared" si="10"/>
        <v>63</v>
      </c>
      <c r="C75" s="2">
        <f t="shared" si="2"/>
        <v>91519.685765107919</v>
      </c>
      <c r="D75" s="6">
        <f>PPMT($B$2/12,B75,$B$3,$B$1)</f>
        <v>-155.48959899085594</v>
      </c>
      <c r="E75" s="6">
        <f>IPMT($B$2/12,B75,$B$3,$B$1)</f>
        <v>-381.33202402128313</v>
      </c>
      <c r="F75" s="6">
        <f t="shared" si="3"/>
        <v>-536.82162301213907</v>
      </c>
      <c r="G75" s="6">
        <f>PMT($B$2/12,$B$3,$B$1)</f>
        <v>-536.82162301213907</v>
      </c>
      <c r="H75" s="6">
        <f t="shared" si="4"/>
        <v>91364.196166117064</v>
      </c>
      <c r="J75" s="1">
        <f t="shared" si="5"/>
        <v>63</v>
      </c>
      <c r="K75" s="2">
        <f t="shared" si="6"/>
        <v>133273.62423247652</v>
      </c>
      <c r="L75" s="14">
        <f t="shared" si="7"/>
        <v>71253.629543489558</v>
      </c>
      <c r="M75" s="6">
        <f>IF(-PPMT($B$2/12,B75,$B$3,$B$1)&gt;T74,T74,-PPMT($B$2/12,B75,$B$3,$B$1))</f>
        <v>155.48959899085594</v>
      </c>
      <c r="N75" s="11">
        <f>(1+VLOOKUP(J75,Curves!$A:$B,2,0))^(1/12)-1</f>
        <v>4.4043242689861817E-3</v>
      </c>
      <c r="O75" s="6">
        <f>$B$2/12*L75</f>
        <v>296.89012309787313</v>
      </c>
      <c r="P75" s="10">
        <f>(1+VLOOKUP(B75,Curves!$A:$C,3,0))^(1/12)-1</f>
        <v>1.0417708016798866E-3</v>
      </c>
      <c r="Q75" s="6">
        <f>P75*(L75-M75-S75)</f>
        <v>73.741746906628975</v>
      </c>
      <c r="R75" s="6">
        <f t="shared" ca="1" si="8"/>
        <v>73.71581586595218</v>
      </c>
      <c r="S75" s="6">
        <f>N75*(L75-M75)</f>
        <v>313.13926323733148</v>
      </c>
      <c r="T75" s="14">
        <f t="shared" si="0"/>
        <v>70711.258934354744</v>
      </c>
      <c r="V75" s="8">
        <f t="shared" ca="1" si="9"/>
        <v>839.23480119201281</v>
      </c>
    </row>
    <row r="76" spans="1:22" x14ac:dyDescent="0.25">
      <c r="A76" s="18">
        <f t="shared" ca="1" si="1"/>
        <v>47330</v>
      </c>
      <c r="B76" s="1">
        <f t="shared" si="10"/>
        <v>64</v>
      </c>
      <c r="C76" s="2">
        <f t="shared" si="2"/>
        <v>91364.196166117064</v>
      </c>
      <c r="D76" s="6">
        <f>PPMT($B$2/12,B76,$B$3,$B$1)</f>
        <v>-156.13747231998451</v>
      </c>
      <c r="E76" s="6">
        <f>IPMT($B$2/12,B76,$B$3,$B$1)</f>
        <v>-380.68415069215462</v>
      </c>
      <c r="F76" s="6">
        <f t="shared" si="3"/>
        <v>-536.82162301213907</v>
      </c>
      <c r="G76" s="6">
        <f>PMT($B$2/12,$B$3,$B$1)</f>
        <v>-536.82162301213907</v>
      </c>
      <c r="H76" s="6">
        <f t="shared" si="4"/>
        <v>91208.05869379708</v>
      </c>
      <c r="J76" s="1">
        <f t="shared" si="5"/>
        <v>64</v>
      </c>
      <c r="K76" s="2">
        <f t="shared" si="6"/>
        <v>133495.74693953065</v>
      </c>
      <c r="L76" s="14">
        <f t="shared" si="7"/>
        <v>70711.258934354744</v>
      </c>
      <c r="M76" s="6">
        <f>IF(-PPMT($B$2/12,B76,$B$3,$B$1)&gt;T75,T75,-PPMT($B$2/12,B76,$B$3,$B$1))</f>
        <v>156.13747231998451</v>
      </c>
      <c r="N76" s="11">
        <f>(1+VLOOKUP(J76,Curves!$A:$B,2,0))^(1/12)-1</f>
        <v>4.4473105501290355E-3</v>
      </c>
      <c r="O76" s="6">
        <f>$B$2/12*L76</f>
        <v>294.63024555981144</v>
      </c>
      <c r="P76" s="10">
        <f>(1+VLOOKUP(B76,Curves!$A:$C,3,0))^(1/12)-1</f>
        <v>1.0314119263801214E-3</v>
      </c>
      <c r="Q76" s="6">
        <f>P76*(L76-M76-S76)</f>
        <v>72.447756755999251</v>
      </c>
      <c r="R76" s="6">
        <f t="shared" ca="1" si="8"/>
        <v>72.447021652545175</v>
      </c>
      <c r="S76" s="6">
        <f>N76*(L76-M76)</f>
        <v>313.78053604374276</v>
      </c>
      <c r="T76" s="14">
        <f t="shared" si="0"/>
        <v>70168.893169235016</v>
      </c>
      <c r="V76" s="8">
        <f t="shared" ca="1" si="9"/>
        <v>836.99527557608394</v>
      </c>
    </row>
    <row r="77" spans="1:22" x14ac:dyDescent="0.25">
      <c r="A77" s="18">
        <f t="shared" ca="1" si="1"/>
        <v>47361</v>
      </c>
      <c r="B77" s="1">
        <f t="shared" si="10"/>
        <v>65</v>
      </c>
      <c r="C77" s="2">
        <f t="shared" si="2"/>
        <v>91208.05869379708</v>
      </c>
      <c r="D77" s="6">
        <f>PPMT($B$2/12,B77,$B$3,$B$1)</f>
        <v>-156.78804512131777</v>
      </c>
      <c r="E77" s="6">
        <f>IPMT($B$2/12,B77,$B$3,$B$1)</f>
        <v>-380.03357789082133</v>
      </c>
      <c r="F77" s="6">
        <f t="shared" si="3"/>
        <v>-536.82162301213907</v>
      </c>
      <c r="G77" s="6">
        <f>PMT($B$2/12,$B$3,$B$1)</f>
        <v>-536.82162301213907</v>
      </c>
      <c r="H77" s="6">
        <f t="shared" si="4"/>
        <v>91051.270648675767</v>
      </c>
      <c r="J77" s="1">
        <f t="shared" si="5"/>
        <v>65</v>
      </c>
      <c r="K77" s="2">
        <f t="shared" si="6"/>
        <v>133718.23985109656</v>
      </c>
      <c r="L77" s="14">
        <f t="shared" si="7"/>
        <v>70168.893169235016</v>
      </c>
      <c r="M77" s="6">
        <f>IF(-PPMT($B$2/12,B77,$B$3,$B$1)&gt;T76,T76,-PPMT($B$2/12,B77,$B$3,$B$1))</f>
        <v>156.78804512131777</v>
      </c>
      <c r="N77" s="11">
        <f>(1+VLOOKUP(J77,Curves!$A:$B,2,0))^(1/12)-1</f>
        <v>4.490706163234881E-3</v>
      </c>
      <c r="O77" s="6">
        <f>$B$2/12*L77</f>
        <v>292.3703882051459</v>
      </c>
      <c r="P77" s="10">
        <f>(1+VLOOKUP(B77,Curves!$A:$C,3,0))^(1/12)-1</f>
        <v>1.0211554781776044E-3</v>
      </c>
      <c r="Q77" s="6">
        <f>P77*(L77-M77-S77)</f>
        <v>71.172189531692894</v>
      </c>
      <c r="R77" s="6">
        <f t="shared" ca="1" si="8"/>
        <v>71.196173972122125</v>
      </c>
      <c r="S77" s="6">
        <f>N77*(L77-M77)</f>
        <v>314.40379198190578</v>
      </c>
      <c r="T77" s="14">
        <f t="shared" ref="T77:T140" si="11">L77-M77-Q77-S77</f>
        <v>69626.529142600106</v>
      </c>
      <c r="V77" s="8">
        <f t="shared" ca="1" si="9"/>
        <v>834.75839928049152</v>
      </c>
    </row>
    <row r="78" spans="1:22" x14ac:dyDescent="0.25">
      <c r="A78" s="18">
        <f t="shared" ref="A78:A141" ca="1" si="12">EOMONTH(A77,1)</f>
        <v>47391</v>
      </c>
      <c r="B78" s="1">
        <f t="shared" si="10"/>
        <v>66</v>
      </c>
      <c r="C78" s="2">
        <f t="shared" ref="C78:C141" si="13">H77</f>
        <v>91051.270648675767</v>
      </c>
      <c r="D78" s="6">
        <f>PPMT($B$2/12,B78,$B$3,$B$1)</f>
        <v>-157.4413286426566</v>
      </c>
      <c r="E78" s="6">
        <f>IPMT($B$2/12,B78,$B$3,$B$1)</f>
        <v>-379.38029436948256</v>
      </c>
      <c r="F78" s="6">
        <f t="shared" ref="F78:F141" si="14">D78+E78</f>
        <v>-536.82162301213918</v>
      </c>
      <c r="G78" s="6">
        <f>PMT($B$2/12,$B$3,$B$1)</f>
        <v>-536.82162301213907</v>
      </c>
      <c r="H78" s="6">
        <f t="shared" ref="H78:H141" si="15">C78+D78</f>
        <v>90893.82932003311</v>
      </c>
      <c r="J78" s="1">
        <f t="shared" ref="J78:J141" si="16">B78</f>
        <v>66</v>
      </c>
      <c r="K78" s="2">
        <f t="shared" ref="K78:K141" si="17">K77*(1+$B$7/12)</f>
        <v>133941.10358418172</v>
      </c>
      <c r="L78" s="14">
        <f t="shared" ref="L78:L141" si="18">T77</f>
        <v>69626.529142600106</v>
      </c>
      <c r="M78" s="6">
        <f>IF(-PPMT($B$2/12,B78,$B$3,$B$1)&gt;T77,T77,-PPMT($B$2/12,B78,$B$3,$B$1))</f>
        <v>157.4413286426566</v>
      </c>
      <c r="N78" s="11">
        <f>(1+VLOOKUP(J78,Curves!$A:$B,2,0))^(1/12)-1</f>
        <v>4.5345148097541976E-3</v>
      </c>
      <c r="O78" s="6">
        <f>$B$2/12*L78</f>
        <v>290.11053809416711</v>
      </c>
      <c r="P78" s="10">
        <f>(1+VLOOKUP(B78,Curves!$A:$C,3,0))^(1/12)-1</f>
        <v>1.0110004556493912E-3</v>
      </c>
      <c r="Q78" s="6">
        <f>P78*(L78-M78-S78)</f>
        <v>69.91480558772993</v>
      </c>
      <c r="R78" s="6">
        <f t="shared" ref="R78:R141" ca="1" si="19">IF(J78&lt;$B$10,0,(1-$B$8)*OFFSET(Q78,-$B$10,0))</f>
        <v>69.96303629544721</v>
      </c>
      <c r="S78" s="6">
        <f>N78*(L78-M78)</f>
        <v>315.00860751250491</v>
      </c>
      <c r="T78" s="14">
        <f t="shared" si="11"/>
        <v>69084.164400857218</v>
      </c>
      <c r="V78" s="8">
        <f t="shared" ref="V78:V141" ca="1" si="20">M78+O78+S78+R78</f>
        <v>832.52351054477583</v>
      </c>
    </row>
    <row r="79" spans="1:22" x14ac:dyDescent="0.25">
      <c r="A79" s="18">
        <f t="shared" ca="1" si="12"/>
        <v>47422</v>
      </c>
      <c r="B79" s="1">
        <f t="shared" ref="B79:B142" si="21">B78+1</f>
        <v>67</v>
      </c>
      <c r="C79" s="2">
        <f t="shared" si="13"/>
        <v>90893.82932003311</v>
      </c>
      <c r="D79" s="6">
        <f>PPMT($B$2/12,B79,$B$3,$B$1)</f>
        <v>-158.09733417866769</v>
      </c>
      <c r="E79" s="6">
        <f>IPMT($B$2/12,B79,$B$3,$B$1)</f>
        <v>-378.72428883347141</v>
      </c>
      <c r="F79" s="6">
        <f t="shared" si="14"/>
        <v>-536.82162301213907</v>
      </c>
      <c r="G79" s="6">
        <f>PMT($B$2/12,$B$3,$B$1)</f>
        <v>-536.82162301213907</v>
      </c>
      <c r="H79" s="6">
        <f t="shared" si="15"/>
        <v>90735.731985854436</v>
      </c>
      <c r="J79" s="1">
        <f t="shared" si="16"/>
        <v>67</v>
      </c>
      <c r="K79" s="2">
        <f t="shared" si="17"/>
        <v>134164.33875682202</v>
      </c>
      <c r="L79" s="14">
        <f t="shared" si="18"/>
        <v>69084.164400857218</v>
      </c>
      <c r="M79" s="6">
        <f>IF(-PPMT($B$2/12,B79,$B$3,$B$1)&gt;T78,T78,-PPMT($B$2/12,B79,$B$3,$B$1))</f>
        <v>158.09733417866769</v>
      </c>
      <c r="N79" s="11">
        <f>(1+VLOOKUP(J79,Curves!$A:$B,2,0))^(1/12)-1</f>
        <v>4.6229442256624509E-3</v>
      </c>
      <c r="O79" s="6">
        <f>$B$2/12*L79</f>
        <v>287.85068500357175</v>
      </c>
      <c r="P79" s="10">
        <f>(1+VLOOKUP(B79,Curves!$A:$C,3,0))^(1/12)-1</f>
        <v>1.0009458669408833E-3</v>
      </c>
      <c r="Q79" s="6">
        <f>P79*(L79-M79-S79)</f>
        <v>68.672319198806534</v>
      </c>
      <c r="R79" s="6">
        <f t="shared" ca="1" si="19"/>
        <v>68.747375735420675</v>
      </c>
      <c r="S79" s="6">
        <f>N79*(L79-M79)</f>
        <v>318.64136374352438</v>
      </c>
      <c r="T79" s="14">
        <f t="shared" si="11"/>
        <v>68538.753383736213</v>
      </c>
      <c r="V79" s="8">
        <f t="shared" ca="1" si="20"/>
        <v>833.33675866118449</v>
      </c>
    </row>
    <row r="80" spans="1:22" x14ac:dyDescent="0.25">
      <c r="A80" s="18">
        <f t="shared" ca="1" si="12"/>
        <v>47452</v>
      </c>
      <c r="B80" s="1">
        <f t="shared" si="21"/>
        <v>68</v>
      </c>
      <c r="C80" s="2">
        <f t="shared" si="13"/>
        <v>90735.731985854436</v>
      </c>
      <c r="D80" s="6">
        <f>PPMT($B$2/12,B80,$B$3,$B$1)</f>
        <v>-158.75607307107879</v>
      </c>
      <c r="E80" s="6">
        <f>IPMT($B$2/12,B80,$B$3,$B$1)</f>
        <v>-378.06554994106034</v>
      </c>
      <c r="F80" s="6">
        <f t="shared" si="14"/>
        <v>-536.82162301213907</v>
      </c>
      <c r="G80" s="6">
        <f>PMT($B$2/12,$B$3,$B$1)</f>
        <v>-536.82162301213907</v>
      </c>
      <c r="H80" s="6">
        <f t="shared" si="15"/>
        <v>90576.975912783353</v>
      </c>
      <c r="J80" s="1">
        <f t="shared" si="16"/>
        <v>68</v>
      </c>
      <c r="K80" s="2">
        <f t="shared" si="17"/>
        <v>134387.9459880834</v>
      </c>
      <c r="L80" s="14">
        <f t="shared" si="18"/>
        <v>68538.753383736213</v>
      </c>
      <c r="M80" s="6">
        <f>IF(-PPMT($B$2/12,B80,$B$3,$B$1)&gt;T79,T79,-PPMT($B$2/12,B80,$B$3,$B$1))</f>
        <v>158.75607307107879</v>
      </c>
      <c r="N80" s="11">
        <f>(1+VLOOKUP(J80,Curves!$A:$B,2,0))^(1/12)-1</f>
        <v>4.713054109067194E-3</v>
      </c>
      <c r="O80" s="6">
        <f>$B$2/12*L80</f>
        <v>285.57813909890086</v>
      </c>
      <c r="P80" s="10">
        <f>(1+VLOOKUP(B80,Curves!$A:$C,3,0))^(1/12)-1</f>
        <v>9.9099072967767654E-4</v>
      </c>
      <c r="Q80" s="6">
        <f>P80*(L80-M80-S80)</f>
        <v>67.444568298223047</v>
      </c>
      <c r="R80" s="6">
        <f t="shared" ca="1" si="19"/>
        <v>67.548962978251211</v>
      </c>
      <c r="S80" s="6">
        <f>N80*(L80-M80)</f>
        <v>322.27862730303394</v>
      </c>
      <c r="T80" s="14">
        <f t="shared" si="11"/>
        <v>67990.274115063876</v>
      </c>
      <c r="V80" s="8">
        <f t="shared" ca="1" si="20"/>
        <v>834.16180245126475</v>
      </c>
    </row>
    <row r="81" spans="1:22" x14ac:dyDescent="0.25">
      <c r="A81" s="18">
        <f t="shared" ca="1" si="12"/>
        <v>47483</v>
      </c>
      <c r="B81" s="1">
        <f t="shared" si="21"/>
        <v>69</v>
      </c>
      <c r="C81" s="2">
        <f t="shared" si="13"/>
        <v>90576.975912783353</v>
      </c>
      <c r="D81" s="6">
        <f>PPMT($B$2/12,B81,$B$3,$B$1)</f>
        <v>-159.41755670887497</v>
      </c>
      <c r="E81" s="6">
        <f>IPMT($B$2/12,B81,$B$3,$B$1)</f>
        <v>-377.40406630326407</v>
      </c>
      <c r="F81" s="6">
        <f t="shared" si="14"/>
        <v>-536.82162301213907</v>
      </c>
      <c r="G81" s="6">
        <f>PMT($B$2/12,$B$3,$B$1)</f>
        <v>-536.82162301213907</v>
      </c>
      <c r="H81" s="6">
        <f t="shared" si="15"/>
        <v>90417.558356074485</v>
      </c>
      <c r="J81" s="1">
        <f t="shared" si="16"/>
        <v>69</v>
      </c>
      <c r="K81" s="2">
        <f t="shared" si="17"/>
        <v>134611.92589806355</v>
      </c>
      <c r="L81" s="14">
        <f t="shared" si="18"/>
        <v>67990.274115063876</v>
      </c>
      <c r="M81" s="6">
        <f>IF(-PPMT($B$2/12,B81,$B$3,$B$1)&gt;T80,T80,-PPMT($B$2/12,B81,$B$3,$B$1))</f>
        <v>159.41755670887497</v>
      </c>
      <c r="N81" s="11">
        <f>(1+VLOOKUP(J81,Curves!$A:$B,2,0))^(1/12)-1</f>
        <v>4.8048746981914636E-3</v>
      </c>
      <c r="O81" s="6">
        <f>$B$2/12*L81</f>
        <v>283.29280881276617</v>
      </c>
      <c r="P81" s="10">
        <f>(1+VLOOKUP(B81,Curves!$A:$C,3,0))^(1/12)-1</f>
        <v>9.8113407087896398E-4</v>
      </c>
      <c r="Q81" s="6">
        <f>P81*(L81-M81-S81)</f>
        <v>66.231394420218777</v>
      </c>
      <c r="R81" s="6">
        <f t="shared" ca="1" si="19"/>
        <v>66.367572215966078</v>
      </c>
      <c r="S81" s="6">
        <f>N81*(L81-M81)</f>
        <v>325.91876643389446</v>
      </c>
      <c r="T81" s="14">
        <f t="shared" si="11"/>
        <v>67438.706397500893</v>
      </c>
      <c r="V81" s="8">
        <f t="shared" ca="1" si="20"/>
        <v>834.99670417150173</v>
      </c>
    </row>
    <row r="82" spans="1:22" x14ac:dyDescent="0.25">
      <c r="A82" s="18">
        <f t="shared" ca="1" si="12"/>
        <v>47514</v>
      </c>
      <c r="B82" s="1">
        <f t="shared" si="21"/>
        <v>70</v>
      </c>
      <c r="C82" s="2">
        <f t="shared" si="13"/>
        <v>90417.558356074485</v>
      </c>
      <c r="D82" s="6">
        <f>PPMT($B$2/12,B82,$B$3,$B$1)</f>
        <v>-160.08179652849523</v>
      </c>
      <c r="E82" s="6">
        <f>IPMT($B$2/12,B82,$B$3,$B$1)</f>
        <v>-376.73982648364381</v>
      </c>
      <c r="F82" s="6">
        <f t="shared" si="14"/>
        <v>-536.82162301213907</v>
      </c>
      <c r="G82" s="6">
        <f>PMT($B$2/12,$B$3,$B$1)</f>
        <v>-536.82162301213907</v>
      </c>
      <c r="H82" s="6">
        <f t="shared" si="15"/>
        <v>90257.47655954599</v>
      </c>
      <c r="J82" s="1">
        <f t="shared" si="16"/>
        <v>70</v>
      </c>
      <c r="K82" s="2">
        <f t="shared" si="17"/>
        <v>134836.27910789367</v>
      </c>
      <c r="L82" s="14">
        <f t="shared" si="18"/>
        <v>67438.706397500893</v>
      </c>
      <c r="M82" s="6">
        <f>IF(-PPMT($B$2/12,B82,$B$3,$B$1)&gt;T81,T81,-PPMT($B$2/12,B82,$B$3,$B$1))</f>
        <v>160.08179652849523</v>
      </c>
      <c r="N82" s="11">
        <f>(1+VLOOKUP(J82,Curves!$A:$B,2,0))^(1/12)-1</f>
        <v>4.8984367107614002E-3</v>
      </c>
      <c r="O82" s="6">
        <f>$B$2/12*L82</f>
        <v>280.99460998958705</v>
      </c>
      <c r="P82" s="10">
        <f>(1+VLOOKUP(B82,Curves!$A:$C,3,0))^(1/12)-1</f>
        <v>9.7137492687293658E-4</v>
      </c>
      <c r="Q82" s="6">
        <f>P82*(L82-M82-S82)</f>
        <v>65.032642648807666</v>
      </c>
      <c r="R82" s="6">
        <f t="shared" ca="1" si="19"/>
        <v>65.202981080399326</v>
      </c>
      <c r="S82" s="6">
        <f>N82*(L82-M82)</f>
        <v>329.56008459493825</v>
      </c>
      <c r="T82" s="14">
        <f t="shared" si="11"/>
        <v>66884.031873728658</v>
      </c>
      <c r="V82" s="8">
        <f t="shared" ca="1" si="20"/>
        <v>835.83947219341997</v>
      </c>
    </row>
    <row r="83" spans="1:22" x14ac:dyDescent="0.25">
      <c r="A83" s="18">
        <f t="shared" ca="1" si="12"/>
        <v>47542</v>
      </c>
      <c r="B83" s="1">
        <f t="shared" si="21"/>
        <v>71</v>
      </c>
      <c r="C83" s="2">
        <f t="shared" si="13"/>
        <v>90257.47655954599</v>
      </c>
      <c r="D83" s="6">
        <f>PPMT($B$2/12,B83,$B$3,$B$1)</f>
        <v>-160.74880401403067</v>
      </c>
      <c r="E83" s="6">
        <f>IPMT($B$2/12,B83,$B$3,$B$1)</f>
        <v>-376.0728189981084</v>
      </c>
      <c r="F83" s="6">
        <f t="shared" si="14"/>
        <v>-536.82162301213907</v>
      </c>
      <c r="G83" s="6">
        <f>PMT($B$2/12,$B$3,$B$1)</f>
        <v>-536.82162301213907</v>
      </c>
      <c r="H83" s="6">
        <f t="shared" si="15"/>
        <v>90096.72775553196</v>
      </c>
      <c r="J83" s="1">
        <f t="shared" si="16"/>
        <v>71</v>
      </c>
      <c r="K83" s="2">
        <f t="shared" si="17"/>
        <v>135061.00623974018</v>
      </c>
      <c r="L83" s="14">
        <f t="shared" si="18"/>
        <v>66884.031873728658</v>
      </c>
      <c r="M83" s="6">
        <f>IF(-PPMT($B$2/12,B83,$B$3,$B$1)&gt;T82,T82,-PPMT($B$2/12,B83,$B$3,$B$1))</f>
        <v>160.74880401403067</v>
      </c>
      <c r="N83" s="11">
        <f>(1+VLOOKUP(J83,Curves!$A:$B,2,0))^(1/12)-1</f>
        <v>4.9937713491532421E-3</v>
      </c>
      <c r="O83" s="6">
        <f>$B$2/12*L83</f>
        <v>278.6834661405361</v>
      </c>
      <c r="P83" s="10">
        <f>(1+VLOOKUP(B83,Curves!$A:$C,3,0))^(1/12)-1</f>
        <v>9.6171234321107413E-4</v>
      </c>
      <c r="Q83" s="6">
        <f>P83*(L83-M83-S83)</f>
        <v>63.848161567007786</v>
      </c>
      <c r="R83" s="6">
        <f t="shared" ca="1" si="19"/>
        <v>64.054970578523609</v>
      </c>
      <c r="S83" s="6">
        <f>N83*(L83-M83)</f>
        <v>333.20081931498248</v>
      </c>
      <c r="T83" s="14">
        <f t="shared" si="11"/>
        <v>66326.234088832643</v>
      </c>
      <c r="V83" s="8">
        <f t="shared" ca="1" si="20"/>
        <v>836.68806004807288</v>
      </c>
    </row>
    <row r="84" spans="1:22" x14ac:dyDescent="0.25">
      <c r="A84" s="18">
        <f t="shared" ca="1" si="12"/>
        <v>47573</v>
      </c>
      <c r="B84" s="1">
        <f t="shared" si="21"/>
        <v>72</v>
      </c>
      <c r="C84" s="2">
        <f t="shared" si="13"/>
        <v>90096.72775553196</v>
      </c>
      <c r="D84" s="6">
        <f>PPMT($B$2/12,B84,$B$3,$B$1)</f>
        <v>-161.41859069742245</v>
      </c>
      <c r="E84" s="6">
        <f>IPMT($B$2/12,B84,$B$3,$B$1)</f>
        <v>-375.4030323147166</v>
      </c>
      <c r="F84" s="6">
        <f t="shared" si="14"/>
        <v>-536.82162301213907</v>
      </c>
      <c r="G84" s="6">
        <f>PMT($B$2/12,$B$3,$B$1)</f>
        <v>-536.82162301213907</v>
      </c>
      <c r="H84" s="6">
        <f t="shared" si="15"/>
        <v>89935.309164834543</v>
      </c>
      <c r="J84" s="1">
        <f t="shared" si="16"/>
        <v>72</v>
      </c>
      <c r="K84" s="2">
        <f t="shared" si="17"/>
        <v>135286.10791680642</v>
      </c>
      <c r="L84" s="14">
        <f t="shared" si="18"/>
        <v>66326.234088832643</v>
      </c>
      <c r="M84" s="6">
        <f>IF(-PPMT($B$2/12,B84,$B$3,$B$1)&gt;T83,T83,-PPMT($B$2/12,B84,$B$3,$B$1))</f>
        <v>161.41859069742245</v>
      </c>
      <c r="N84" s="11">
        <f>(1+VLOOKUP(J84,Curves!$A:$B,2,0))^(1/12)-1</f>
        <v>5.0909103055019056E-3</v>
      </c>
      <c r="O84" s="6">
        <f>$B$2/12*L84</f>
        <v>276.35930870346937</v>
      </c>
      <c r="P84" s="10">
        <f>(1+VLOOKUP(B84,Curves!$A:$C,3,0))^(1/12)-1</f>
        <v>9.5214537458465642E-4</v>
      </c>
      <c r="Q84" s="6">
        <f>P84*(L84-M84-S84)</f>
        <v>62.677803206637222</v>
      </c>
      <c r="R84" s="6">
        <f t="shared" ca="1" si="19"/>
        <v>62.923325028956938</v>
      </c>
      <c r="S84" s="6">
        <f>N84*(L84-M84)</f>
        <v>336.83914108108883</v>
      </c>
      <c r="T84" s="14">
        <f t="shared" si="11"/>
        <v>65765.298553847504</v>
      </c>
      <c r="V84" s="8">
        <f t="shared" ca="1" si="20"/>
        <v>837.54036551093759</v>
      </c>
    </row>
    <row r="85" spans="1:22" x14ac:dyDescent="0.25">
      <c r="A85" s="18">
        <f t="shared" ca="1" si="12"/>
        <v>47603</v>
      </c>
      <c r="B85" s="1">
        <f t="shared" si="21"/>
        <v>73</v>
      </c>
      <c r="C85" s="2">
        <f t="shared" si="13"/>
        <v>89935.309164834543</v>
      </c>
      <c r="D85" s="6">
        <f>PPMT($B$2/12,B85,$B$3,$B$1)</f>
        <v>-162.09116815866173</v>
      </c>
      <c r="E85" s="6">
        <f>IPMT($B$2/12,B85,$B$3,$B$1)</f>
        <v>-374.7304548534774</v>
      </c>
      <c r="F85" s="6">
        <f t="shared" si="14"/>
        <v>-536.82162301213907</v>
      </c>
      <c r="G85" s="6">
        <f>PMT($B$2/12,$B$3,$B$1)</f>
        <v>-536.82162301213907</v>
      </c>
      <c r="H85" s="6">
        <f t="shared" si="15"/>
        <v>89773.217996675885</v>
      </c>
      <c r="J85" s="1">
        <f t="shared" si="16"/>
        <v>73</v>
      </c>
      <c r="K85" s="2">
        <f t="shared" si="17"/>
        <v>135511.58476333442</v>
      </c>
      <c r="L85" s="14">
        <f t="shared" si="18"/>
        <v>65765.298553847504</v>
      </c>
      <c r="M85" s="6">
        <f>IF(-PPMT($B$2/12,B85,$B$3,$B$1)&gt;T84,T84,-PPMT($B$2/12,B85,$B$3,$B$1))</f>
        <v>162.09116815866173</v>
      </c>
      <c r="N85" s="11">
        <f>(1+VLOOKUP(J85,Curves!$A:$B,2,0))^(1/12)-1</f>
        <v>5.1898857667598275E-3</v>
      </c>
      <c r="O85" s="6">
        <f>$B$2/12*L85</f>
        <v>274.02207730769794</v>
      </c>
      <c r="P85" s="10">
        <f>(1+VLOOKUP(B85,Curves!$A:$C,3,0))^(1/12)-1</f>
        <v>9.4267308473994227E-4</v>
      </c>
      <c r="Q85" s="6">
        <f>P85*(L85-M85-S85)</f>
        <v>61.521422998384899</v>
      </c>
      <c r="R85" s="6">
        <f t="shared" ca="1" si="19"/>
        <v>61.805087278925882</v>
      </c>
      <c r="S85" s="6">
        <f>N85*(L85-M85)</f>
        <v>340.47315226477974</v>
      </c>
      <c r="T85" s="14">
        <f t="shared" si="11"/>
        <v>65201.212810425684</v>
      </c>
      <c r="V85" s="8">
        <f t="shared" ca="1" si="20"/>
        <v>838.39148501006525</v>
      </c>
    </row>
    <row r="86" spans="1:22" x14ac:dyDescent="0.25">
      <c r="A86" s="18">
        <f t="shared" ca="1" si="12"/>
        <v>47634</v>
      </c>
      <c r="B86" s="1">
        <f t="shared" si="21"/>
        <v>74</v>
      </c>
      <c r="C86" s="2">
        <f t="shared" si="13"/>
        <v>89773.217996675885</v>
      </c>
      <c r="D86" s="6">
        <f>PPMT($B$2/12,B86,$B$3,$B$1)</f>
        <v>-162.76654802598944</v>
      </c>
      <c r="E86" s="6">
        <f>IPMT($B$2/12,B86,$B$3,$B$1)</f>
        <v>-374.05507498614963</v>
      </c>
      <c r="F86" s="6">
        <f t="shared" si="14"/>
        <v>-536.82162301213907</v>
      </c>
      <c r="G86" s="6">
        <f>PMT($B$2/12,$B$3,$B$1)</f>
        <v>-536.82162301213907</v>
      </c>
      <c r="H86" s="6">
        <f t="shared" si="15"/>
        <v>89610.451448649896</v>
      </c>
      <c r="J86" s="1">
        <f t="shared" si="16"/>
        <v>74</v>
      </c>
      <c r="K86" s="2">
        <f t="shared" si="17"/>
        <v>135737.43740460667</v>
      </c>
      <c r="L86" s="14">
        <f t="shared" si="18"/>
        <v>65201.212810425684</v>
      </c>
      <c r="M86" s="6">
        <f>IF(-PPMT($B$2/12,B86,$B$3,$B$1)&gt;T85,T85,-PPMT($B$2/12,B86,$B$3,$B$1))</f>
        <v>162.76654802598944</v>
      </c>
      <c r="N86" s="11">
        <f>(1+VLOOKUP(J86,Curves!$A:$B,2,0))^(1/12)-1</f>
        <v>5.2907304197045146E-3</v>
      </c>
      <c r="O86" s="6">
        <f>$B$2/12*L86</f>
        <v>271.67172004344036</v>
      </c>
      <c r="P86" s="10">
        <f>(1+VLOOKUP(B86,Curves!$A:$C,3,0))^(1/12)-1</f>
        <v>9.3329454639734521E-4</v>
      </c>
      <c r="Q86" s="6">
        <f>P86*(L86-M86-S86)</f>
        <v>60.378879722455402</v>
      </c>
      <c r="R86" s="6">
        <f t="shared" ca="1" si="19"/>
        <v>60.700111468400742</v>
      </c>
      <c r="S86" s="6">
        <f>N86*(L86-M86)</f>
        <v>344.10088609079548</v>
      </c>
      <c r="T86" s="14">
        <f t="shared" si="11"/>
        <v>64633.966496586443</v>
      </c>
      <c r="V86" s="8">
        <f t="shared" ca="1" si="20"/>
        <v>839.23926562862607</v>
      </c>
    </row>
    <row r="87" spans="1:22" x14ac:dyDescent="0.25">
      <c r="A87" s="18">
        <f t="shared" ca="1" si="12"/>
        <v>47664</v>
      </c>
      <c r="B87" s="1">
        <f t="shared" si="21"/>
        <v>75</v>
      </c>
      <c r="C87" s="2">
        <f t="shared" si="13"/>
        <v>89610.451448649896</v>
      </c>
      <c r="D87" s="6">
        <f>PPMT($B$2/12,B87,$B$3,$B$1)</f>
        <v>-163.44474197609776</v>
      </c>
      <c r="E87" s="6">
        <f>IPMT($B$2/12,B87,$B$3,$B$1)</f>
        <v>-373.37688103604131</v>
      </c>
      <c r="F87" s="6">
        <f t="shared" si="14"/>
        <v>-536.82162301213907</v>
      </c>
      <c r="G87" s="6">
        <f>PMT($B$2/12,$B$3,$B$1)</f>
        <v>-536.82162301213907</v>
      </c>
      <c r="H87" s="6">
        <f t="shared" si="15"/>
        <v>89447.006706673797</v>
      </c>
      <c r="J87" s="1">
        <f t="shared" si="16"/>
        <v>75</v>
      </c>
      <c r="K87" s="2">
        <f t="shared" si="17"/>
        <v>135963.66646694767</v>
      </c>
      <c r="L87" s="14">
        <f t="shared" si="18"/>
        <v>64633.966496586443</v>
      </c>
      <c r="M87" s="6">
        <f>IF(-PPMT($B$2/12,B87,$B$3,$B$1)&gt;T86,T86,-PPMT($B$2/12,B87,$B$3,$B$1))</f>
        <v>163.44474197609776</v>
      </c>
      <c r="N87" s="11">
        <f>(1+VLOOKUP(J87,Curves!$A:$B,2,0))^(1/12)-1</f>
        <v>5.3934774558883625E-3</v>
      </c>
      <c r="O87" s="6">
        <f>$B$2/12*L87</f>
        <v>269.30819373577685</v>
      </c>
      <c r="P87" s="10">
        <f>(1+VLOOKUP(B87,Curves!$A:$C,3,0))^(1/12)-1</f>
        <v>9.2400884116683457E-4</v>
      </c>
      <c r="Q87" s="6">
        <f>P87*(L87-M87-S87)</f>
        <v>59.250035459222232</v>
      </c>
      <c r="R87" s="6">
        <f t="shared" ca="1" si="19"/>
        <v>59.608254978196904</v>
      </c>
      <c r="S87" s="6">
        <f>N87*(L87-M87)</f>
        <v>347.72030565285115</v>
      </c>
      <c r="T87" s="14">
        <f t="shared" si="11"/>
        <v>64063.551413498273</v>
      </c>
      <c r="V87" s="8">
        <f t="shared" ca="1" si="20"/>
        <v>840.08149634292261</v>
      </c>
    </row>
    <row r="88" spans="1:22" x14ac:dyDescent="0.25">
      <c r="A88" s="18">
        <f t="shared" ca="1" si="12"/>
        <v>47695</v>
      </c>
      <c r="B88" s="1">
        <f t="shared" si="21"/>
        <v>76</v>
      </c>
      <c r="C88" s="2">
        <f t="shared" si="13"/>
        <v>89447.006706673797</v>
      </c>
      <c r="D88" s="6">
        <f>PPMT($B$2/12,B88,$B$3,$B$1)</f>
        <v>-164.12576173433149</v>
      </c>
      <c r="E88" s="6">
        <f>IPMT($B$2/12,B88,$B$3,$B$1)</f>
        <v>-372.69586127780758</v>
      </c>
      <c r="F88" s="6">
        <f t="shared" si="14"/>
        <v>-536.82162301213907</v>
      </c>
      <c r="G88" s="6">
        <f>PMT($B$2/12,$B$3,$B$1)</f>
        <v>-536.82162301213907</v>
      </c>
      <c r="H88" s="6">
        <f t="shared" si="15"/>
        <v>89282.880944939461</v>
      </c>
      <c r="J88" s="1">
        <f t="shared" si="16"/>
        <v>76</v>
      </c>
      <c r="K88" s="2">
        <f t="shared" si="17"/>
        <v>136190.27257772593</v>
      </c>
      <c r="L88" s="14">
        <f t="shared" si="18"/>
        <v>64063.551413498273</v>
      </c>
      <c r="M88" s="6">
        <f>IF(-PPMT($B$2/12,B88,$B$3,$B$1)&gt;T87,T87,-PPMT($B$2/12,B88,$B$3,$B$1))</f>
        <v>164.12576173433149</v>
      </c>
      <c r="N88" s="11">
        <f>(1+VLOOKUP(J88,Curves!$A:$B,2,0))^(1/12)-1</f>
        <v>5.4981605765258568E-3</v>
      </c>
      <c r="O88" s="6">
        <f>$B$2/12*L88</f>
        <v>266.93146422290948</v>
      </c>
      <c r="P88" s="10">
        <f>(1+VLOOKUP(B88,Curves!$A:$C,3,0))^(1/12)-1</f>
        <v>9.1481505946888753E-4</v>
      </c>
      <c r="Q88" s="6">
        <f>P88*(L88-M88-S88)</f>
        <v>58.134755540446299</v>
      </c>
      <c r="R88" s="6">
        <f t="shared" ca="1" si="19"/>
        <v>58.529378383926904</v>
      </c>
      <c r="S88" s="6">
        <f>N88*(L88-M88)</f>
        <v>351.32930298117356</v>
      </c>
      <c r="T88" s="14">
        <f t="shared" si="11"/>
        <v>63489.961593242326</v>
      </c>
      <c r="V88" s="8">
        <f t="shared" ca="1" si="20"/>
        <v>840.91590732234147</v>
      </c>
    </row>
    <row r="89" spans="1:22" x14ac:dyDescent="0.25">
      <c r="A89" s="18">
        <f t="shared" ca="1" si="12"/>
        <v>47726</v>
      </c>
      <c r="B89" s="1">
        <f t="shared" si="21"/>
        <v>77</v>
      </c>
      <c r="C89" s="2">
        <f t="shared" si="13"/>
        <v>89282.880944939461</v>
      </c>
      <c r="D89" s="6">
        <f>PPMT($B$2/12,B89,$B$3,$B$1)</f>
        <v>-164.8096190748912</v>
      </c>
      <c r="E89" s="6">
        <f>IPMT($B$2/12,B89,$B$3,$B$1)</f>
        <v>-372.01200393724781</v>
      </c>
      <c r="F89" s="6">
        <f t="shared" si="14"/>
        <v>-536.82162301213907</v>
      </c>
      <c r="G89" s="6">
        <f>PMT($B$2/12,$B$3,$B$1)</f>
        <v>-536.82162301213907</v>
      </c>
      <c r="H89" s="6">
        <f t="shared" si="15"/>
        <v>89118.07132586457</v>
      </c>
      <c r="J89" s="1">
        <f t="shared" si="16"/>
        <v>77</v>
      </c>
      <c r="K89" s="2">
        <f t="shared" si="17"/>
        <v>136417.25636535548</v>
      </c>
      <c r="L89" s="14">
        <f t="shared" si="18"/>
        <v>63489.961593242326</v>
      </c>
      <c r="M89" s="6">
        <f>IF(-PPMT($B$2/12,B89,$B$3,$B$1)&gt;T88,T88,-PPMT($B$2/12,B89,$B$3,$B$1))</f>
        <v>164.8096190748912</v>
      </c>
      <c r="N89" s="11">
        <f>(1+VLOOKUP(J89,Curves!$A:$B,2,0))^(1/12)-1</f>
        <v>5.6048139973117195E-3</v>
      </c>
      <c r="O89" s="6">
        <f>$B$2/12*L89</f>
        <v>264.5415066385097</v>
      </c>
      <c r="P89" s="10">
        <f>(1+VLOOKUP(B89,Curves!$A:$C,3,0))^(1/12)-1</f>
        <v>9.0571230045122242E-4</v>
      </c>
      <c r="Q89" s="6">
        <f>P89*(L89-M89-S89)</f>
        <v>57.032908500370631</v>
      </c>
      <c r="R89" s="6">
        <f t="shared" ca="1" si="19"/>
        <v>57.463345410307006</v>
      </c>
      <c r="S89" s="6">
        <f>N89*(L89-M89)</f>
        <v>354.9256981667055</v>
      </c>
      <c r="T89" s="14">
        <f t="shared" si="11"/>
        <v>62913.19336750036</v>
      </c>
      <c r="V89" s="8">
        <f t="shared" ca="1" si="20"/>
        <v>841.74016929041341</v>
      </c>
    </row>
    <row r="90" spans="1:22" x14ac:dyDescent="0.25">
      <c r="A90" s="18">
        <f t="shared" ca="1" si="12"/>
        <v>47756</v>
      </c>
      <c r="B90" s="1">
        <f t="shared" si="21"/>
        <v>78</v>
      </c>
      <c r="C90" s="2">
        <f t="shared" si="13"/>
        <v>89118.07132586457</v>
      </c>
      <c r="D90" s="6">
        <f>PPMT($B$2/12,B90,$B$3,$B$1)</f>
        <v>-165.49632582103658</v>
      </c>
      <c r="E90" s="6">
        <f>IPMT($B$2/12,B90,$B$3,$B$1)</f>
        <v>-371.32529719110255</v>
      </c>
      <c r="F90" s="6">
        <f t="shared" si="14"/>
        <v>-536.82162301213907</v>
      </c>
      <c r="G90" s="6">
        <f>PMT($B$2/12,$B$3,$B$1)</f>
        <v>-536.82162301213907</v>
      </c>
      <c r="H90" s="6">
        <f t="shared" si="15"/>
        <v>88952.575000043536</v>
      </c>
      <c r="J90" s="1">
        <f t="shared" si="16"/>
        <v>78</v>
      </c>
      <c r="K90" s="2">
        <f t="shared" si="17"/>
        <v>136644.61845929775</v>
      </c>
      <c r="L90" s="14">
        <f t="shared" si="18"/>
        <v>62913.19336750036</v>
      </c>
      <c r="M90" s="6">
        <f>IF(-PPMT($B$2/12,B90,$B$3,$B$1)&gt;T89,T89,-PPMT($B$2/12,B90,$B$3,$B$1))</f>
        <v>165.49632582103658</v>
      </c>
      <c r="N90" s="11">
        <f>(1+VLOOKUP(J90,Curves!$A:$B,2,0))^(1/12)-1</f>
        <v>5.7134724531646697E-3</v>
      </c>
      <c r="O90" s="6">
        <f>$B$2/12*L90</f>
        <v>262.13830569791816</v>
      </c>
      <c r="P90" s="10">
        <f>(1+VLOOKUP(B90,Curves!$A:$C,3,0))^(1/12)-1</f>
        <v>8.9669967191130517E-4</v>
      </c>
      <c r="Q90" s="6">
        <f>P90*(L90-M90-S90)</f>
        <v>55.944366027280765</v>
      </c>
      <c r="R90" s="6">
        <f t="shared" ca="1" si="19"/>
        <v>56.410022885973504</v>
      </c>
      <c r="S90" s="6">
        <f>N90*(L90-M90)</f>
        <v>358.50723854715704</v>
      </c>
      <c r="T90" s="14">
        <f t="shared" si="11"/>
        <v>62333.245437104888</v>
      </c>
      <c r="V90" s="8">
        <f t="shared" ca="1" si="20"/>
        <v>842.55189295208527</v>
      </c>
    </row>
    <row r="91" spans="1:22" x14ac:dyDescent="0.25">
      <c r="A91" s="18">
        <f t="shared" ca="1" si="12"/>
        <v>47787</v>
      </c>
      <c r="B91" s="1">
        <f t="shared" si="21"/>
        <v>79</v>
      </c>
      <c r="C91" s="2">
        <f t="shared" si="13"/>
        <v>88952.575000043536</v>
      </c>
      <c r="D91" s="6">
        <f>PPMT($B$2/12,B91,$B$3,$B$1)</f>
        <v>-166.18589384529091</v>
      </c>
      <c r="E91" s="6">
        <f>IPMT($B$2/12,B91,$B$3,$B$1)</f>
        <v>-370.63572916684819</v>
      </c>
      <c r="F91" s="6">
        <f t="shared" si="14"/>
        <v>-536.82162301213907</v>
      </c>
      <c r="G91" s="6">
        <f>PMT($B$2/12,$B$3,$B$1)</f>
        <v>-536.82162301213907</v>
      </c>
      <c r="H91" s="6">
        <f t="shared" si="15"/>
        <v>88786.389106198243</v>
      </c>
      <c r="J91" s="1">
        <f t="shared" si="16"/>
        <v>79</v>
      </c>
      <c r="K91" s="2">
        <f t="shared" si="17"/>
        <v>136872.35949006325</v>
      </c>
      <c r="L91" s="14">
        <f t="shared" si="18"/>
        <v>62333.245437104888</v>
      </c>
      <c r="M91" s="6">
        <f>IF(-PPMT($B$2/12,B91,$B$3,$B$1)&gt;T90,T90,-PPMT($B$2/12,B91,$B$3,$B$1))</f>
        <v>166.18589384529091</v>
      </c>
      <c r="N91" s="11">
        <f>(1+VLOOKUP(J91,Curves!$A:$B,2,0))^(1/12)-1</f>
        <v>5.8241712028919146E-3</v>
      </c>
      <c r="O91" s="6">
        <f>$B$2/12*L91</f>
        <v>259.72185598793703</v>
      </c>
      <c r="P91" s="10">
        <f>(1+VLOOKUP(B91,Curves!$A:$C,3,0))^(1/12)-1</f>
        <v>8.877762902141928E-4</v>
      </c>
      <c r="Q91" s="6">
        <f>P91*(L91-M91-S91)</f>
        <v>54.8690029148107</v>
      </c>
      <c r="R91" s="6">
        <f t="shared" ca="1" si="19"/>
        <v>55.369280698546412</v>
      </c>
      <c r="S91" s="6">
        <f>N91*(L91-M91)</f>
        <v>362.07159796031954</v>
      </c>
      <c r="T91" s="14">
        <f t="shared" si="11"/>
        <v>61750.118942384463</v>
      </c>
      <c r="V91" s="8">
        <f t="shared" ca="1" si="20"/>
        <v>843.34862849209389</v>
      </c>
    </row>
    <row r="92" spans="1:22" x14ac:dyDescent="0.25">
      <c r="A92" s="18">
        <f t="shared" ca="1" si="12"/>
        <v>47817</v>
      </c>
      <c r="B92" s="1">
        <f t="shared" si="21"/>
        <v>80</v>
      </c>
      <c r="C92" s="2">
        <f t="shared" si="13"/>
        <v>88786.389106198243</v>
      </c>
      <c r="D92" s="6">
        <f>PPMT($B$2/12,B92,$B$3,$B$1)</f>
        <v>-166.87833506964631</v>
      </c>
      <c r="E92" s="6">
        <f>IPMT($B$2/12,B92,$B$3,$B$1)</f>
        <v>-369.94328794249282</v>
      </c>
      <c r="F92" s="6">
        <f t="shared" si="14"/>
        <v>-536.82162301213907</v>
      </c>
      <c r="G92" s="6">
        <f>PMT($B$2/12,$B$3,$B$1)</f>
        <v>-536.82162301213907</v>
      </c>
      <c r="H92" s="6">
        <f t="shared" si="15"/>
        <v>88619.510771128596</v>
      </c>
      <c r="J92" s="1">
        <f t="shared" si="16"/>
        <v>80</v>
      </c>
      <c r="K92" s="2">
        <f t="shared" si="17"/>
        <v>137100.48008921335</v>
      </c>
      <c r="L92" s="14">
        <f t="shared" si="18"/>
        <v>61750.118942384463</v>
      </c>
      <c r="M92" s="6">
        <f>IF(-PPMT($B$2/12,B92,$B$3,$B$1)&gt;T91,T91,-PPMT($B$2/12,B92,$B$3,$B$1))</f>
        <v>166.87833506964631</v>
      </c>
      <c r="N92" s="11">
        <f>(1+VLOOKUP(J92,Curves!$A:$B,2,0))^(1/12)-1</f>
        <v>5.936946033765933E-3</v>
      </c>
      <c r="O92" s="6">
        <f>$B$2/12*L92</f>
        <v>257.29216225993525</v>
      </c>
      <c r="P92" s="10">
        <f>(1+VLOOKUP(B92,Curves!$A:$C,3,0))^(1/12)-1</f>
        <v>8.7894128021615003E-4</v>
      </c>
      <c r="Q92" s="6">
        <f>P92*(L92-M92-S92)</f>
        <v>53.806697013601479</v>
      </c>
      <c r="R92" s="6">
        <f t="shared" ca="1" si="19"/>
        <v>54.340991750209859</v>
      </c>
      <c r="S92" s="6">
        <f>N92*(L92-M92)</f>
        <v>365.61637607005082</v>
      </c>
      <c r="T92" s="14">
        <f t="shared" si="11"/>
        <v>61163.817534231166</v>
      </c>
      <c r="V92" s="8">
        <f t="shared" ca="1" si="20"/>
        <v>844.12786514984225</v>
      </c>
    </row>
    <row r="93" spans="1:22" x14ac:dyDescent="0.25">
      <c r="A93" s="18">
        <f t="shared" ca="1" si="12"/>
        <v>47848</v>
      </c>
      <c r="B93" s="1">
        <f t="shared" si="21"/>
        <v>81</v>
      </c>
      <c r="C93" s="2">
        <f t="shared" si="13"/>
        <v>88619.510771128596</v>
      </c>
      <c r="D93" s="6">
        <f>PPMT($B$2/12,B93,$B$3,$B$1)</f>
        <v>-167.57366146576982</v>
      </c>
      <c r="E93" s="6">
        <f>IPMT($B$2/12,B93,$B$3,$B$1)</f>
        <v>-369.24796154636925</v>
      </c>
      <c r="F93" s="6">
        <f t="shared" si="14"/>
        <v>-536.82162301213907</v>
      </c>
      <c r="G93" s="6">
        <f>PMT($B$2/12,$B$3,$B$1)</f>
        <v>-536.82162301213907</v>
      </c>
      <c r="H93" s="6">
        <f t="shared" si="15"/>
        <v>88451.937109662831</v>
      </c>
      <c r="J93" s="1">
        <f t="shared" si="16"/>
        <v>81</v>
      </c>
      <c r="K93" s="2">
        <f t="shared" si="17"/>
        <v>137328.98088936205</v>
      </c>
      <c r="L93" s="14">
        <f t="shared" si="18"/>
        <v>61163.817534231166</v>
      </c>
      <c r="M93" s="6">
        <f>IF(-PPMT($B$2/12,B93,$B$3,$B$1)&gt;T92,T92,-PPMT($B$2/12,B93,$B$3,$B$1))</f>
        <v>167.57366146576982</v>
      </c>
      <c r="N93" s="11">
        <f>(1+VLOOKUP(J93,Curves!$A:$B,2,0))^(1/12)-1</f>
        <v>6.0518332660082219E-3</v>
      </c>
      <c r="O93" s="6">
        <f>$B$2/12*L93</f>
        <v>254.8492397259632</v>
      </c>
      <c r="P93" s="10">
        <f>(1+VLOOKUP(B93,Curves!$A:$C,3,0))^(1/12)-1</f>
        <v>8.7019377518426921E-4</v>
      </c>
      <c r="Q93" s="6">
        <f>P93*(L93-M93-S93)</f>
        <v>52.757329182644824</v>
      </c>
      <c r="R93" s="6">
        <f t="shared" ca="1" si="19"/>
        <v>53.325031913300009</v>
      </c>
      <c r="S93" s="6">
        <f>N93*(L93-M93)</f>
        <v>369.13909777075179</v>
      </c>
      <c r="T93" s="14">
        <f t="shared" si="11"/>
        <v>60574.347445811996</v>
      </c>
      <c r="V93" s="8">
        <f t="shared" ca="1" si="20"/>
        <v>844.88703087578472</v>
      </c>
    </row>
    <row r="94" spans="1:22" x14ac:dyDescent="0.25">
      <c r="A94" s="18">
        <f t="shared" ca="1" si="12"/>
        <v>47879</v>
      </c>
      <c r="B94" s="1">
        <f t="shared" si="21"/>
        <v>82</v>
      </c>
      <c r="C94" s="2">
        <f t="shared" si="13"/>
        <v>88451.937109662831</v>
      </c>
      <c r="D94" s="6">
        <f>PPMT($B$2/12,B94,$B$3,$B$1)</f>
        <v>-168.27188505521053</v>
      </c>
      <c r="E94" s="6">
        <f>IPMT($B$2/12,B94,$B$3,$B$1)</f>
        <v>-368.54973795692854</v>
      </c>
      <c r="F94" s="6">
        <f t="shared" si="14"/>
        <v>-536.82162301213907</v>
      </c>
      <c r="G94" s="6">
        <f>PMT($B$2/12,$B$3,$B$1)</f>
        <v>-536.82162301213907</v>
      </c>
      <c r="H94" s="6">
        <f t="shared" si="15"/>
        <v>88283.665224607626</v>
      </c>
      <c r="J94" s="1">
        <f t="shared" si="16"/>
        <v>82</v>
      </c>
      <c r="K94" s="2">
        <f t="shared" si="17"/>
        <v>137557.86252417765</v>
      </c>
      <c r="L94" s="14">
        <f t="shared" si="18"/>
        <v>60574.347445811996</v>
      </c>
      <c r="M94" s="6">
        <f>IF(-PPMT($B$2/12,B94,$B$3,$B$1)&gt;T93,T93,-PPMT($B$2/12,B94,$B$3,$B$1))</f>
        <v>168.27188505521053</v>
      </c>
      <c r="N94" s="11">
        <f>(1+VLOOKUP(J94,Curves!$A:$B,2,0))^(1/12)-1</f>
        <v>6.1688697571753437E-3</v>
      </c>
      <c r="O94" s="6">
        <f>$B$2/12*L94</f>
        <v>252.39311435754999</v>
      </c>
      <c r="P94" s="10">
        <f>(1+VLOOKUP(B94,Curves!$A:$C,3,0))^(1/12)-1</f>
        <v>8.6153291672075305E-4</v>
      </c>
      <c r="Q94" s="6">
        <f>P94*(L94-M94-S94)</f>
        <v>51.720783240797196</v>
      </c>
      <c r="R94" s="6">
        <f t="shared" ca="1" si="19"/>
        <v>52.32127998640167</v>
      </c>
      <c r="S94" s="6">
        <f>N94*(L94-M94)</f>
        <v>372.63721267640119</v>
      </c>
      <c r="T94" s="14">
        <f t="shared" si="11"/>
        <v>59981.717564839586</v>
      </c>
      <c r="V94" s="8">
        <f t="shared" ca="1" si="20"/>
        <v>845.62349207556338</v>
      </c>
    </row>
    <row r="95" spans="1:22" x14ac:dyDescent="0.25">
      <c r="A95" s="18">
        <f t="shared" ca="1" si="12"/>
        <v>47907</v>
      </c>
      <c r="B95" s="1">
        <f t="shared" si="21"/>
        <v>83</v>
      </c>
      <c r="C95" s="2">
        <f t="shared" si="13"/>
        <v>88283.665224607626</v>
      </c>
      <c r="D95" s="6">
        <f>PPMT($B$2/12,B95,$B$3,$B$1)</f>
        <v>-168.97301790960722</v>
      </c>
      <c r="E95" s="6">
        <f>IPMT($B$2/12,B95,$B$3,$B$1)</f>
        <v>-367.84860510253191</v>
      </c>
      <c r="F95" s="6">
        <f t="shared" si="14"/>
        <v>-536.82162301213907</v>
      </c>
      <c r="G95" s="6">
        <f>PMT($B$2/12,$B$3,$B$1)</f>
        <v>-536.82162301213907</v>
      </c>
      <c r="H95" s="6">
        <f t="shared" si="15"/>
        <v>88114.692206698019</v>
      </c>
      <c r="J95" s="1">
        <f t="shared" si="16"/>
        <v>83</v>
      </c>
      <c r="K95" s="2">
        <f t="shared" si="17"/>
        <v>137787.12562838462</v>
      </c>
      <c r="L95" s="14">
        <f t="shared" si="18"/>
        <v>59981.717564839586</v>
      </c>
      <c r="M95" s="6">
        <f>IF(-PPMT($B$2/12,B95,$B$3,$B$1)&gt;T94,T94,-PPMT($B$2/12,B95,$B$3,$B$1))</f>
        <v>168.97301790960722</v>
      </c>
      <c r="N95" s="11">
        <f>(1+VLOOKUP(J95,Curves!$A:$B,2,0))^(1/12)-1</f>
        <v>6.2880929064372815E-3</v>
      </c>
      <c r="O95" s="6">
        <f>$B$2/12*L95</f>
        <v>249.92382318683161</v>
      </c>
      <c r="P95" s="10">
        <f>(1+VLOOKUP(B95,Curves!$A:$C,3,0))^(1/12)-1</f>
        <v>8.5295785468497698E-4</v>
      </c>
      <c r="Q95" s="6">
        <f>P95*(L95-M95-S95)</f>
        <v>50.696945917984905</v>
      </c>
      <c r="R95" s="6">
        <f t="shared" ca="1" si="19"/>
        <v>51.329617650333567</v>
      </c>
      <c r="S95" s="6">
        <f>N95*(L95-M95)</f>
        <v>376.10809470009559</v>
      </c>
      <c r="T95" s="14">
        <f t="shared" si="11"/>
        <v>59385.939506311901</v>
      </c>
      <c r="V95" s="8">
        <f t="shared" ca="1" si="20"/>
        <v>846.33455344686809</v>
      </c>
    </row>
    <row r="96" spans="1:22" x14ac:dyDescent="0.25">
      <c r="A96" s="18">
        <f t="shared" ca="1" si="12"/>
        <v>47938</v>
      </c>
      <c r="B96" s="1">
        <f t="shared" si="21"/>
        <v>84</v>
      </c>
      <c r="C96" s="2">
        <f t="shared" si="13"/>
        <v>88114.692206698019</v>
      </c>
      <c r="D96" s="6">
        <f>PPMT($B$2/12,B96,$B$3,$B$1)</f>
        <v>-169.67707215089729</v>
      </c>
      <c r="E96" s="6">
        <f>IPMT($B$2/12,B96,$B$3,$B$1)</f>
        <v>-367.14455086124178</v>
      </c>
      <c r="F96" s="6">
        <f t="shared" si="14"/>
        <v>-536.82162301213907</v>
      </c>
      <c r="G96" s="6">
        <f>PMT($B$2/12,$B$3,$B$1)</f>
        <v>-536.82162301213907</v>
      </c>
      <c r="H96" s="6">
        <f t="shared" si="15"/>
        <v>87945.015134547124</v>
      </c>
      <c r="J96" s="1">
        <f t="shared" si="16"/>
        <v>84</v>
      </c>
      <c r="K96" s="2">
        <f t="shared" si="17"/>
        <v>138016.77083776527</v>
      </c>
      <c r="L96" s="14">
        <f t="shared" si="18"/>
        <v>59385.939506311901</v>
      </c>
      <c r="M96" s="6">
        <f>IF(-PPMT($B$2/12,B96,$B$3,$B$1)&gt;T95,T95,-PPMT($B$2/12,B96,$B$3,$B$1))</f>
        <v>169.67707215089729</v>
      </c>
      <c r="N96" s="11">
        <f>(1+VLOOKUP(J96,Curves!$A:$B,2,0))^(1/12)-1</f>
        <v>6.40954065874344E-3</v>
      </c>
      <c r="O96" s="6">
        <f>$B$2/12*L96</f>
        <v>247.44141460963291</v>
      </c>
      <c r="P96" s="10">
        <f>(1+VLOOKUP(B96,Curves!$A:$C,3,0))^(1/12)-1</f>
        <v>8.4446774711777195E-4</v>
      </c>
      <c r="Q96" s="6">
        <f>P96*(L96-M96-S96)</f>
        <v>49.685706806319764</v>
      </c>
      <c r="R96" s="6">
        <f t="shared" ca="1" si="19"/>
        <v>50.349929424552691</v>
      </c>
      <c r="S96" s="6">
        <f>N96*(L96-M96)</f>
        <v>379.54904173057673</v>
      </c>
      <c r="T96" s="14">
        <f t="shared" si="11"/>
        <v>58787.027685624111</v>
      </c>
      <c r="V96" s="8">
        <f t="shared" ca="1" si="20"/>
        <v>847.01745791565963</v>
      </c>
    </row>
    <row r="97" spans="1:22" x14ac:dyDescent="0.25">
      <c r="A97" s="18">
        <f t="shared" ca="1" si="12"/>
        <v>47968</v>
      </c>
      <c r="B97" s="1">
        <f t="shared" si="21"/>
        <v>85</v>
      </c>
      <c r="C97" s="2">
        <f t="shared" si="13"/>
        <v>87945.015134547124</v>
      </c>
      <c r="D97" s="6">
        <f>PPMT($B$2/12,B97,$B$3,$B$1)</f>
        <v>-170.38405995152598</v>
      </c>
      <c r="E97" s="6">
        <f>IPMT($B$2/12,B97,$B$3,$B$1)</f>
        <v>-366.43756306061306</v>
      </c>
      <c r="F97" s="6">
        <f t="shared" si="14"/>
        <v>-536.82162301213907</v>
      </c>
      <c r="G97" s="6">
        <f>PMT($B$2/12,$B$3,$B$1)</f>
        <v>-536.82162301213907</v>
      </c>
      <c r="H97" s="6">
        <f t="shared" si="15"/>
        <v>87774.6310745956</v>
      </c>
      <c r="J97" s="1">
        <f t="shared" si="16"/>
        <v>85</v>
      </c>
      <c r="K97" s="2">
        <f t="shared" si="17"/>
        <v>138246.79878916155</v>
      </c>
      <c r="L97" s="14">
        <f t="shared" si="18"/>
        <v>58787.027685624111</v>
      </c>
      <c r="M97" s="6">
        <f>IF(-PPMT($B$2/12,B97,$B$3,$B$1)&gt;T96,T96,-PPMT($B$2/12,B97,$B$3,$B$1))</f>
        <v>170.38405995152598</v>
      </c>
      <c r="N97" s="11">
        <f>(1+VLOOKUP(J97,Curves!$A:$B,2,0))^(1/12)-1</f>
        <v>6.5332515088682985E-3</v>
      </c>
      <c r="O97" s="6">
        <f>$B$2/12*L97</f>
        <v>244.94594869010047</v>
      </c>
      <c r="P97" s="10">
        <f>(1+VLOOKUP(B97,Curves!$A:$C,3,0))^(1/12)-1</f>
        <v>8.3606176016570721E-4</v>
      </c>
      <c r="Q97" s="6">
        <f>P97*(L97-M97-S97)</f>
        <v>48.686958310936397</v>
      </c>
      <c r="R97" s="6">
        <f t="shared" ca="1" si="19"/>
        <v>49.382102623329629</v>
      </c>
      <c r="S97" s="6">
        <f>N97*(L97-M97)</f>
        <v>382.95727541222078</v>
      </c>
      <c r="T97" s="14">
        <f t="shared" si="11"/>
        <v>58184.99939194943</v>
      </c>
      <c r="V97" s="8">
        <f t="shared" ca="1" si="20"/>
        <v>847.66938667717693</v>
      </c>
    </row>
    <row r="98" spans="1:22" x14ac:dyDescent="0.25">
      <c r="A98" s="18">
        <f t="shared" ca="1" si="12"/>
        <v>47999</v>
      </c>
      <c r="B98" s="1">
        <f t="shared" si="21"/>
        <v>86</v>
      </c>
      <c r="C98" s="2">
        <f t="shared" si="13"/>
        <v>87774.6310745956</v>
      </c>
      <c r="D98" s="6">
        <f>PPMT($B$2/12,B98,$B$3,$B$1)</f>
        <v>-171.09399353465736</v>
      </c>
      <c r="E98" s="6">
        <f>IPMT($B$2/12,B98,$B$3,$B$1)</f>
        <v>-365.72762947748174</v>
      </c>
      <c r="F98" s="6">
        <f t="shared" si="14"/>
        <v>-536.82162301213907</v>
      </c>
      <c r="G98" s="6">
        <f>PMT($B$2/12,$B$3,$B$1)</f>
        <v>-536.82162301213907</v>
      </c>
      <c r="H98" s="6">
        <f t="shared" si="15"/>
        <v>87603.537081060946</v>
      </c>
      <c r="J98" s="1">
        <f t="shared" si="16"/>
        <v>86</v>
      </c>
      <c r="K98" s="2">
        <f t="shared" si="17"/>
        <v>138477.21012047681</v>
      </c>
      <c r="L98" s="14">
        <f t="shared" si="18"/>
        <v>58184.99939194943</v>
      </c>
      <c r="M98" s="6">
        <f>IF(-PPMT($B$2/12,B98,$B$3,$B$1)&gt;T97,T97,-PPMT($B$2/12,B98,$B$3,$B$1))</f>
        <v>171.09399353465736</v>
      </c>
      <c r="N98" s="11">
        <f>(1+VLOOKUP(J98,Curves!$A:$B,2,0))^(1/12)-1</f>
        <v>6.6592645053302757E-3</v>
      </c>
      <c r="O98" s="6">
        <f>$B$2/12*L98</f>
        <v>242.43749746645597</v>
      </c>
      <c r="P98" s="10">
        <f>(1+VLOOKUP(B98,Curves!$A:$C,3,0))^(1/12)-1</f>
        <v>8.277390680058172E-4</v>
      </c>
      <c r="Q98" s="6">
        <f>P98*(L98-M98-S98)</f>
        <v>47.700595600526235</v>
      </c>
      <c r="R98" s="6">
        <f t="shared" ca="1" si="19"/>
        <v>48.426027312241331</v>
      </c>
      <c r="S98" s="6">
        <f>N98*(L98-M98)</f>
        <v>386.32994103525198</v>
      </c>
      <c r="T98" s="14">
        <f t="shared" si="11"/>
        <v>57579.874861778997</v>
      </c>
      <c r="V98" s="8">
        <f t="shared" ca="1" si="20"/>
        <v>848.2874593486066</v>
      </c>
    </row>
    <row r="99" spans="1:22" x14ac:dyDescent="0.25">
      <c r="A99" s="18">
        <f t="shared" ca="1" si="12"/>
        <v>48029</v>
      </c>
      <c r="B99" s="1">
        <f t="shared" si="21"/>
        <v>87</v>
      </c>
      <c r="C99" s="2">
        <f t="shared" si="13"/>
        <v>87603.537081060946</v>
      </c>
      <c r="D99" s="6">
        <f>PPMT($B$2/12,B99,$B$3,$B$1)</f>
        <v>-171.80688517438509</v>
      </c>
      <c r="E99" s="6">
        <f>IPMT($B$2/12,B99,$B$3,$B$1)</f>
        <v>-365.01473783775396</v>
      </c>
      <c r="F99" s="6">
        <f t="shared" si="14"/>
        <v>-536.82162301213907</v>
      </c>
      <c r="G99" s="6">
        <f>PMT($B$2/12,$B$3,$B$1)</f>
        <v>-536.82162301213907</v>
      </c>
      <c r="H99" s="6">
        <f t="shared" si="15"/>
        <v>87431.730195886557</v>
      </c>
      <c r="J99" s="1">
        <f t="shared" si="16"/>
        <v>87</v>
      </c>
      <c r="K99" s="2">
        <f t="shared" si="17"/>
        <v>138708.0054706776</v>
      </c>
      <c r="L99" s="14">
        <f t="shared" si="18"/>
        <v>57579.874861778997</v>
      </c>
      <c r="M99" s="6">
        <f>IF(-PPMT($B$2/12,B99,$B$3,$B$1)&gt;T98,T98,-PPMT($B$2/12,B99,$B$3,$B$1))</f>
        <v>171.80688517438509</v>
      </c>
      <c r="N99" s="11">
        <f>(1+VLOOKUP(J99,Curves!$A:$B,2,0))^(1/12)-1</f>
        <v>6.787619254175592E-3</v>
      </c>
      <c r="O99" s="6">
        <f>$B$2/12*L99</f>
        <v>239.9161452574125</v>
      </c>
      <c r="P99" s="10">
        <f>(1+VLOOKUP(B99,Curves!$A:$C,3,0))^(1/12)-1</f>
        <v>8.1949885277210477E-4</v>
      </c>
      <c r="Q99" s="6">
        <f>P99*(L99-M99-S99)</f>
        <v>46.726516557592511</v>
      </c>
      <c r="R99" s="6">
        <f t="shared" ca="1" si="19"/>
        <v>47.481596264380343</v>
      </c>
      <c r="S99" s="6">
        <f>N99*(L99-M99)</f>
        <v>389.66410754302268</v>
      </c>
      <c r="T99" s="14">
        <f t="shared" si="11"/>
        <v>56971.67735250399</v>
      </c>
      <c r="V99" s="8">
        <f t="shared" ca="1" si="20"/>
        <v>848.86873423920053</v>
      </c>
    </row>
    <row r="100" spans="1:22" x14ac:dyDescent="0.25">
      <c r="A100" s="18">
        <f t="shared" ca="1" si="12"/>
        <v>48060</v>
      </c>
      <c r="B100" s="1">
        <f t="shared" si="21"/>
        <v>88</v>
      </c>
      <c r="C100" s="2">
        <f t="shared" si="13"/>
        <v>87431.730195886557</v>
      </c>
      <c r="D100" s="6">
        <f>PPMT($B$2/12,B100,$B$3,$B$1)</f>
        <v>-172.52274719594504</v>
      </c>
      <c r="E100" s="6">
        <f>IPMT($B$2/12,B100,$B$3,$B$1)</f>
        <v>-364.29887581619408</v>
      </c>
      <c r="F100" s="6">
        <f t="shared" si="14"/>
        <v>-536.82162301213907</v>
      </c>
      <c r="G100" s="6">
        <f>PMT($B$2/12,$B$3,$B$1)</f>
        <v>-536.82162301213907</v>
      </c>
      <c r="H100" s="6">
        <f t="shared" si="15"/>
        <v>87259.207448690606</v>
      </c>
      <c r="J100" s="1">
        <f t="shared" si="16"/>
        <v>88</v>
      </c>
      <c r="K100" s="2">
        <f t="shared" si="17"/>
        <v>138939.18547979541</v>
      </c>
      <c r="L100" s="14">
        <f t="shared" si="18"/>
        <v>56971.67735250399</v>
      </c>
      <c r="M100" s="6">
        <f>IF(-PPMT($B$2/12,B100,$B$3,$B$1)&gt;T99,T99,-PPMT($B$2/12,B100,$B$3,$B$1))</f>
        <v>172.52274719594504</v>
      </c>
      <c r="N100" s="11">
        <f>(1+VLOOKUP(J100,Curves!$A:$B,2,0))^(1/12)-1</f>
        <v>6.9183559226180247E-3</v>
      </c>
      <c r="O100" s="6">
        <f>$B$2/12*L100</f>
        <v>237.38198896876662</v>
      </c>
      <c r="P100" s="10">
        <f>(1+VLOOKUP(B100,Curves!$A:$C,3,0))^(1/12)-1</f>
        <v>8.113403044804901E-4</v>
      </c>
      <c r="Q100" s="6">
        <f>P100*(L100-M100-S100)</f>
        <v>45.764621728181424</v>
      </c>
      <c r="R100" s="6">
        <f t="shared" ca="1" si="19"/>
        <v>46.548704916717476</v>
      </c>
      <c r="S100" s="6">
        <f>N100*(L100-M100)</f>
        <v>392.95676766332974</v>
      </c>
      <c r="T100" s="14">
        <f t="shared" si="11"/>
        <v>56360.433215916535</v>
      </c>
      <c r="V100" s="8">
        <f t="shared" ca="1" si="20"/>
        <v>849.41020874475885</v>
      </c>
    </row>
    <row r="101" spans="1:22" x14ac:dyDescent="0.25">
      <c r="A101" s="18">
        <f t="shared" ca="1" si="12"/>
        <v>48091</v>
      </c>
      <c r="B101" s="1">
        <f t="shared" si="21"/>
        <v>89</v>
      </c>
      <c r="C101" s="2">
        <f t="shared" si="13"/>
        <v>87259.207448690606</v>
      </c>
      <c r="D101" s="6">
        <f>PPMT($B$2/12,B101,$B$3,$B$1)</f>
        <v>-173.24159197592815</v>
      </c>
      <c r="E101" s="6">
        <f>IPMT($B$2/12,B101,$B$3,$B$1)</f>
        <v>-363.58003103621098</v>
      </c>
      <c r="F101" s="6">
        <f t="shared" si="14"/>
        <v>-536.82162301213907</v>
      </c>
      <c r="G101" s="6">
        <f>PMT($B$2/12,$B$3,$B$1)</f>
        <v>-536.82162301213907</v>
      </c>
      <c r="H101" s="6">
        <f t="shared" si="15"/>
        <v>87085.965856714683</v>
      </c>
      <c r="J101" s="1">
        <f t="shared" si="16"/>
        <v>89</v>
      </c>
      <c r="K101" s="2">
        <f t="shared" si="17"/>
        <v>139170.75078892842</v>
      </c>
      <c r="L101" s="14">
        <f t="shared" si="18"/>
        <v>56360.433215916535</v>
      </c>
      <c r="M101" s="6">
        <f>IF(-PPMT($B$2/12,B101,$B$3,$B$1)&gt;T100,T100,-PPMT($B$2/12,B101,$B$3,$B$1))</f>
        <v>173.24159197592815</v>
      </c>
      <c r="N101" s="11">
        <f>(1+VLOOKUP(J101,Curves!$A:$B,2,0))^(1/12)-1</f>
        <v>7.0515152425314476E-3</v>
      </c>
      <c r="O101" s="6">
        <f>$B$2/12*L101</f>
        <v>234.83513839965224</v>
      </c>
      <c r="P101" s="10">
        <f>(1+VLOOKUP(B101,Curves!$A:$C,3,0))^(1/12)-1</f>
        <v>8.0326262095753442E-4</v>
      </c>
      <c r="Q101" s="6">
        <f>P101*(L101-M101-S101)</f>
        <v>44.814814271344261</v>
      </c>
      <c r="R101" s="6">
        <f t="shared" ca="1" si="19"/>
        <v>45.627251326186418</v>
      </c>
      <c r="S101" s="6">
        <f>N101*(L101-M101)</f>
        <v>396.20483817125245</v>
      </c>
      <c r="T101" s="14">
        <f t="shared" si="11"/>
        <v>55746.171971498006</v>
      </c>
      <c r="V101" s="8">
        <f t="shared" ca="1" si="20"/>
        <v>849.9088198730193</v>
      </c>
    </row>
    <row r="102" spans="1:22" x14ac:dyDescent="0.25">
      <c r="A102" s="18">
        <f t="shared" ca="1" si="12"/>
        <v>48121</v>
      </c>
      <c r="B102" s="1">
        <f t="shared" si="21"/>
        <v>90</v>
      </c>
      <c r="C102" s="2">
        <f t="shared" si="13"/>
        <v>87085.965856714683</v>
      </c>
      <c r="D102" s="6">
        <f>PPMT($B$2/12,B102,$B$3,$B$1)</f>
        <v>-173.96343194249451</v>
      </c>
      <c r="E102" s="6">
        <f>IPMT($B$2/12,B102,$B$3,$B$1)</f>
        <v>-362.85819106964459</v>
      </c>
      <c r="F102" s="6">
        <f t="shared" si="14"/>
        <v>-536.82162301213907</v>
      </c>
      <c r="G102" s="6">
        <f>PMT($B$2/12,$B$3,$B$1)</f>
        <v>-536.82162301213907</v>
      </c>
      <c r="H102" s="6">
        <f t="shared" si="15"/>
        <v>86912.002424772189</v>
      </c>
      <c r="J102" s="1">
        <f t="shared" si="16"/>
        <v>90</v>
      </c>
      <c r="K102" s="2">
        <f t="shared" si="17"/>
        <v>139402.70204024331</v>
      </c>
      <c r="L102" s="14">
        <f t="shared" si="18"/>
        <v>55746.171971498006</v>
      </c>
      <c r="M102" s="6">
        <f>IF(-PPMT($B$2/12,B102,$B$3,$B$1)&gt;T101,T101,-PPMT($B$2/12,B102,$B$3,$B$1))</f>
        <v>173.96343194249451</v>
      </c>
      <c r="N102" s="11">
        <f>(1+VLOOKUP(J102,Curves!$A:$B,2,0))^(1/12)-1</f>
        <v>7.1871385137811661E-3</v>
      </c>
      <c r="O102" s="6">
        <f>$B$2/12*L102</f>
        <v>232.27571654790836</v>
      </c>
      <c r="P102" s="10">
        <f>(1+VLOOKUP(B102,Curves!$A:$C,3,0))^(1/12)-1</f>
        <v>7.9526500776649911E-4</v>
      </c>
      <c r="Q102" s="6">
        <f>P102*(L102-M102-S102)</f>
        <v>43.876999907910708</v>
      </c>
      <c r="R102" s="6">
        <f t="shared" ca="1" si="19"/>
        <v>44.717136125687787</v>
      </c>
      <c r="S102" s="6">
        <f>N102*(L102-M102)</f>
        <v>399.40516029051804</v>
      </c>
      <c r="T102" s="14">
        <f t="shared" si="11"/>
        <v>55128.926379357086</v>
      </c>
      <c r="V102" s="8">
        <f t="shared" ca="1" si="20"/>
        <v>850.36144490660877</v>
      </c>
    </row>
    <row r="103" spans="1:22" x14ac:dyDescent="0.25">
      <c r="A103" s="18">
        <f t="shared" ca="1" si="12"/>
        <v>48152</v>
      </c>
      <c r="B103" s="1">
        <f t="shared" si="21"/>
        <v>91</v>
      </c>
      <c r="C103" s="2">
        <f t="shared" si="13"/>
        <v>86912.002424772189</v>
      </c>
      <c r="D103" s="6">
        <f>PPMT($B$2/12,B103,$B$3,$B$1)</f>
        <v>-174.68827957558821</v>
      </c>
      <c r="E103" s="6">
        <f>IPMT($B$2/12,B103,$B$3,$B$1)</f>
        <v>-362.13334343655089</v>
      </c>
      <c r="F103" s="6">
        <f t="shared" si="14"/>
        <v>-536.82162301213907</v>
      </c>
      <c r="G103" s="6">
        <f>PMT($B$2/12,$B$3,$B$1)</f>
        <v>-536.82162301213907</v>
      </c>
      <c r="H103" s="6">
        <f t="shared" si="15"/>
        <v>86737.314145196608</v>
      </c>
      <c r="J103" s="1">
        <f t="shared" si="16"/>
        <v>91</v>
      </c>
      <c r="K103" s="2">
        <f t="shared" si="17"/>
        <v>139635.03987697707</v>
      </c>
      <c r="L103" s="14">
        <f t="shared" si="18"/>
        <v>55128.926379357086</v>
      </c>
      <c r="M103" s="6">
        <f>IF(-PPMT($B$2/12,B103,$B$3,$B$1)&gt;T102,T102,-PPMT($B$2/12,B103,$B$3,$B$1))</f>
        <v>174.68827957558821</v>
      </c>
      <c r="N103" s="11">
        <f>(1+VLOOKUP(J103,Curves!$A:$B,2,0))^(1/12)-1</f>
        <v>7.3252676073898293E-3</v>
      </c>
      <c r="O103" s="6">
        <f>$B$2/12*L103</f>
        <v>229.70385991398786</v>
      </c>
      <c r="P103" s="10">
        <f>(1+VLOOKUP(B103,Curves!$A:$C,3,0))^(1/12)-1</f>
        <v>7.8734667813629144E-4</v>
      </c>
      <c r="Q103" s="6">
        <f>P103*(L103-M103-S103)</f>
        <v>42.951086868840129</v>
      </c>
      <c r="R103" s="6">
        <f t="shared" ca="1" si="19"/>
        <v>43.818262479842758</v>
      </c>
      <c r="S103" s="6">
        <f>N103*(L103-M103)</f>
        <v>402.55450024111741</v>
      </c>
      <c r="T103" s="14">
        <f t="shared" si="11"/>
        <v>54508.732512671544</v>
      </c>
      <c r="V103" s="8">
        <f t="shared" ca="1" si="20"/>
        <v>850.76490221053632</v>
      </c>
    </row>
    <row r="104" spans="1:22" x14ac:dyDescent="0.25">
      <c r="A104" s="18">
        <f t="shared" ca="1" si="12"/>
        <v>48182</v>
      </c>
      <c r="B104" s="1">
        <f t="shared" si="21"/>
        <v>92</v>
      </c>
      <c r="C104" s="2">
        <f t="shared" si="13"/>
        <v>86737.314145196608</v>
      </c>
      <c r="D104" s="6">
        <f>PPMT($B$2/12,B104,$B$3,$B$1)</f>
        <v>-175.41614740715318</v>
      </c>
      <c r="E104" s="6">
        <f>IPMT($B$2/12,B104,$B$3,$B$1)</f>
        <v>-361.40547560498584</v>
      </c>
      <c r="F104" s="6">
        <f t="shared" si="14"/>
        <v>-536.82162301213907</v>
      </c>
      <c r="G104" s="6">
        <f>PMT($B$2/12,$B$3,$B$1)</f>
        <v>-536.82162301213907</v>
      </c>
      <c r="H104" s="6">
        <f t="shared" si="15"/>
        <v>86561.897997789449</v>
      </c>
      <c r="J104" s="1">
        <f t="shared" si="16"/>
        <v>92</v>
      </c>
      <c r="K104" s="2">
        <f t="shared" si="17"/>
        <v>139867.7649434387</v>
      </c>
      <c r="L104" s="14">
        <f t="shared" si="18"/>
        <v>54508.732512671544</v>
      </c>
      <c r="M104" s="6">
        <f>IF(-PPMT($B$2/12,B104,$B$3,$B$1)&gt;T103,T103,-PPMT($B$2/12,B104,$B$3,$B$1))</f>
        <v>175.41614740715318</v>
      </c>
      <c r="N104" s="11">
        <f>(1+VLOOKUP(J104,Curves!$A:$B,2,0))^(1/12)-1</f>
        <v>7.4659449685281487E-3</v>
      </c>
      <c r="O104" s="6">
        <f>$B$2/12*L104</f>
        <v>227.1197188027981</v>
      </c>
      <c r="P104" s="10">
        <f>(1+VLOOKUP(B104,Curves!$A:$C,3,0))^(1/12)-1</f>
        <v>7.795068528897442E-4</v>
      </c>
      <c r="Q104" s="6">
        <f>P104*(L104-M104-S104)</f>
        <v>42.036985842899668</v>
      </c>
      <c r="R104" s="6">
        <f t="shared" ca="1" si="19"/>
        <v>42.930536040473612</v>
      </c>
      <c r="S104" s="6">
        <f>N104*(L104-M104)</f>
        <v>405.64954994069382</v>
      </c>
      <c r="T104" s="14">
        <f t="shared" si="11"/>
        <v>53885.6298294808</v>
      </c>
      <c r="V104" s="8">
        <f t="shared" ca="1" si="20"/>
        <v>851.11595219111871</v>
      </c>
    </row>
    <row r="105" spans="1:22" x14ac:dyDescent="0.25">
      <c r="A105" s="18">
        <f t="shared" ca="1" si="12"/>
        <v>48213</v>
      </c>
      <c r="B105" s="1">
        <f t="shared" si="21"/>
        <v>93</v>
      </c>
      <c r="C105" s="2">
        <f t="shared" si="13"/>
        <v>86561.897997789449</v>
      </c>
      <c r="D105" s="6">
        <f>PPMT($B$2/12,B105,$B$3,$B$1)</f>
        <v>-176.14704802134966</v>
      </c>
      <c r="E105" s="6">
        <f>IPMT($B$2/12,B105,$B$3,$B$1)</f>
        <v>-360.67457499078944</v>
      </c>
      <c r="F105" s="6">
        <f t="shared" si="14"/>
        <v>-536.82162301213907</v>
      </c>
      <c r="G105" s="6">
        <f>PMT($B$2/12,$B$3,$B$1)</f>
        <v>-536.82162301213907</v>
      </c>
      <c r="H105" s="6">
        <f t="shared" si="15"/>
        <v>86385.750949768102</v>
      </c>
      <c r="J105" s="1">
        <f t="shared" si="16"/>
        <v>93</v>
      </c>
      <c r="K105" s="2">
        <f t="shared" si="17"/>
        <v>140100.87788501111</v>
      </c>
      <c r="L105" s="14">
        <f t="shared" si="18"/>
        <v>53885.6298294808</v>
      </c>
      <c r="M105" s="6">
        <f>IF(-PPMT($B$2/12,B105,$B$3,$B$1)&gt;T104,T104,-PPMT($B$2/12,B105,$B$3,$B$1))</f>
        <v>176.14704802134966</v>
      </c>
      <c r="N105" s="11">
        <f>(1+VLOOKUP(J105,Curves!$A:$B,2,0))^(1/12)-1</f>
        <v>7.6092136193230964E-3</v>
      </c>
      <c r="O105" s="6">
        <f>$B$2/12*L105</f>
        <v>224.52345762283667</v>
      </c>
      <c r="P105" s="10">
        <f>(1+VLOOKUP(B105,Curves!$A:$C,3,0))^(1/12)-1</f>
        <v>7.7174476037344952E-4</v>
      </c>
      <c r="Q105" s="6">
        <f>P105*(L105-M105-S105)</f>
        <v>41.134609923744492</v>
      </c>
      <c r="R105" s="6">
        <f t="shared" ca="1" si="19"/>
        <v>42.053864901833258</v>
      </c>
      <c r="S105" s="6">
        <f>N105*(L105-M105)</f>
        <v>408.68692786748062</v>
      </c>
      <c r="T105" s="14">
        <f t="shared" si="11"/>
        <v>53259.661243668234</v>
      </c>
      <c r="V105" s="8">
        <f t="shared" ca="1" si="20"/>
        <v>851.41129841350016</v>
      </c>
    </row>
    <row r="106" spans="1:22" x14ac:dyDescent="0.25">
      <c r="A106" s="18">
        <f t="shared" ca="1" si="12"/>
        <v>48244</v>
      </c>
      <c r="B106" s="1">
        <f t="shared" si="21"/>
        <v>94</v>
      </c>
      <c r="C106" s="2">
        <f t="shared" si="13"/>
        <v>86385.750949768102</v>
      </c>
      <c r="D106" s="6">
        <f>PPMT($B$2/12,B106,$B$3,$B$1)</f>
        <v>-176.88099405477197</v>
      </c>
      <c r="E106" s="6">
        <f>IPMT($B$2/12,B106,$B$3,$B$1)</f>
        <v>-359.9406289573671</v>
      </c>
      <c r="F106" s="6">
        <f t="shared" si="14"/>
        <v>-536.82162301213907</v>
      </c>
      <c r="G106" s="6">
        <f>PMT($B$2/12,$B$3,$B$1)</f>
        <v>-536.82162301213907</v>
      </c>
      <c r="H106" s="6">
        <f t="shared" si="15"/>
        <v>86208.869955713337</v>
      </c>
      <c r="J106" s="1">
        <f t="shared" si="16"/>
        <v>94</v>
      </c>
      <c r="K106" s="2">
        <f t="shared" si="17"/>
        <v>140334.37934815281</v>
      </c>
      <c r="L106" s="14">
        <f t="shared" si="18"/>
        <v>53259.661243668234</v>
      </c>
      <c r="M106" s="6">
        <f>IF(-PPMT($B$2/12,B106,$B$3,$B$1)&gt;T105,T105,-PPMT($B$2/12,B106,$B$3,$B$1))</f>
        <v>176.88099405477197</v>
      </c>
      <c r="N106" s="11">
        <f>(1+VLOOKUP(J106,Curves!$A:$B,2,0))^(1/12)-1</f>
        <v>7.7551171614713699E-3</v>
      </c>
      <c r="O106" s="6">
        <f>$B$2/12*L106</f>
        <v>221.91525518195098</v>
      </c>
      <c r="P106" s="10">
        <f>(1+VLOOKUP(B106,Curves!$A:$C,3,0))^(1/12)-1</f>
        <v>7.6405963638781493E-4</v>
      </c>
      <c r="Q106" s="6">
        <f>P106*(L106-M106-S106)</f>
        <v>40.2438745562783</v>
      </c>
      <c r="R106" s="6">
        <f t="shared" ca="1" si="19"/>
        <v>41.188159555363285</v>
      </c>
      <c r="S106" s="6">
        <f>N106*(L106-M106)</f>
        <v>411.66318009239086</v>
      </c>
      <c r="T106" s="14">
        <f t="shared" si="11"/>
        <v>52630.873194964792</v>
      </c>
      <c r="V106" s="8">
        <f t="shared" ca="1" si="20"/>
        <v>851.64758888447716</v>
      </c>
    </row>
    <row r="107" spans="1:22" x14ac:dyDescent="0.25">
      <c r="A107" s="18">
        <f t="shared" ca="1" si="12"/>
        <v>48273</v>
      </c>
      <c r="B107" s="1">
        <f t="shared" si="21"/>
        <v>95</v>
      </c>
      <c r="C107" s="2">
        <f t="shared" si="13"/>
        <v>86208.869955713337</v>
      </c>
      <c r="D107" s="6">
        <f>PPMT($B$2/12,B107,$B$3,$B$1)</f>
        <v>-177.61799819666686</v>
      </c>
      <c r="E107" s="6">
        <f>IPMT($B$2/12,B107,$B$3,$B$1)</f>
        <v>-359.20362481547215</v>
      </c>
      <c r="F107" s="6">
        <f t="shared" si="14"/>
        <v>-536.82162301213907</v>
      </c>
      <c r="G107" s="6">
        <f>PMT($B$2/12,$B$3,$B$1)</f>
        <v>-536.82162301213907</v>
      </c>
      <c r="H107" s="6">
        <f t="shared" si="15"/>
        <v>86031.251957516666</v>
      </c>
      <c r="J107" s="1">
        <f t="shared" si="16"/>
        <v>95</v>
      </c>
      <c r="K107" s="2">
        <f t="shared" si="17"/>
        <v>140568.26998039975</v>
      </c>
      <c r="L107" s="14">
        <f t="shared" si="18"/>
        <v>52630.873194964792</v>
      </c>
      <c r="M107" s="6">
        <f>IF(-PPMT($B$2/12,B107,$B$3,$B$1)&gt;T106,T106,-PPMT($B$2/12,B107,$B$3,$B$1))</f>
        <v>177.61799819666686</v>
      </c>
      <c r="N107" s="11">
        <f>(1+VLOOKUP(J107,Curves!$A:$B,2,0))^(1/12)-1</f>
        <v>7.9036997786543495E-3</v>
      </c>
      <c r="O107" s="6">
        <f>$B$2/12*L107</f>
        <v>219.29530497901996</v>
      </c>
      <c r="P107" s="10">
        <f>(1+VLOOKUP(B107,Curves!$A:$C,3,0))^(1/12)-1</f>
        <v>7.5645072411711922E-4</v>
      </c>
      <c r="Q107" s="6">
        <f>P107*(L107-M107-S107)</f>
        <v>39.364697482237702</v>
      </c>
      <c r="R107" s="6">
        <f t="shared" ca="1" si="19"/>
        <v>40.333332844209835</v>
      </c>
      <c r="S107" s="6">
        <f>N107*(L107-M107)</f>
        <v>414.57478148839635</v>
      </c>
      <c r="T107" s="14">
        <f t="shared" si="11"/>
        <v>51999.315717797494</v>
      </c>
      <c r="V107" s="8">
        <f t="shared" ca="1" si="20"/>
        <v>851.82141750829294</v>
      </c>
    </row>
    <row r="108" spans="1:22" x14ac:dyDescent="0.25">
      <c r="A108" s="18">
        <f t="shared" ca="1" si="12"/>
        <v>48304</v>
      </c>
      <c r="B108" s="1">
        <f t="shared" si="21"/>
        <v>96</v>
      </c>
      <c r="C108" s="2">
        <f t="shared" si="13"/>
        <v>86031.251957516666</v>
      </c>
      <c r="D108" s="6">
        <f>PPMT($B$2/12,B108,$B$3,$B$1)</f>
        <v>-178.35807318915292</v>
      </c>
      <c r="E108" s="6">
        <f>IPMT($B$2/12,B108,$B$3,$B$1)</f>
        <v>-358.46354982298618</v>
      </c>
      <c r="F108" s="6">
        <f t="shared" si="14"/>
        <v>-536.82162301213907</v>
      </c>
      <c r="G108" s="6">
        <f>PMT($B$2/12,$B$3,$B$1)</f>
        <v>-536.82162301213907</v>
      </c>
      <c r="H108" s="6">
        <f t="shared" si="15"/>
        <v>85852.89388432751</v>
      </c>
      <c r="J108" s="1">
        <f t="shared" si="16"/>
        <v>96</v>
      </c>
      <c r="K108" s="2">
        <f t="shared" si="17"/>
        <v>140802.55043036709</v>
      </c>
      <c r="L108" s="14">
        <f t="shared" si="18"/>
        <v>51999.315717797494</v>
      </c>
      <c r="M108" s="6">
        <f>IF(-PPMT($B$2/12,B108,$B$3,$B$1)&gt;T107,T107,-PPMT($B$2/12,B108,$B$3,$B$1))</f>
        <v>178.35807318915292</v>
      </c>
      <c r="N108" s="11">
        <f>(1+VLOOKUP(J108,Curves!$A:$B,2,0))^(1/12)-1</f>
        <v>8.0550062387403365E-3</v>
      </c>
      <c r="O108" s="6">
        <f>$B$2/12*L108</f>
        <v>216.66381549082288</v>
      </c>
      <c r="P108" s="10">
        <f>(1+VLOOKUP(B108,Curves!$A:$C,3,0))^(1/12)-1</f>
        <v>7.4891727406112274E-4</v>
      </c>
      <c r="Q108" s="6">
        <f>P108*(L108-M108-S108)</f>
        <v>38.496998685037781</v>
      </c>
      <c r="R108" s="6">
        <f t="shared" ca="1" si="19"/>
        <v>39.489299917119638</v>
      </c>
      <c r="S108" s="6">
        <f>N108*(L108-M108)</f>
        <v>417.41813712481888</v>
      </c>
      <c r="T108" s="14">
        <f t="shared" si="11"/>
        <v>51365.042508798477</v>
      </c>
      <c r="V108" s="8">
        <f t="shared" ca="1" si="20"/>
        <v>851.92932572191432</v>
      </c>
    </row>
    <row r="109" spans="1:22" x14ac:dyDescent="0.25">
      <c r="A109" s="18">
        <f t="shared" ca="1" si="12"/>
        <v>48334</v>
      </c>
      <c r="B109" s="1">
        <f t="shared" si="21"/>
        <v>97</v>
      </c>
      <c r="C109" s="2">
        <f t="shared" si="13"/>
        <v>85852.89388432751</v>
      </c>
      <c r="D109" s="6">
        <f>PPMT($B$2/12,B109,$B$3,$B$1)</f>
        <v>-179.1012318274411</v>
      </c>
      <c r="E109" s="6">
        <f>IPMT($B$2/12,B109,$B$3,$B$1)</f>
        <v>-357.72039118469803</v>
      </c>
      <c r="F109" s="6">
        <f t="shared" si="14"/>
        <v>-536.82162301213907</v>
      </c>
      <c r="G109" s="6">
        <f>PMT($B$2/12,$B$3,$B$1)</f>
        <v>-536.82162301213907</v>
      </c>
      <c r="H109" s="6">
        <f t="shared" si="15"/>
        <v>85673.792652500066</v>
      </c>
      <c r="J109" s="1">
        <f t="shared" si="16"/>
        <v>97</v>
      </c>
      <c r="K109" s="2">
        <f t="shared" si="17"/>
        <v>141037.22134775104</v>
      </c>
      <c r="L109" s="14">
        <f t="shared" si="18"/>
        <v>51365.042508798477</v>
      </c>
      <c r="M109" s="6">
        <f>IF(-PPMT($B$2/12,B109,$B$3,$B$1)&gt;T108,T108,-PPMT($B$2/12,B109,$B$3,$B$1))</f>
        <v>179.1012318274411</v>
      </c>
      <c r="N109" s="11">
        <f>(1+VLOOKUP(J109,Curves!$A:$B,2,0))^(1/12)-1</f>
        <v>8.2090818957694101E-3</v>
      </c>
      <c r="O109" s="6">
        <f>$B$2/12*L109</f>
        <v>214.02101045332699</v>
      </c>
      <c r="P109" s="10">
        <f>(1+VLOOKUP(B109,Curves!$A:$C,3,0))^(1/12)-1</f>
        <v>7.414585439668997E-4</v>
      </c>
      <c r="Q109" s="6">
        <f>P109*(L109-M109-S109)</f>
        <v>37.640700333763206</v>
      </c>
      <c r="R109" s="6">
        <f t="shared" ca="1" si="19"/>
        <v>38.655978181956115</v>
      </c>
      <c r="S109" s="6">
        <f>N109*(L109-M109)</f>
        <v>420.18958385469904</v>
      </c>
      <c r="T109" s="14">
        <f t="shared" si="11"/>
        <v>50728.110992782567</v>
      </c>
      <c r="V109" s="8">
        <f t="shared" ca="1" si="20"/>
        <v>851.9678043174232</v>
      </c>
    </row>
    <row r="110" spans="1:22" x14ac:dyDescent="0.25">
      <c r="A110" s="18">
        <f t="shared" ca="1" si="12"/>
        <v>48365</v>
      </c>
      <c r="B110" s="1">
        <f t="shared" si="21"/>
        <v>98</v>
      </c>
      <c r="C110" s="2">
        <f t="shared" si="13"/>
        <v>85673.792652500066</v>
      </c>
      <c r="D110" s="6">
        <f>PPMT($B$2/12,B110,$B$3,$B$1)</f>
        <v>-179.84748696005539</v>
      </c>
      <c r="E110" s="6">
        <f>IPMT($B$2/12,B110,$B$3,$B$1)</f>
        <v>-356.97413605208374</v>
      </c>
      <c r="F110" s="6">
        <f t="shared" si="14"/>
        <v>-536.82162301213907</v>
      </c>
      <c r="G110" s="6">
        <f>PMT($B$2/12,$B$3,$B$1)</f>
        <v>-536.82162301213907</v>
      </c>
      <c r="H110" s="6">
        <f t="shared" si="15"/>
        <v>85493.945165540004</v>
      </c>
      <c r="J110" s="1">
        <f t="shared" si="16"/>
        <v>98</v>
      </c>
      <c r="K110" s="2">
        <f t="shared" si="17"/>
        <v>141272.28338333062</v>
      </c>
      <c r="L110" s="14">
        <f t="shared" si="18"/>
        <v>50728.110992782567</v>
      </c>
      <c r="M110" s="6">
        <f>IF(-PPMT($B$2/12,B110,$B$3,$B$1)&gt;T109,T109,-PPMT($B$2/12,B110,$B$3,$B$1))</f>
        <v>179.84748696005539</v>
      </c>
      <c r="N110" s="11">
        <f>(1+VLOOKUP(J110,Curves!$A:$B,2,0))^(1/12)-1</f>
        <v>8.1698172003930036E-3</v>
      </c>
      <c r="O110" s="6">
        <f>$B$2/12*L110</f>
        <v>211.36712913659403</v>
      </c>
      <c r="P110" s="10">
        <f>(1+VLOOKUP(B110,Curves!$A:$C,3,0))^(1/12)-1</f>
        <v>7.3407379876067047E-4</v>
      </c>
      <c r="Q110" s="6">
        <f>P110*(L110-M110-S110)</f>
        <v>36.803005302477281</v>
      </c>
      <c r="R110" s="6">
        <f t="shared" ca="1" si="19"/>
        <v>37.833287258609701</v>
      </c>
      <c r="S110" s="6">
        <f>N110*(L110-M110)</f>
        <v>412.97007263986671</v>
      </c>
      <c r="T110" s="14">
        <f t="shared" si="11"/>
        <v>50098.49042788017</v>
      </c>
      <c r="V110" s="8">
        <f t="shared" ca="1" si="20"/>
        <v>842.01797599512588</v>
      </c>
    </row>
    <row r="111" spans="1:22" x14ac:dyDescent="0.25">
      <c r="A111" s="18">
        <f t="shared" ca="1" si="12"/>
        <v>48395</v>
      </c>
      <c r="B111" s="1">
        <f t="shared" si="21"/>
        <v>99</v>
      </c>
      <c r="C111" s="2">
        <f t="shared" si="13"/>
        <v>85493.945165540004</v>
      </c>
      <c r="D111" s="6">
        <f>PPMT($B$2/12,B111,$B$3,$B$1)</f>
        <v>-180.59685148905564</v>
      </c>
      <c r="E111" s="6">
        <f>IPMT($B$2/12,B111,$B$3,$B$1)</f>
        <v>-356.22477152308346</v>
      </c>
      <c r="F111" s="6">
        <f t="shared" si="14"/>
        <v>-536.82162301213907</v>
      </c>
      <c r="G111" s="6">
        <f>PMT($B$2/12,$B$3,$B$1)</f>
        <v>-536.82162301213907</v>
      </c>
      <c r="H111" s="6">
        <f t="shared" si="15"/>
        <v>85313.348314050949</v>
      </c>
      <c r="J111" s="1">
        <f t="shared" si="16"/>
        <v>99</v>
      </c>
      <c r="K111" s="2">
        <f t="shared" si="17"/>
        <v>141507.73718896951</v>
      </c>
      <c r="L111" s="14">
        <f t="shared" si="18"/>
        <v>50098.49042788017</v>
      </c>
      <c r="M111" s="6">
        <f>IF(-PPMT($B$2/12,B111,$B$3,$B$1)&gt;T110,T110,-PPMT($B$2/12,B111,$B$3,$B$1))</f>
        <v>180.59685148905564</v>
      </c>
      <c r="N111" s="11">
        <f>(1+VLOOKUP(J111,Curves!$A:$B,2,0))^(1/12)-1</f>
        <v>8.1307321258619059E-3</v>
      </c>
      <c r="O111" s="6">
        <f>$B$2/12*L111</f>
        <v>208.74371011616736</v>
      </c>
      <c r="P111" s="10">
        <f>(1+VLOOKUP(B111,Curves!$A:$C,3,0))^(1/12)-1</f>
        <v>7.2676231048163231E-4</v>
      </c>
      <c r="Q111" s="6">
        <f>P111*(L111-M111-S111)</f>
        <v>35.983473362530674</v>
      </c>
      <c r="R111" s="6">
        <f t="shared" ca="1" si="19"/>
        <v>37.021148931370043</v>
      </c>
      <c r="S111" s="6">
        <f>N111*(L111-M111)</f>
        <v>405.86902095691892</v>
      </c>
      <c r="T111" s="14">
        <f t="shared" si="11"/>
        <v>49476.041082071664</v>
      </c>
      <c r="V111" s="8">
        <f t="shared" ca="1" si="20"/>
        <v>832.23073149351194</v>
      </c>
    </row>
    <row r="112" spans="1:22" x14ac:dyDescent="0.25">
      <c r="A112" s="18">
        <f t="shared" ca="1" si="12"/>
        <v>48426</v>
      </c>
      <c r="B112" s="1">
        <f t="shared" si="21"/>
        <v>100</v>
      </c>
      <c r="C112" s="2">
        <f t="shared" si="13"/>
        <v>85313.348314050949</v>
      </c>
      <c r="D112" s="6">
        <f>PPMT($B$2/12,B112,$B$3,$B$1)</f>
        <v>-181.34933837026</v>
      </c>
      <c r="E112" s="6">
        <f>IPMT($B$2/12,B112,$B$3,$B$1)</f>
        <v>-355.47228464187907</v>
      </c>
      <c r="F112" s="6">
        <f t="shared" si="14"/>
        <v>-536.82162301213907</v>
      </c>
      <c r="G112" s="6">
        <f>PMT($B$2/12,$B$3,$B$1)</f>
        <v>-536.82162301213907</v>
      </c>
      <c r="H112" s="6">
        <f t="shared" si="15"/>
        <v>85131.99897568069</v>
      </c>
      <c r="J112" s="1">
        <f t="shared" si="16"/>
        <v>100</v>
      </c>
      <c r="K112" s="2">
        <f t="shared" si="17"/>
        <v>141743.5834176178</v>
      </c>
      <c r="L112" s="14">
        <f t="shared" si="18"/>
        <v>49476.041082071664</v>
      </c>
      <c r="M112" s="6">
        <f>IF(-PPMT($B$2/12,B112,$B$3,$B$1)&gt;T111,T111,-PPMT($B$2/12,B112,$B$3,$B$1))</f>
        <v>181.34933837026</v>
      </c>
      <c r="N112" s="11">
        <f>(1+VLOOKUP(J112,Curves!$A:$B,2,0))^(1/12)-1</f>
        <v>8.0918259259290526E-3</v>
      </c>
      <c r="O112" s="6">
        <f>$B$2/12*L112</f>
        <v>206.1501711752986</v>
      </c>
      <c r="P112" s="10">
        <f>(1+VLOOKUP(B112,Curves!$A:$C,3,0))^(1/12)-1</f>
        <v>7.1952335821445779E-4</v>
      </c>
      <c r="Q112" s="6">
        <f>P112*(L112-M112-S112)</f>
        <v>35.181675743830446</v>
      </c>
      <c r="R112" s="6">
        <f t="shared" ca="1" si="19"/>
        <v>36.219487100650468</v>
      </c>
      <c r="S112" s="6">
        <f>N112*(L112-M112)</f>
        <v>398.88406466236387</v>
      </c>
      <c r="T112" s="14">
        <f t="shared" si="11"/>
        <v>48860.626003295212</v>
      </c>
      <c r="V112" s="8">
        <f t="shared" ca="1" si="20"/>
        <v>822.60306130857293</v>
      </c>
    </row>
    <row r="113" spans="1:22" x14ac:dyDescent="0.25">
      <c r="A113" s="18">
        <f t="shared" ca="1" si="12"/>
        <v>48457</v>
      </c>
      <c r="B113" s="1">
        <f t="shared" si="21"/>
        <v>101</v>
      </c>
      <c r="C113" s="2">
        <f t="shared" si="13"/>
        <v>85131.99897568069</v>
      </c>
      <c r="D113" s="6">
        <f>PPMT($B$2/12,B113,$B$3,$B$1)</f>
        <v>-182.10496061346947</v>
      </c>
      <c r="E113" s="6">
        <f>IPMT($B$2/12,B113,$B$3,$B$1)</f>
        <v>-354.71666239866965</v>
      </c>
      <c r="F113" s="6">
        <f t="shared" si="14"/>
        <v>-536.82162301213907</v>
      </c>
      <c r="G113" s="6">
        <f>PMT($B$2/12,$B$3,$B$1)</f>
        <v>-536.82162301213907</v>
      </c>
      <c r="H113" s="6">
        <f t="shared" si="15"/>
        <v>84949.894015067213</v>
      </c>
      <c r="J113" s="1">
        <f t="shared" si="16"/>
        <v>101</v>
      </c>
      <c r="K113" s="2">
        <f t="shared" si="17"/>
        <v>141979.82272331385</v>
      </c>
      <c r="L113" s="14">
        <f t="shared" si="18"/>
        <v>48860.626003295212</v>
      </c>
      <c r="M113" s="6">
        <f>IF(-PPMT($B$2/12,B113,$B$3,$B$1)&gt;T112,T112,-PPMT($B$2/12,B113,$B$3,$B$1))</f>
        <v>182.10496061346947</v>
      </c>
      <c r="N113" s="11">
        <f>(1+VLOOKUP(J113,Curves!$A:$B,2,0))^(1/12)-1</f>
        <v>8.0530978567641132E-3</v>
      </c>
      <c r="O113" s="6">
        <f>$B$2/12*L113</f>
        <v>203.58594168039673</v>
      </c>
      <c r="P113" s="10">
        <f>(1+VLOOKUP(B113,Curves!$A:$C,3,0))^(1/12)-1</f>
        <v>7.123562280242357E-4</v>
      </c>
      <c r="Q113" s="6">
        <f>P113*(L113-M113-S113)</f>
        <v>34.397194809627393</v>
      </c>
      <c r="R113" s="6">
        <f t="shared" ca="1" si="19"/>
        <v>35.42822773401393</v>
      </c>
      <c r="S113" s="6">
        <f>N113*(L113-M113)</f>
        <v>392.01289347926712</v>
      </c>
      <c r="T113" s="14">
        <f t="shared" si="11"/>
        <v>48252.110954392847</v>
      </c>
      <c r="V113" s="8">
        <f t="shared" ca="1" si="20"/>
        <v>813.13202350714732</v>
      </c>
    </row>
    <row r="114" spans="1:22" x14ac:dyDescent="0.25">
      <c r="A114" s="18">
        <f t="shared" ca="1" si="12"/>
        <v>48487</v>
      </c>
      <c r="B114" s="1">
        <f t="shared" si="21"/>
        <v>102</v>
      </c>
      <c r="C114" s="2">
        <f t="shared" si="13"/>
        <v>84949.894015067213</v>
      </c>
      <c r="D114" s="6">
        <f>PPMT($B$2/12,B114,$B$3,$B$1)</f>
        <v>-182.86373128269224</v>
      </c>
      <c r="E114" s="6">
        <f>IPMT($B$2/12,B114,$B$3,$B$1)</f>
        <v>-353.95789172944683</v>
      </c>
      <c r="F114" s="6">
        <f t="shared" si="14"/>
        <v>-536.82162301213907</v>
      </c>
      <c r="G114" s="6">
        <f>PMT($B$2/12,$B$3,$B$1)</f>
        <v>-536.82162301213907</v>
      </c>
      <c r="H114" s="6">
        <f t="shared" si="15"/>
        <v>84767.030283784523</v>
      </c>
      <c r="J114" s="1">
        <f t="shared" si="16"/>
        <v>102</v>
      </c>
      <c r="K114" s="2">
        <f t="shared" si="17"/>
        <v>142216.45576118605</v>
      </c>
      <c r="L114" s="14">
        <f t="shared" si="18"/>
        <v>48252.110954392847</v>
      </c>
      <c r="M114" s="6">
        <f>IF(-PPMT($B$2/12,B114,$B$3,$B$1)&gt;T113,T113,-PPMT($B$2/12,B114,$B$3,$B$1))</f>
        <v>182.86373128269224</v>
      </c>
      <c r="N114" s="11">
        <f>(1+VLOOKUP(J114,Curves!$A:$B,2,0))^(1/12)-1</f>
        <v>8.0145471769523802E-3</v>
      </c>
      <c r="O114" s="6">
        <f>$B$2/12*L114</f>
        <v>201.05046230997019</v>
      </c>
      <c r="P114" s="10">
        <f>(1+VLOOKUP(B114,Curves!$A:$C,3,0))^(1/12)-1</f>
        <v>7.0526021289074592E-4</v>
      </c>
      <c r="Q114" s="6">
        <f>P114*(L114-M114-S114)</f>
        <v>33.629623741217522</v>
      </c>
      <c r="R114" s="6">
        <f t="shared" ca="1" si="19"/>
        <v>34.647298816534004</v>
      </c>
      <c r="S114" s="6">
        <f>N114*(L114-M114)</f>
        <v>385.25324963020353</v>
      </c>
      <c r="T114" s="14">
        <f t="shared" si="11"/>
        <v>47650.364349738738</v>
      </c>
      <c r="V114" s="8">
        <f t="shared" ca="1" si="20"/>
        <v>803.8147420393999</v>
      </c>
    </row>
    <row r="115" spans="1:22" x14ac:dyDescent="0.25">
      <c r="A115" s="18">
        <f t="shared" ca="1" si="12"/>
        <v>48518</v>
      </c>
      <c r="B115" s="1">
        <f t="shared" si="21"/>
        <v>103</v>
      </c>
      <c r="C115" s="2">
        <f t="shared" si="13"/>
        <v>84767.030283784523</v>
      </c>
      <c r="D115" s="6">
        <f>PPMT($B$2/12,B115,$B$3,$B$1)</f>
        <v>-183.62566349637015</v>
      </c>
      <c r="E115" s="6">
        <f>IPMT($B$2/12,B115,$B$3,$B$1)</f>
        <v>-353.19595951576895</v>
      </c>
      <c r="F115" s="6">
        <f t="shared" si="14"/>
        <v>-536.82162301213907</v>
      </c>
      <c r="G115" s="6">
        <f>PMT($B$2/12,$B$3,$B$1)</f>
        <v>-536.82162301213907</v>
      </c>
      <c r="H115" s="6">
        <f t="shared" si="15"/>
        <v>84583.404620288158</v>
      </c>
      <c r="J115" s="1">
        <f t="shared" si="16"/>
        <v>103</v>
      </c>
      <c r="K115" s="2">
        <f t="shared" si="17"/>
        <v>142453.48318745469</v>
      </c>
      <c r="L115" s="14">
        <f t="shared" si="18"/>
        <v>47650.364349738738</v>
      </c>
      <c r="M115" s="6">
        <f>IF(-PPMT($B$2/12,B115,$B$3,$B$1)&gt;T114,T114,-PPMT($B$2/12,B115,$B$3,$B$1))</f>
        <v>183.62566349637015</v>
      </c>
      <c r="N115" s="11">
        <f>(1+VLOOKUP(J115,Curves!$A:$B,2,0))^(1/12)-1</f>
        <v>7.9761731474927711E-3</v>
      </c>
      <c r="O115" s="6">
        <f>$B$2/12*L115</f>
        <v>198.54318479057807</v>
      </c>
      <c r="P115" s="10">
        <f>(1+VLOOKUP(B115,Curves!$A:$C,3,0))^(1/12)-1</f>
        <v>6.982346126436223E-4</v>
      </c>
      <c r="Q115" s="6">
        <f>P115*(L115-M115-S115)</f>
        <v>32.878566232308245</v>
      </c>
      <c r="R115" s="6">
        <f t="shared" ca="1" si="19"/>
        <v>33.876630300386886</v>
      </c>
      <c r="S115" s="6">
        <f>N115*(L115-M115)</f>
        <v>378.60292650826267</v>
      </c>
      <c r="T115" s="14">
        <f t="shared" si="11"/>
        <v>47055.257193501799</v>
      </c>
      <c r="V115" s="8">
        <f t="shared" ca="1" si="20"/>
        <v>794.6484050955977</v>
      </c>
    </row>
    <row r="116" spans="1:22" x14ac:dyDescent="0.25">
      <c r="A116" s="18">
        <f t="shared" ca="1" si="12"/>
        <v>48548</v>
      </c>
      <c r="B116" s="1">
        <f t="shared" si="21"/>
        <v>104</v>
      </c>
      <c r="C116" s="2">
        <f t="shared" si="13"/>
        <v>84583.404620288158</v>
      </c>
      <c r="D116" s="6">
        <f>PPMT($B$2/12,B116,$B$3,$B$1)</f>
        <v>-184.39077042760499</v>
      </c>
      <c r="E116" s="6">
        <f>IPMT($B$2/12,B116,$B$3,$B$1)</f>
        <v>-352.43085258453414</v>
      </c>
      <c r="F116" s="6">
        <f t="shared" si="14"/>
        <v>-536.82162301213907</v>
      </c>
      <c r="G116" s="6">
        <f>PMT($B$2/12,$B$3,$B$1)</f>
        <v>-536.82162301213907</v>
      </c>
      <c r="H116" s="6">
        <f t="shared" si="15"/>
        <v>84399.013849860552</v>
      </c>
      <c r="J116" s="1">
        <f t="shared" si="16"/>
        <v>104</v>
      </c>
      <c r="K116" s="2">
        <f t="shared" si="17"/>
        <v>142690.9056594338</v>
      </c>
      <c r="L116" s="14">
        <f t="shared" si="18"/>
        <v>47055.257193501799</v>
      </c>
      <c r="M116" s="6">
        <f>IF(-PPMT($B$2/12,B116,$B$3,$B$1)&gt;T115,T115,-PPMT($B$2/12,B116,$B$3,$B$1))</f>
        <v>184.39077042760499</v>
      </c>
      <c r="N116" s="11">
        <f>(1+VLOOKUP(J116,Curves!$A:$B,2,0))^(1/12)-1</f>
        <v>7.9379750317956077E-3</v>
      </c>
      <c r="O116" s="6">
        <f>$B$2/12*L116</f>
        <v>196.06357163959083</v>
      </c>
      <c r="P116" s="10">
        <f>(1+VLOOKUP(B116,Curves!$A:$C,3,0))^(1/12)-1</f>
        <v>6.9127873389884797E-4</v>
      </c>
      <c r="Q116" s="6">
        <f>P116*(L116-M116-S116)</f>
        <v>32.143636192752155</v>
      </c>
      <c r="R116" s="6">
        <f t="shared" ca="1" si="19"/>
        <v>33.122704772229554</v>
      </c>
      <c r="S116" s="6">
        <f>N116*(L116-M116)</f>
        <v>372.05976738499004</v>
      </c>
      <c r="T116" s="14">
        <f t="shared" si="11"/>
        <v>46466.663019496445</v>
      </c>
      <c r="V116" s="8">
        <f t="shared" ca="1" si="20"/>
        <v>785.6368142244155</v>
      </c>
    </row>
    <row r="117" spans="1:22" x14ac:dyDescent="0.25">
      <c r="A117" s="18">
        <f t="shared" ca="1" si="12"/>
        <v>48579</v>
      </c>
      <c r="B117" s="1">
        <f t="shared" si="21"/>
        <v>105</v>
      </c>
      <c r="C117" s="2">
        <f t="shared" si="13"/>
        <v>84399.013849860552</v>
      </c>
      <c r="D117" s="6">
        <f>PPMT($B$2/12,B117,$B$3,$B$1)</f>
        <v>-185.1590653043867</v>
      </c>
      <c r="E117" s="6">
        <f>IPMT($B$2/12,B117,$B$3,$B$1)</f>
        <v>-351.6625577077524</v>
      </c>
      <c r="F117" s="6">
        <f t="shared" si="14"/>
        <v>-536.82162301213907</v>
      </c>
      <c r="G117" s="6">
        <f>PMT($B$2/12,$B$3,$B$1)</f>
        <v>-536.82162301213907</v>
      </c>
      <c r="H117" s="6">
        <f t="shared" si="15"/>
        <v>84213.85478455617</v>
      </c>
      <c r="J117" s="1">
        <f t="shared" si="16"/>
        <v>105</v>
      </c>
      <c r="K117" s="2">
        <f t="shared" si="17"/>
        <v>142928.72383553287</v>
      </c>
      <c r="L117" s="14">
        <f t="shared" si="18"/>
        <v>46466.663019496445</v>
      </c>
      <c r="M117" s="6">
        <f>IF(-PPMT($B$2/12,B117,$B$3,$B$1)&gt;T116,T116,-PPMT($B$2/12,B117,$B$3,$B$1))</f>
        <v>185.1590653043867</v>
      </c>
      <c r="N117" s="11">
        <f>(1+VLOOKUP(J117,Curves!$A:$B,2,0))^(1/12)-1</f>
        <v>7.8999520956819502E-3</v>
      </c>
      <c r="O117" s="6">
        <f>$B$2/12*L117</f>
        <v>193.61109591456852</v>
      </c>
      <c r="P117" s="10">
        <f>(1+VLOOKUP(B117,Curves!$A:$C,3,0))^(1/12)-1</f>
        <v>6.8439188999369627E-4</v>
      </c>
      <c r="Q117" s="6">
        <f>P117*(L117-M117-S117)</f>
        <v>31.424457461207073</v>
      </c>
      <c r="R117" s="6">
        <f t="shared" ca="1" si="19"/>
        <v>32.385126026277611</v>
      </c>
      <c r="S117" s="6">
        <f>N117*(L117-M117)</f>
        <v>365.62166415423201</v>
      </c>
      <c r="T117" s="14">
        <f t="shared" si="11"/>
        <v>45884.457832576612</v>
      </c>
      <c r="V117" s="8">
        <f t="shared" ca="1" si="20"/>
        <v>776.77695139946479</v>
      </c>
    </row>
    <row r="118" spans="1:22" x14ac:dyDescent="0.25">
      <c r="A118" s="18">
        <f t="shared" ca="1" si="12"/>
        <v>48610</v>
      </c>
      <c r="B118" s="1">
        <f t="shared" si="21"/>
        <v>106</v>
      </c>
      <c r="C118" s="2">
        <f t="shared" si="13"/>
        <v>84213.85478455617</v>
      </c>
      <c r="D118" s="6">
        <f>PPMT($B$2/12,B118,$B$3,$B$1)</f>
        <v>-185.93056140982165</v>
      </c>
      <c r="E118" s="6">
        <f>IPMT($B$2/12,B118,$B$3,$B$1)</f>
        <v>-350.89106160231745</v>
      </c>
      <c r="F118" s="6">
        <f t="shared" si="14"/>
        <v>-536.82162301213907</v>
      </c>
      <c r="G118" s="6">
        <f>PMT($B$2/12,$B$3,$B$1)</f>
        <v>-536.82162301213907</v>
      </c>
      <c r="H118" s="6">
        <f t="shared" si="15"/>
        <v>84027.924223146343</v>
      </c>
      <c r="J118" s="1">
        <f t="shared" si="16"/>
        <v>106</v>
      </c>
      <c r="K118" s="2">
        <f t="shared" si="17"/>
        <v>143166.93837525876</v>
      </c>
      <c r="L118" s="14">
        <f t="shared" si="18"/>
        <v>45884.457832576612</v>
      </c>
      <c r="M118" s="6">
        <f>IF(-PPMT($B$2/12,B118,$B$3,$B$1)&gt;T117,T117,-PPMT($B$2/12,B118,$B$3,$B$1))</f>
        <v>185.93056140982165</v>
      </c>
      <c r="N118" s="11">
        <f>(1+VLOOKUP(J118,Curves!$A:$B,2,0))^(1/12)-1</f>
        <v>7.8621036073809325E-3</v>
      </c>
      <c r="O118" s="6">
        <f>$B$2/12*L118</f>
        <v>191.18524096906921</v>
      </c>
      <c r="P118" s="10">
        <f>(1+VLOOKUP(B118,Curves!$A:$C,3,0))^(1/12)-1</f>
        <v>6.7757340092544638E-4</v>
      </c>
      <c r="Q118" s="6">
        <f>P118*(L118-M118-S118)</f>
        <v>30.720663526678067</v>
      </c>
      <c r="R118" s="6">
        <f t="shared" ca="1" si="19"/>
        <v>31.663508169447404</v>
      </c>
      <c r="S118" s="6">
        <f>N118*(L118-M118)</f>
        <v>359.28655611063635</v>
      </c>
      <c r="T118" s="14">
        <f t="shared" si="11"/>
        <v>45308.520051529478</v>
      </c>
      <c r="V118" s="8">
        <f t="shared" ca="1" si="20"/>
        <v>768.06586665897453</v>
      </c>
    </row>
    <row r="119" spans="1:22" x14ac:dyDescent="0.25">
      <c r="A119" s="18">
        <f t="shared" ca="1" si="12"/>
        <v>48638</v>
      </c>
      <c r="B119" s="1">
        <f t="shared" si="21"/>
        <v>107</v>
      </c>
      <c r="C119" s="2">
        <f t="shared" si="13"/>
        <v>84027.924223146343</v>
      </c>
      <c r="D119" s="6">
        <f>PPMT($B$2/12,B119,$B$3,$B$1)</f>
        <v>-186.70527208236257</v>
      </c>
      <c r="E119" s="6">
        <f>IPMT($B$2/12,B119,$B$3,$B$1)</f>
        <v>-350.11635092977656</v>
      </c>
      <c r="F119" s="6">
        <f t="shared" si="14"/>
        <v>-536.82162301213907</v>
      </c>
      <c r="G119" s="6">
        <f>PMT($B$2/12,$B$3,$B$1)</f>
        <v>-536.82162301213907</v>
      </c>
      <c r="H119" s="6">
        <f t="shared" si="15"/>
        <v>83841.218951063987</v>
      </c>
      <c r="J119" s="1">
        <f t="shared" si="16"/>
        <v>107</v>
      </c>
      <c r="K119" s="2">
        <f t="shared" si="17"/>
        <v>143405.54993921754</v>
      </c>
      <c r="L119" s="14">
        <f t="shared" si="18"/>
        <v>45308.520051529478</v>
      </c>
      <c r="M119" s="6">
        <f>IF(-PPMT($B$2/12,B119,$B$3,$B$1)&gt;T118,T118,-PPMT($B$2/12,B119,$B$3,$B$1))</f>
        <v>186.70527208236257</v>
      </c>
      <c r="N119" s="11">
        <f>(1+VLOOKUP(J119,Curves!$A:$B,2,0))^(1/12)-1</f>
        <v>7.8244288375279858E-3</v>
      </c>
      <c r="O119" s="6">
        <f>$B$2/12*L119</f>
        <v>188.78550021470616</v>
      </c>
      <c r="P119" s="10">
        <f>(1+VLOOKUP(B119,Curves!$A:$C,3,0))^(1/12)-1</f>
        <v>6.708225932872125E-4</v>
      </c>
      <c r="Q119" s="6">
        <f>P119*(L119-M119-S119)</f>
        <v>30.031897258345577</v>
      </c>
      <c r="R119" s="6">
        <f t="shared" ca="1" si="19"/>
        <v>30.957475328664653</v>
      </c>
      <c r="S119" s="6">
        <f>N119*(L119-M119)</f>
        <v>353.05242876190249</v>
      </c>
      <c r="T119" s="14">
        <f t="shared" si="11"/>
        <v>44738.730453426862</v>
      </c>
      <c r="V119" s="8">
        <f t="shared" ca="1" si="20"/>
        <v>759.50067638763574</v>
      </c>
    </row>
    <row r="120" spans="1:22" x14ac:dyDescent="0.25">
      <c r="A120" s="18">
        <f t="shared" ca="1" si="12"/>
        <v>48669</v>
      </c>
      <c r="B120" s="1">
        <f t="shared" si="21"/>
        <v>108</v>
      </c>
      <c r="C120" s="2">
        <f t="shared" si="13"/>
        <v>83841.218951063987</v>
      </c>
      <c r="D120" s="6">
        <f>PPMT($B$2/12,B120,$B$3,$B$1)</f>
        <v>-187.48321071603908</v>
      </c>
      <c r="E120" s="6">
        <f>IPMT($B$2/12,B120,$B$3,$B$1)</f>
        <v>-349.33841229609993</v>
      </c>
      <c r="F120" s="6">
        <f t="shared" si="14"/>
        <v>-536.82162301213907</v>
      </c>
      <c r="G120" s="6">
        <f>PMT($B$2/12,$B$3,$B$1)</f>
        <v>-536.82162301213907</v>
      </c>
      <c r="H120" s="6">
        <f t="shared" si="15"/>
        <v>83653.735740347955</v>
      </c>
      <c r="J120" s="1">
        <f t="shared" si="16"/>
        <v>108</v>
      </c>
      <c r="K120" s="2">
        <f t="shared" si="17"/>
        <v>143644.55918911623</v>
      </c>
      <c r="L120" s="14">
        <f t="shared" si="18"/>
        <v>44738.730453426862</v>
      </c>
      <c r="M120" s="6">
        <f>IF(-PPMT($B$2/12,B120,$B$3,$B$1)&gt;T119,T119,-PPMT($B$2/12,B120,$B$3,$B$1))</f>
        <v>187.48321071603908</v>
      </c>
      <c r="N120" s="11">
        <f>(1+VLOOKUP(J120,Curves!$A:$B,2,0))^(1/12)-1</f>
        <v>7.7869270591628403E-3</v>
      </c>
      <c r="O120" s="6">
        <f>$B$2/12*L120</f>
        <v>186.41137688927859</v>
      </c>
      <c r="P120" s="10">
        <f>(1+VLOOKUP(B120,Curves!$A:$C,3,0))^(1/12)-1</f>
        <v>6.6413880020732563E-4</v>
      </c>
      <c r="Q120" s="6">
        <f>P120*(L120-M120-S120)</f>
        <v>29.357810643703615</v>
      </c>
      <c r="R120" s="6">
        <f t="shared" ca="1" si="19"/>
        <v>30.266661367095772</v>
      </c>
      <c r="S120" s="6">
        <f>N120*(L120-M120)</f>
        <v>346.91731267371881</v>
      </c>
      <c r="T120" s="14">
        <f t="shared" si="11"/>
        <v>44174.972119393395</v>
      </c>
      <c r="V120" s="8">
        <f t="shared" ca="1" si="20"/>
        <v>751.07856164613236</v>
      </c>
    </row>
    <row r="121" spans="1:22" x14ac:dyDescent="0.25">
      <c r="A121" s="18">
        <f t="shared" ca="1" si="12"/>
        <v>48699</v>
      </c>
      <c r="B121" s="1">
        <f t="shared" si="21"/>
        <v>109</v>
      </c>
      <c r="C121" s="2">
        <f t="shared" si="13"/>
        <v>83653.735740347955</v>
      </c>
      <c r="D121" s="6">
        <f>PPMT($B$2/12,B121,$B$3,$B$1)</f>
        <v>-188.26439076068922</v>
      </c>
      <c r="E121" s="6">
        <f>IPMT($B$2/12,B121,$B$3,$B$1)</f>
        <v>-348.55723225144988</v>
      </c>
      <c r="F121" s="6">
        <f t="shared" si="14"/>
        <v>-536.82162301213907</v>
      </c>
      <c r="G121" s="6">
        <f>PMT($B$2/12,$B$3,$B$1)</f>
        <v>-536.82162301213907</v>
      </c>
      <c r="H121" s="6">
        <f t="shared" si="15"/>
        <v>83465.471349587271</v>
      </c>
      <c r="J121" s="1">
        <f t="shared" si="16"/>
        <v>109</v>
      </c>
      <c r="K121" s="2">
        <f t="shared" si="17"/>
        <v>143883.96678776477</v>
      </c>
      <c r="L121" s="14">
        <f t="shared" si="18"/>
        <v>44174.972119393395</v>
      </c>
      <c r="M121" s="6">
        <f>IF(-PPMT($B$2/12,B121,$B$3,$B$1)&gt;T120,T120,-PPMT($B$2/12,B121,$B$3,$B$1))</f>
        <v>188.26439076068922</v>
      </c>
      <c r="N121" s="11">
        <f>(1+VLOOKUP(J121,Curves!$A:$B,2,0))^(1/12)-1</f>
        <v>7.749597547727749E-3</v>
      </c>
      <c r="O121" s="6">
        <f>$B$2/12*L121</f>
        <v>184.0623838308058</v>
      </c>
      <c r="P121" s="10">
        <f>(1+VLOOKUP(B121,Curves!$A:$C,3,0))^(1/12)-1</f>
        <v>6.5752136128671701E-4</v>
      </c>
      <c r="Q121" s="6">
        <f>P121*(L121-M121-S121)</f>
        <v>28.698064534488665</v>
      </c>
      <c r="R121" s="6">
        <f t="shared" ca="1" si="19"/>
        <v>29.590709609077422</v>
      </c>
      <c r="S121" s="6">
        <f>N121*(L121-M121)</f>
        <v>340.87928234642925</v>
      </c>
      <c r="T121" s="14">
        <f t="shared" si="11"/>
        <v>43617.130381751784</v>
      </c>
      <c r="V121" s="8">
        <f t="shared" ca="1" si="20"/>
        <v>742.79676654700165</v>
      </c>
    </row>
    <row r="122" spans="1:22" x14ac:dyDescent="0.25">
      <c r="A122" s="18">
        <f t="shared" ca="1" si="12"/>
        <v>48730</v>
      </c>
      <c r="B122" s="1">
        <f t="shared" si="21"/>
        <v>110</v>
      </c>
      <c r="C122" s="2">
        <f t="shared" si="13"/>
        <v>83465.471349587271</v>
      </c>
      <c r="D122" s="6">
        <f>PPMT($B$2/12,B122,$B$3,$B$1)</f>
        <v>-189.04882572219213</v>
      </c>
      <c r="E122" s="6">
        <f>IPMT($B$2/12,B122,$B$3,$B$1)</f>
        <v>-347.77279728994694</v>
      </c>
      <c r="F122" s="6">
        <f t="shared" si="14"/>
        <v>-536.82162301213907</v>
      </c>
      <c r="G122" s="6">
        <f>PMT($B$2/12,$B$3,$B$1)</f>
        <v>-536.82162301213907</v>
      </c>
      <c r="H122" s="6">
        <f t="shared" si="15"/>
        <v>83276.422523865083</v>
      </c>
      <c r="J122" s="1">
        <f t="shared" si="16"/>
        <v>110</v>
      </c>
      <c r="K122" s="2">
        <f t="shared" si="17"/>
        <v>144123.77339907773</v>
      </c>
      <c r="L122" s="14">
        <f t="shared" si="18"/>
        <v>43617.130381751784</v>
      </c>
      <c r="M122" s="6">
        <f>IF(-PPMT($B$2/12,B122,$B$3,$B$1)&gt;T121,T121,-PPMT($B$2/12,B122,$B$3,$B$1))</f>
        <v>189.04882572219213</v>
      </c>
      <c r="N122" s="11">
        <f>(1+VLOOKUP(J122,Curves!$A:$B,2,0))^(1/12)-1</f>
        <v>7.7124395810648227E-3</v>
      </c>
      <c r="O122" s="6">
        <f>$B$2/12*L122</f>
        <v>181.7380432572991</v>
      </c>
      <c r="P122" s="10">
        <f>(1+VLOOKUP(B122,Curves!$A:$C,3,0))^(1/12)-1</f>
        <v>6.5096962253852197E-4</v>
      </c>
      <c r="Q122" s="6">
        <f>P122*(L122-M122-S122)</f>
        <v>28.052328400335288</v>
      </c>
      <c r="R122" s="6">
        <f t="shared" ca="1" si="19"/>
        <v>28.92927257347694</v>
      </c>
      <c r="S122" s="6">
        <f>N122*(L122-M122)</f>
        <v>334.93645512243381</v>
      </c>
      <c r="T122" s="14">
        <f t="shared" si="11"/>
        <v>43065.092772506818</v>
      </c>
      <c r="V122" s="8">
        <f t="shared" ca="1" si="20"/>
        <v>734.65259667540204</v>
      </c>
    </row>
    <row r="123" spans="1:22" x14ac:dyDescent="0.25">
      <c r="A123" s="18">
        <f t="shared" ca="1" si="12"/>
        <v>48760</v>
      </c>
      <c r="B123" s="1">
        <f t="shared" si="21"/>
        <v>111</v>
      </c>
      <c r="C123" s="2">
        <f t="shared" si="13"/>
        <v>83276.422523865083</v>
      </c>
      <c r="D123" s="6">
        <f>PPMT($B$2/12,B123,$B$3,$B$1)</f>
        <v>-189.83652916270123</v>
      </c>
      <c r="E123" s="6">
        <f>IPMT($B$2/12,B123,$B$3,$B$1)</f>
        <v>-346.98509384943782</v>
      </c>
      <c r="F123" s="6">
        <f t="shared" si="14"/>
        <v>-536.82162301213907</v>
      </c>
      <c r="G123" s="6">
        <f>PMT($B$2/12,$B$3,$B$1)</f>
        <v>-536.82162301213907</v>
      </c>
      <c r="H123" s="6">
        <f t="shared" si="15"/>
        <v>83086.585994702386</v>
      </c>
      <c r="J123" s="1">
        <f t="shared" si="16"/>
        <v>111</v>
      </c>
      <c r="K123" s="2">
        <f t="shared" si="17"/>
        <v>144363.97968807622</v>
      </c>
      <c r="L123" s="14">
        <f t="shared" si="18"/>
        <v>43065.092772506818</v>
      </c>
      <c r="M123" s="6">
        <f>IF(-PPMT($B$2/12,B123,$B$3,$B$1)&gt;T122,T122,-PPMT($B$2/12,B123,$B$3,$B$1))</f>
        <v>189.83652916270123</v>
      </c>
      <c r="N123" s="11">
        <f>(1+VLOOKUP(J123,Curves!$A:$B,2,0))^(1/12)-1</f>
        <v>7.6754524394146983E-3</v>
      </c>
      <c r="O123" s="6">
        <f>$B$2/12*L123</f>
        <v>179.43788655211173</v>
      </c>
      <c r="P123" s="10">
        <f>(1+VLOOKUP(B123,Curves!$A:$C,3,0))^(1/12)-1</f>
        <v>6.4448293632834996E-4</v>
      </c>
      <c r="Q123" s="6">
        <f>P123*(L123-M123-S123)</f>
        <v>27.420280089838581</v>
      </c>
      <c r="R123" s="6">
        <f t="shared" ca="1" si="19"/>
        <v>28.282011715086366</v>
      </c>
      <c r="S123" s="6">
        <f>N123*(L123-M123)</f>
        <v>329.08699012350593</v>
      </c>
      <c r="T123" s="14">
        <f t="shared" si="11"/>
        <v>42518.748973130772</v>
      </c>
      <c r="V123" s="8">
        <f t="shared" ca="1" si="20"/>
        <v>726.64341755340524</v>
      </c>
    </row>
    <row r="124" spans="1:22" x14ac:dyDescent="0.25">
      <c r="A124" s="18">
        <f t="shared" ca="1" si="12"/>
        <v>48791</v>
      </c>
      <c r="B124" s="1">
        <f t="shared" si="21"/>
        <v>112</v>
      </c>
      <c r="C124" s="2">
        <f t="shared" si="13"/>
        <v>83086.585994702386</v>
      </c>
      <c r="D124" s="6">
        <f>PPMT($B$2/12,B124,$B$3,$B$1)</f>
        <v>-190.62751470087917</v>
      </c>
      <c r="E124" s="6">
        <f>IPMT($B$2/12,B124,$B$3,$B$1)</f>
        <v>-346.19410831125992</v>
      </c>
      <c r="F124" s="6">
        <f t="shared" si="14"/>
        <v>-536.82162301213907</v>
      </c>
      <c r="G124" s="6">
        <f>PMT($B$2/12,$B$3,$B$1)</f>
        <v>-536.82162301213907</v>
      </c>
      <c r="H124" s="6">
        <f t="shared" si="15"/>
        <v>82895.9584800015</v>
      </c>
      <c r="J124" s="1">
        <f t="shared" si="16"/>
        <v>112</v>
      </c>
      <c r="K124" s="2">
        <f t="shared" si="17"/>
        <v>144604.58632088968</v>
      </c>
      <c r="L124" s="14">
        <f t="shared" si="18"/>
        <v>42518.748973130772</v>
      </c>
      <c r="M124" s="6">
        <f>IF(-PPMT($B$2/12,B124,$B$3,$B$1)&gt;T123,T123,-PPMT($B$2/12,B124,$B$3,$B$1))</f>
        <v>190.62751470087917</v>
      </c>
      <c r="N124" s="11">
        <f>(1+VLOOKUP(J124,Curves!$A:$B,2,0))^(1/12)-1</f>
        <v>7.6386354054134298E-3</v>
      </c>
      <c r="O124" s="6">
        <f>$B$2/12*L124</f>
        <v>177.16145405471156</v>
      </c>
      <c r="P124" s="10">
        <f>(1+VLOOKUP(B124,Curves!$A:$C,3,0))^(1/12)-1</f>
        <v>6.3806066131300021E-4</v>
      </c>
      <c r="Q124" s="6">
        <f>P124*(L124-M124-S124)</f>
        <v>26.801605598691363</v>
      </c>
      <c r="R124" s="6">
        <f t="shared" ca="1" si="19"/>
        <v>27.648597174010259</v>
      </c>
      <c r="S124" s="6">
        <f>N124*(L124-M124)</f>
        <v>323.32908721700255</v>
      </c>
      <c r="T124" s="14">
        <f t="shared" si="11"/>
        <v>41977.990765614202</v>
      </c>
      <c r="V124" s="8">
        <f t="shared" ca="1" si="20"/>
        <v>718.76665314660352</v>
      </c>
    </row>
    <row r="125" spans="1:22" x14ac:dyDescent="0.25">
      <c r="A125" s="18">
        <f t="shared" ca="1" si="12"/>
        <v>48822</v>
      </c>
      <c r="B125" s="1">
        <f t="shared" si="21"/>
        <v>113</v>
      </c>
      <c r="C125" s="2">
        <f t="shared" si="13"/>
        <v>82895.9584800015</v>
      </c>
      <c r="D125" s="6">
        <f>PPMT($B$2/12,B125,$B$3,$B$1)</f>
        <v>-191.4217960121328</v>
      </c>
      <c r="E125" s="6">
        <f>IPMT($B$2/12,B125,$B$3,$B$1)</f>
        <v>-345.39982700000627</v>
      </c>
      <c r="F125" s="6">
        <f t="shared" si="14"/>
        <v>-536.82162301213907</v>
      </c>
      <c r="G125" s="6">
        <f>PMT($B$2/12,$B$3,$B$1)</f>
        <v>-536.82162301213907</v>
      </c>
      <c r="H125" s="6">
        <f t="shared" si="15"/>
        <v>82704.536683989369</v>
      </c>
      <c r="J125" s="1">
        <f t="shared" si="16"/>
        <v>113</v>
      </c>
      <c r="K125" s="2">
        <f t="shared" si="17"/>
        <v>144845.59396475783</v>
      </c>
      <c r="L125" s="14">
        <f t="shared" si="18"/>
        <v>41977.990765614202</v>
      </c>
      <c r="M125" s="6">
        <f>IF(-PPMT($B$2/12,B125,$B$3,$B$1)&gt;T124,T124,-PPMT($B$2/12,B125,$B$3,$B$1))</f>
        <v>191.4217960121328</v>
      </c>
      <c r="N125" s="11">
        <f>(1+VLOOKUP(J125,Curves!$A:$B,2,0))^(1/12)-1</f>
        <v>7.601987764091156E-3</v>
      </c>
      <c r="O125" s="6">
        <f>$B$2/12*L125</f>
        <v>174.90829485672583</v>
      </c>
      <c r="P125" s="10">
        <f>(1+VLOOKUP(B125,Curves!$A:$C,3,0))^(1/12)-1</f>
        <v>6.3170216238250809E-4</v>
      </c>
      <c r="Q125" s="6">
        <f>P125*(L125-M125-S125)</f>
        <v>26.195998844876193</v>
      </c>
      <c r="R125" s="6">
        <f t="shared" ca="1" si="19"/>
        <v>27.028707532511021</v>
      </c>
      <c r="S125" s="6">
        <f>N125*(L125-M125)</f>
        <v>317.66098601026613</v>
      </c>
      <c r="T125" s="14">
        <f t="shared" si="11"/>
        <v>41442.711984746922</v>
      </c>
      <c r="V125" s="8">
        <f t="shared" ca="1" si="20"/>
        <v>711.01978441163578</v>
      </c>
    </row>
    <row r="126" spans="1:22" x14ac:dyDescent="0.25">
      <c r="A126" s="18">
        <f t="shared" ca="1" si="12"/>
        <v>48852</v>
      </c>
      <c r="B126" s="1">
        <f t="shared" si="21"/>
        <v>114</v>
      </c>
      <c r="C126" s="2">
        <f t="shared" si="13"/>
        <v>82704.536683989369</v>
      </c>
      <c r="D126" s="6">
        <f>PPMT($B$2/12,B126,$B$3,$B$1)</f>
        <v>-192.21938682885005</v>
      </c>
      <c r="E126" s="6">
        <f>IPMT($B$2/12,B126,$B$3,$B$1)</f>
        <v>-344.60223618328905</v>
      </c>
      <c r="F126" s="6">
        <f t="shared" si="14"/>
        <v>-536.82162301213907</v>
      </c>
      <c r="G126" s="6">
        <f>PMT($B$2/12,$B$3,$B$1)</f>
        <v>-536.82162301213907</v>
      </c>
      <c r="H126" s="6">
        <f t="shared" si="15"/>
        <v>82512.317297160524</v>
      </c>
      <c r="J126" s="1">
        <f t="shared" si="16"/>
        <v>114</v>
      </c>
      <c r="K126" s="2">
        <f t="shared" si="17"/>
        <v>145087.00328803243</v>
      </c>
      <c r="L126" s="14">
        <f t="shared" si="18"/>
        <v>41442.711984746922</v>
      </c>
      <c r="M126" s="6">
        <f>IF(-PPMT($B$2/12,B126,$B$3,$B$1)&gt;T125,T125,-PPMT($B$2/12,B126,$B$3,$B$1))</f>
        <v>192.21938682885005</v>
      </c>
      <c r="N126" s="11">
        <f>(1+VLOOKUP(J126,Curves!$A:$B,2,0))^(1/12)-1</f>
        <v>7.5655088028683259E-3</v>
      </c>
      <c r="O126" s="6">
        <f>$B$2/12*L126</f>
        <v>172.67796660311217</v>
      </c>
      <c r="P126" s="10">
        <f>(1+VLOOKUP(B126,Curves!$A:$C,3,0))^(1/12)-1</f>
        <v>6.2540681060085923E-4</v>
      </c>
      <c r="Q126" s="6">
        <f>P126*(L126-M126-S126)</f>
        <v>25.603161450488326</v>
      </c>
      <c r="R126" s="6">
        <f t="shared" ca="1" si="19"/>
        <v>26.422029579333255</v>
      </c>
      <c r="S126" s="6">
        <f>N126*(L126-M126)</f>
        <v>312.08096487220388</v>
      </c>
      <c r="T126" s="14">
        <f t="shared" si="11"/>
        <v>40912.808471595374</v>
      </c>
      <c r="V126" s="8">
        <f t="shared" ca="1" si="20"/>
        <v>703.40034788349942</v>
      </c>
    </row>
    <row r="127" spans="1:22" x14ac:dyDescent="0.25">
      <c r="A127" s="18">
        <f t="shared" ca="1" si="12"/>
        <v>48883</v>
      </c>
      <c r="B127" s="1">
        <f t="shared" si="21"/>
        <v>115</v>
      </c>
      <c r="C127" s="2">
        <f t="shared" si="13"/>
        <v>82512.317297160524</v>
      </c>
      <c r="D127" s="6">
        <f>PPMT($B$2/12,B127,$B$3,$B$1)</f>
        <v>-193.0203009406369</v>
      </c>
      <c r="E127" s="6">
        <f>IPMT($B$2/12,B127,$B$3,$B$1)</f>
        <v>-343.80132207150217</v>
      </c>
      <c r="F127" s="6">
        <f t="shared" si="14"/>
        <v>-536.82162301213907</v>
      </c>
      <c r="G127" s="6">
        <f>PMT($B$2/12,$B$3,$B$1)</f>
        <v>-536.82162301213907</v>
      </c>
      <c r="H127" s="6">
        <f t="shared" si="15"/>
        <v>82319.296996219884</v>
      </c>
      <c r="J127" s="1">
        <f t="shared" si="16"/>
        <v>115</v>
      </c>
      <c r="K127" s="2">
        <f t="shared" si="17"/>
        <v>145328.81496017915</v>
      </c>
      <c r="L127" s="14">
        <f t="shared" si="18"/>
        <v>40912.808471595374</v>
      </c>
      <c r="M127" s="6">
        <f>IF(-PPMT($B$2/12,B127,$B$3,$B$1)&gt;T126,T126,-PPMT($B$2/12,B127,$B$3,$B$1))</f>
        <v>193.0203009406369</v>
      </c>
      <c r="N127" s="11">
        <f>(1+VLOOKUP(J127,Curves!$A:$B,2,0))^(1/12)-1</f>
        <v>7.529197811555477E-3</v>
      </c>
      <c r="O127" s="6">
        <f>$B$2/12*L127</f>
        <v>170.47003529831406</v>
      </c>
      <c r="P127" s="10">
        <f>(1+VLOOKUP(B127,Curves!$A:$C,3,0))^(1/12)-1</f>
        <v>6.1917398314714767E-4</v>
      </c>
      <c r="Q127" s="6">
        <f>P127*(L127-M127-S127)</f>
        <v>25.022802530053568</v>
      </c>
      <c r="R127" s="6">
        <f t="shared" ca="1" si="19"/>
        <v>25.828258081039799</v>
      </c>
      <c r="S127" s="6">
        <f>N127*(L127-M127)</f>
        <v>306.5873399814962</v>
      </c>
      <c r="T127" s="14">
        <f t="shared" si="11"/>
        <v>40388.178028143186</v>
      </c>
      <c r="V127" s="8">
        <f t="shared" ca="1" si="20"/>
        <v>695.90593430148692</v>
      </c>
    </row>
    <row r="128" spans="1:22" x14ac:dyDescent="0.25">
      <c r="A128" s="18">
        <f t="shared" ca="1" si="12"/>
        <v>48913</v>
      </c>
      <c r="B128" s="1">
        <f t="shared" si="21"/>
        <v>116</v>
      </c>
      <c r="C128" s="2">
        <f t="shared" si="13"/>
        <v>82319.296996219884</v>
      </c>
      <c r="D128" s="6">
        <f>PPMT($B$2/12,B128,$B$3,$B$1)</f>
        <v>-193.82455219455628</v>
      </c>
      <c r="E128" s="6">
        <f>IPMT($B$2/12,B128,$B$3,$B$1)</f>
        <v>-342.99707081758282</v>
      </c>
      <c r="F128" s="6">
        <f t="shared" si="14"/>
        <v>-536.82162301213907</v>
      </c>
      <c r="G128" s="6">
        <f>PMT($B$2/12,$B$3,$B$1)</f>
        <v>-536.82162301213907</v>
      </c>
      <c r="H128" s="6">
        <f t="shared" si="15"/>
        <v>82125.472444025334</v>
      </c>
      <c r="J128" s="1">
        <f t="shared" si="16"/>
        <v>116</v>
      </c>
      <c r="K128" s="2">
        <f t="shared" si="17"/>
        <v>145571.02965177945</v>
      </c>
      <c r="L128" s="14">
        <f t="shared" si="18"/>
        <v>40388.178028143186</v>
      </c>
      <c r="M128" s="6">
        <f>IF(-PPMT($B$2/12,B128,$B$3,$B$1)&gt;T127,T127,-PPMT($B$2/12,B128,$B$3,$B$1))</f>
        <v>193.82455219455628</v>
      </c>
      <c r="N128" s="11">
        <f>(1+VLOOKUP(J128,Curves!$A:$B,2,0))^(1/12)-1</f>
        <v>7.4930540823485714E-3</v>
      </c>
      <c r="O128" s="6">
        <f>$B$2/12*L128</f>
        <v>168.28407511726328</v>
      </c>
      <c r="P128" s="10">
        <f>(1+VLOOKUP(B128,Curves!$A:$C,3,0))^(1/12)-1</f>
        <v>6.1300306325895448E-4</v>
      </c>
      <c r="Q128" s="6">
        <f>P128*(L128-M128-S128)</f>
        <v>24.45463848520469</v>
      </c>
      <c r="R128" s="6">
        <f t="shared" ca="1" si="19"/>
        <v>25.247095560301759</v>
      </c>
      <c r="S128" s="6">
        <f>N128*(L128-M128)</f>
        <v>301.17846440031838</v>
      </c>
      <c r="T128" s="14">
        <f t="shared" si="11"/>
        <v>39868.720373063101</v>
      </c>
      <c r="V128" s="8">
        <f t="shared" ca="1" si="20"/>
        <v>688.53418727243968</v>
      </c>
    </row>
    <row r="129" spans="1:22" x14ac:dyDescent="0.25">
      <c r="A129" s="18">
        <f t="shared" ca="1" si="12"/>
        <v>48944</v>
      </c>
      <c r="B129" s="1">
        <f t="shared" si="21"/>
        <v>117</v>
      </c>
      <c r="C129" s="2">
        <f t="shared" si="13"/>
        <v>82125.472444025334</v>
      </c>
      <c r="D129" s="6">
        <f>PPMT($B$2/12,B129,$B$3,$B$1)</f>
        <v>-194.63215449536685</v>
      </c>
      <c r="E129" s="6">
        <f>IPMT($B$2/12,B129,$B$3,$B$1)</f>
        <v>-342.18946851677219</v>
      </c>
      <c r="F129" s="6">
        <f t="shared" si="14"/>
        <v>-536.82162301213907</v>
      </c>
      <c r="G129" s="6">
        <f>PMT($B$2/12,$B$3,$B$1)</f>
        <v>-536.82162301213907</v>
      </c>
      <c r="H129" s="6">
        <f t="shared" si="15"/>
        <v>81930.840289529966</v>
      </c>
      <c r="J129" s="1">
        <f t="shared" si="16"/>
        <v>117</v>
      </c>
      <c r="K129" s="2">
        <f t="shared" si="17"/>
        <v>145813.64803453241</v>
      </c>
      <c r="L129" s="14">
        <f t="shared" si="18"/>
        <v>39868.720373063101</v>
      </c>
      <c r="M129" s="6">
        <f>IF(-PPMT($B$2/12,B129,$B$3,$B$1)&gt;T128,T128,-PPMT($B$2/12,B129,$B$3,$B$1))</f>
        <v>194.63215449536685</v>
      </c>
      <c r="N129" s="11">
        <f>(1+VLOOKUP(J129,Curves!$A:$B,2,0))^(1/12)-1</f>
        <v>7.4570769098278866E-3</v>
      </c>
      <c r="O129" s="6">
        <f>$B$2/12*L129</f>
        <v>166.11966822109625</v>
      </c>
      <c r="P129" s="10">
        <f>(1+VLOOKUP(B129,Curves!$A:$C,3,0))^(1/12)-1</f>
        <v>6.0689344017417213E-4</v>
      </c>
      <c r="Q129" s="6">
        <f>P129*(L129-M129-S129)</f>
        <v>23.898392805361134</v>
      </c>
      <c r="R129" s="6">
        <f t="shared" ca="1" si="19"/>
        <v>24.678252080854723</v>
      </c>
      <c r="S129" s="6">
        <f>N129*(L129-M129)</f>
        <v>295.85272717315604</v>
      </c>
      <c r="T129" s="14">
        <f t="shared" si="11"/>
        <v>39354.337098589211</v>
      </c>
      <c r="V129" s="8">
        <f t="shared" ca="1" si="20"/>
        <v>681.28280197047388</v>
      </c>
    </row>
    <row r="130" spans="1:22" x14ac:dyDescent="0.25">
      <c r="A130" s="18">
        <f t="shared" ca="1" si="12"/>
        <v>48975</v>
      </c>
      <c r="B130" s="1">
        <f t="shared" si="21"/>
        <v>118</v>
      </c>
      <c r="C130" s="2">
        <f t="shared" si="13"/>
        <v>81930.840289529966</v>
      </c>
      <c r="D130" s="6">
        <f>PPMT($B$2/12,B130,$B$3,$B$1)</f>
        <v>-195.44312180576426</v>
      </c>
      <c r="E130" s="6">
        <f>IPMT($B$2/12,B130,$B$3,$B$1)</f>
        <v>-341.37850120637478</v>
      </c>
      <c r="F130" s="6">
        <f t="shared" si="14"/>
        <v>-536.82162301213907</v>
      </c>
      <c r="G130" s="6">
        <f>PMT($B$2/12,$B$3,$B$1)</f>
        <v>-536.82162301213907</v>
      </c>
      <c r="H130" s="6">
        <f t="shared" si="15"/>
        <v>81735.397167724208</v>
      </c>
      <c r="J130" s="1">
        <f t="shared" si="16"/>
        <v>118</v>
      </c>
      <c r="K130" s="2">
        <f t="shared" si="17"/>
        <v>146056.67078125663</v>
      </c>
      <c r="L130" s="14">
        <f t="shared" si="18"/>
        <v>39354.337098589211</v>
      </c>
      <c r="M130" s="6">
        <f>IF(-PPMT($B$2/12,B130,$B$3,$B$1)&gt;T129,T129,-PPMT($B$2/12,B130,$B$3,$B$1))</f>
        <v>195.44312180576426</v>
      </c>
      <c r="N130" s="11">
        <f>(1+VLOOKUP(J130,Curves!$A:$B,2,0))^(1/12)-1</f>
        <v>7.4212655909551284E-3</v>
      </c>
      <c r="O130" s="6">
        <f>$B$2/12*L130</f>
        <v>163.97640457745504</v>
      </c>
      <c r="P130" s="10">
        <f>(1+VLOOKUP(B130,Curves!$A:$C,3,0))^(1/12)-1</f>
        <v>6.0084450907460507E-4</v>
      </c>
      <c r="Q130" s="6">
        <f>P130*(L130-M130-S130)</f>
        <v>23.353795874355399</v>
      </c>
      <c r="R130" s="6">
        <f t="shared" ca="1" si="19"/>
        <v>24.121445038822227</v>
      </c>
      <c r="S130" s="6">
        <f>N130*(L130-M130)</f>
        <v>290.60855244976301</v>
      </c>
      <c r="T130" s="14">
        <f t="shared" si="11"/>
        <v>38844.93162845933</v>
      </c>
      <c r="V130" s="8">
        <f t="shared" ca="1" si="20"/>
        <v>674.1495238718046</v>
      </c>
    </row>
    <row r="131" spans="1:22" x14ac:dyDescent="0.25">
      <c r="A131" s="18">
        <f t="shared" ca="1" si="12"/>
        <v>49003</v>
      </c>
      <c r="B131" s="1">
        <f t="shared" si="21"/>
        <v>119</v>
      </c>
      <c r="C131" s="2">
        <f t="shared" si="13"/>
        <v>81735.397167724208</v>
      </c>
      <c r="D131" s="6">
        <f>PPMT($B$2/12,B131,$B$3,$B$1)</f>
        <v>-196.25746814662165</v>
      </c>
      <c r="E131" s="6">
        <f>IPMT($B$2/12,B131,$B$3,$B$1)</f>
        <v>-340.56415486551742</v>
      </c>
      <c r="F131" s="6">
        <f t="shared" si="14"/>
        <v>-536.82162301213907</v>
      </c>
      <c r="G131" s="6">
        <f>PMT($B$2/12,$B$3,$B$1)</f>
        <v>-536.82162301213907</v>
      </c>
      <c r="H131" s="6">
        <f t="shared" si="15"/>
        <v>81539.139699577587</v>
      </c>
      <c r="J131" s="1">
        <f t="shared" si="16"/>
        <v>119</v>
      </c>
      <c r="K131" s="2">
        <f t="shared" si="17"/>
        <v>146300.09856589205</v>
      </c>
      <c r="L131" s="14">
        <f t="shared" si="18"/>
        <v>38844.93162845933</v>
      </c>
      <c r="M131" s="6">
        <f>IF(-PPMT($B$2/12,B131,$B$3,$B$1)&gt;T130,T130,-PPMT($B$2/12,B131,$B$3,$B$1))</f>
        <v>196.25746814662165</v>
      </c>
      <c r="N131" s="11">
        <f>(1+VLOOKUP(J131,Curves!$A:$B,2,0))^(1/12)-1</f>
        <v>7.3856194250707663E-3</v>
      </c>
      <c r="O131" s="6">
        <f>$B$2/12*L131</f>
        <v>161.85388178524721</v>
      </c>
      <c r="P131" s="10">
        <f>(1+VLOOKUP(B131,Curves!$A:$C,3,0))^(1/12)-1</f>
        <v>5.9485567103001458E-4</v>
      </c>
      <c r="Q131" s="6">
        <f>P131*(L131-M131-S131)</f>
        <v>22.820584782763422</v>
      </c>
      <c r="R131" s="6">
        <f t="shared" ca="1" si="19"/>
        <v>23.576398960388573</v>
      </c>
      <c r="S131" s="6">
        <f>N131*(L131-M131)</f>
        <v>285.44439863163615</v>
      </c>
      <c r="T131" s="14">
        <f t="shared" si="11"/>
        <v>38340.409176898313</v>
      </c>
      <c r="V131" s="8">
        <f t="shared" ca="1" si="20"/>
        <v>667.13214752389354</v>
      </c>
    </row>
    <row r="132" spans="1:22" x14ac:dyDescent="0.25">
      <c r="A132" s="18">
        <f t="shared" ca="1" si="12"/>
        <v>49034</v>
      </c>
      <c r="B132" s="1">
        <f t="shared" si="21"/>
        <v>120</v>
      </c>
      <c r="C132" s="2">
        <f t="shared" si="13"/>
        <v>81539.139699577587</v>
      </c>
      <c r="D132" s="6">
        <f>PPMT($B$2/12,B132,$B$3,$B$1)</f>
        <v>-197.07520759723252</v>
      </c>
      <c r="E132" s="6">
        <f>IPMT($B$2/12,B132,$B$3,$B$1)</f>
        <v>-339.74641541490655</v>
      </c>
      <c r="F132" s="6">
        <f t="shared" si="14"/>
        <v>-536.82162301213907</v>
      </c>
      <c r="G132" s="6">
        <f>PMT($B$2/12,$B$3,$B$1)</f>
        <v>-536.82162301213907</v>
      </c>
      <c r="H132" s="6">
        <f t="shared" si="15"/>
        <v>81342.06449198036</v>
      </c>
      <c r="J132" s="1">
        <f t="shared" si="16"/>
        <v>120</v>
      </c>
      <c r="K132" s="2">
        <f t="shared" si="17"/>
        <v>146543.93206350188</v>
      </c>
      <c r="L132" s="14">
        <f t="shared" si="18"/>
        <v>38340.409176898313</v>
      </c>
      <c r="M132" s="6">
        <f>IF(-PPMT($B$2/12,B132,$B$3,$B$1)&gt;T131,T131,-PPMT($B$2/12,B132,$B$3,$B$1))</f>
        <v>197.07520759723252</v>
      </c>
      <c r="N132" s="11">
        <f>(1+VLOOKUP(J132,Curves!$A:$B,2,0))^(1/12)-1</f>
        <v>7.3501377138911472E-3</v>
      </c>
      <c r="O132" s="6">
        <f>$B$2/12*L132</f>
        <v>159.75170490374296</v>
      </c>
      <c r="P132" s="10">
        <f>(1+VLOOKUP(B132,Curves!$A:$C,3,0))^(1/12)-1</f>
        <v>5.8892633294171937E-4</v>
      </c>
      <c r="Q132" s="6">
        <f>P132*(L132-M132-S132)</f>
        <v>22.298503145724904</v>
      </c>
      <c r="R132" s="6">
        <f t="shared" ca="1" si="19"/>
        <v>23.042845305439492</v>
      </c>
      <c r="S132" s="6">
        <f>N132*(L132-M132)</f>
        <v>280.35875754130518</v>
      </c>
      <c r="T132" s="14">
        <f t="shared" si="11"/>
        <v>37840.676708614046</v>
      </c>
      <c r="V132" s="8">
        <f t="shared" ca="1" si="20"/>
        <v>660.22851534772019</v>
      </c>
    </row>
    <row r="133" spans="1:22" x14ac:dyDescent="0.25">
      <c r="A133" s="18">
        <f t="shared" ca="1" si="12"/>
        <v>49064</v>
      </c>
      <c r="B133" s="1">
        <f t="shared" si="21"/>
        <v>121</v>
      </c>
      <c r="C133" s="2">
        <f t="shared" si="13"/>
        <v>81342.06449198036</v>
      </c>
      <c r="D133" s="6">
        <f>PPMT($B$2/12,B133,$B$3,$B$1)</f>
        <v>-197.89635429555435</v>
      </c>
      <c r="E133" s="6">
        <f>IPMT($B$2/12,B133,$B$3,$B$1)</f>
        <v>-338.92526871658475</v>
      </c>
      <c r="F133" s="6">
        <f t="shared" si="14"/>
        <v>-536.82162301213907</v>
      </c>
      <c r="G133" s="6">
        <f>PMT($B$2/12,$B$3,$B$1)</f>
        <v>-536.82162301213907</v>
      </c>
      <c r="H133" s="6">
        <f t="shared" si="15"/>
        <v>81144.168137684799</v>
      </c>
      <c r="J133" s="1">
        <f t="shared" si="16"/>
        <v>121</v>
      </c>
      <c r="K133" s="2">
        <f t="shared" si="17"/>
        <v>146788.17195027438</v>
      </c>
      <c r="L133" s="14">
        <f t="shared" si="18"/>
        <v>37840.676708614046</v>
      </c>
      <c r="M133" s="6">
        <f>IF(-PPMT($B$2/12,B133,$B$3,$B$1)&gt;T132,T132,-PPMT($B$2/12,B133,$B$3,$B$1))</f>
        <v>197.89635429555435</v>
      </c>
      <c r="N133" s="11">
        <f>(1+VLOOKUP(J133,Curves!$A:$B,2,0))^(1/12)-1</f>
        <v>7.3148197615062749E-3</v>
      </c>
      <c r="O133" s="6">
        <f>$B$2/12*L133</f>
        <v>157.66948628589185</v>
      </c>
      <c r="P133" s="10">
        <f>(1+VLOOKUP(B133,Curves!$A:$C,3,0))^(1/12)-1</f>
        <v>5.830559074877506E-4</v>
      </c>
      <c r="Q133" s="6">
        <f>P133*(L133-M133-S133)</f>
        <v>21.787300926157048</v>
      </c>
      <c r="R133" s="6">
        <f t="shared" ca="1" si="19"/>
        <v>22.520522277048212</v>
      </c>
      <c r="S133" s="6">
        <f>N133*(L133-M133)</f>
        <v>275.35015361380908</v>
      </c>
      <c r="T133" s="14">
        <f t="shared" si="11"/>
        <v>37345.642899778526</v>
      </c>
      <c r="V133" s="8">
        <f t="shared" ca="1" si="20"/>
        <v>653.43651647230354</v>
      </c>
    </row>
    <row r="134" spans="1:22" x14ac:dyDescent="0.25">
      <c r="A134" s="18">
        <f t="shared" ca="1" si="12"/>
        <v>49095</v>
      </c>
      <c r="B134" s="1">
        <f t="shared" si="21"/>
        <v>122</v>
      </c>
      <c r="C134" s="2">
        <f t="shared" si="13"/>
        <v>81144.168137684799</v>
      </c>
      <c r="D134" s="6">
        <f>PPMT($B$2/12,B134,$B$3,$B$1)</f>
        <v>-198.72092243845248</v>
      </c>
      <c r="E134" s="6">
        <f>IPMT($B$2/12,B134,$B$3,$B$1)</f>
        <v>-338.10070057368665</v>
      </c>
      <c r="F134" s="6">
        <f t="shared" si="14"/>
        <v>-536.82162301213907</v>
      </c>
      <c r="G134" s="6">
        <f>PMT($B$2/12,$B$3,$B$1)</f>
        <v>-536.82162301213907</v>
      </c>
      <c r="H134" s="6">
        <f t="shared" si="15"/>
        <v>80945.447215246342</v>
      </c>
      <c r="J134" s="1">
        <f t="shared" si="16"/>
        <v>122</v>
      </c>
      <c r="K134" s="2">
        <f t="shared" si="17"/>
        <v>147032.81890352484</v>
      </c>
      <c r="L134" s="14">
        <f t="shared" si="18"/>
        <v>37345.642899778526</v>
      </c>
      <c r="M134" s="6">
        <f>IF(-PPMT($B$2/12,B134,$B$3,$B$1)&gt;T133,T133,-PPMT($B$2/12,B134,$B$3,$B$1))</f>
        <v>198.72092243845248</v>
      </c>
      <c r="N134" s="11">
        <f>(1+VLOOKUP(J134,Curves!$A:$B,2,0))^(1/12)-1</f>
        <v>7.2796648743764791E-3</v>
      </c>
      <c r="O134" s="6">
        <f>$B$2/12*L134</f>
        <v>155.60684541574386</v>
      </c>
      <c r="P134" s="10">
        <f>(1+VLOOKUP(B134,Curves!$A:$C,3,0))^(1/12)-1</f>
        <v>5.7724381306845096E-4</v>
      </c>
      <c r="Q134" s="6">
        <f>P134*(L134-M134-S134)</f>
        <v>21.28673426314834</v>
      </c>
      <c r="R134" s="6">
        <f t="shared" ca="1" si="19"/>
        <v>22.009174636684222</v>
      </c>
      <c r="S134" s="6">
        <f>N134*(L134-M134)</f>
        <v>270.41714310964625</v>
      </c>
      <c r="T134" s="14">
        <f t="shared" si="11"/>
        <v>36855.218099967278</v>
      </c>
      <c r="V134" s="8">
        <f t="shared" ca="1" si="20"/>
        <v>646.75408560052676</v>
      </c>
    </row>
    <row r="135" spans="1:22" x14ac:dyDescent="0.25">
      <c r="A135" s="18">
        <f t="shared" ca="1" si="12"/>
        <v>49125</v>
      </c>
      <c r="B135" s="1">
        <f t="shared" si="21"/>
        <v>123</v>
      </c>
      <c r="C135" s="2">
        <f t="shared" si="13"/>
        <v>80945.447215246342</v>
      </c>
      <c r="D135" s="6">
        <f>PPMT($B$2/12,B135,$B$3,$B$1)</f>
        <v>-199.54892628194602</v>
      </c>
      <c r="E135" s="6">
        <f>IPMT($B$2/12,B135,$B$3,$B$1)</f>
        <v>-337.2726967301931</v>
      </c>
      <c r="F135" s="6">
        <f t="shared" si="14"/>
        <v>-536.82162301213907</v>
      </c>
      <c r="G135" s="6">
        <f>PMT($B$2/12,$B$3,$B$1)</f>
        <v>-536.82162301213907</v>
      </c>
      <c r="H135" s="6">
        <f t="shared" si="15"/>
        <v>80745.898288964396</v>
      </c>
      <c r="J135" s="1">
        <f t="shared" si="16"/>
        <v>123</v>
      </c>
      <c r="K135" s="2">
        <f t="shared" si="17"/>
        <v>147277.87360169739</v>
      </c>
      <c r="L135" s="14">
        <f t="shared" si="18"/>
        <v>36855.218099967278</v>
      </c>
      <c r="M135" s="6">
        <f>IF(-PPMT($B$2/12,B135,$B$3,$B$1)&gt;T134,T134,-PPMT($B$2/12,B135,$B$3,$B$1))</f>
        <v>199.54892628194602</v>
      </c>
      <c r="N135" s="11">
        <f>(1+VLOOKUP(J135,Curves!$A:$B,2,0))^(1/12)-1</f>
        <v>7.2446723613304176E-3</v>
      </c>
      <c r="O135" s="6">
        <f>$B$2/12*L135</f>
        <v>153.56340874986367</v>
      </c>
      <c r="P135" s="10">
        <f>(1+VLOOKUP(B135,Curves!$A:$C,3,0))^(1/12)-1</f>
        <v>5.7148947375162962E-4</v>
      </c>
      <c r="Q135" s="6">
        <f>P135*(L135-M135-S135)</f>
        <v>20.796565305337261</v>
      </c>
      <c r="R135" s="6">
        <f t="shared" ca="1" si="19"/>
        <v>21.508553524825022</v>
      </c>
      <c r="S135" s="6">
        <f>N135*(L135-M135)</f>
        <v>265.55831334866951</v>
      </c>
      <c r="T135" s="14">
        <f t="shared" si="11"/>
        <v>36369.314295031319</v>
      </c>
      <c r="V135" s="8">
        <f t="shared" ca="1" si="20"/>
        <v>640.17920190530424</v>
      </c>
    </row>
    <row r="136" spans="1:22" x14ac:dyDescent="0.25">
      <c r="A136" s="18">
        <f t="shared" ca="1" si="12"/>
        <v>49156</v>
      </c>
      <c r="B136" s="1">
        <f t="shared" si="21"/>
        <v>124</v>
      </c>
      <c r="C136" s="2">
        <f t="shared" si="13"/>
        <v>80745.898288964396</v>
      </c>
      <c r="D136" s="6">
        <f>PPMT($B$2/12,B136,$B$3,$B$1)</f>
        <v>-200.38038014145414</v>
      </c>
      <c r="E136" s="6">
        <f>IPMT($B$2/12,B136,$B$3,$B$1)</f>
        <v>-336.44124287068496</v>
      </c>
      <c r="F136" s="6">
        <f t="shared" si="14"/>
        <v>-536.82162301213907</v>
      </c>
      <c r="G136" s="6">
        <f>PMT($B$2/12,$B$3,$B$1)</f>
        <v>-536.82162301213907</v>
      </c>
      <c r="H136" s="6">
        <f t="shared" si="15"/>
        <v>80545.517908822949</v>
      </c>
      <c r="J136" s="1">
        <f t="shared" si="16"/>
        <v>124</v>
      </c>
      <c r="K136" s="2">
        <f t="shared" si="17"/>
        <v>147523.33672436688</v>
      </c>
      <c r="L136" s="14">
        <f t="shared" si="18"/>
        <v>36369.314295031319</v>
      </c>
      <c r="M136" s="6">
        <f>IF(-PPMT($B$2/12,B136,$B$3,$B$1)&gt;T135,T135,-PPMT($B$2/12,B136,$B$3,$B$1))</f>
        <v>200.38038014145414</v>
      </c>
      <c r="N136" s="11">
        <f>(1+VLOOKUP(J136,Curves!$A:$B,2,0))^(1/12)-1</f>
        <v>7.2098415335613009E-3</v>
      </c>
      <c r="O136" s="6">
        <f>$B$2/12*L136</f>
        <v>151.53880956263049</v>
      </c>
      <c r="P136" s="10">
        <f>(1+VLOOKUP(B136,Curves!$A:$C,3,0))^(1/12)-1</f>
        <v>5.6579231921904949E-4</v>
      </c>
      <c r="Q136" s="6">
        <f>P136*(L136-M136-S136)</f>
        <v>20.316562049185499</v>
      </c>
      <c r="R136" s="6">
        <f t="shared" ca="1" si="19"/>
        <v>21.018416286919859</v>
      </c>
      <c r="S136" s="6">
        <f>N136*(L136-M136)</f>
        <v>260.77228196420691</v>
      </c>
      <c r="T136" s="14">
        <f t="shared" si="11"/>
        <v>35887.845070876472</v>
      </c>
      <c r="V136" s="8">
        <f t="shared" ca="1" si="20"/>
        <v>633.70988795521146</v>
      </c>
    </row>
    <row r="137" spans="1:22" x14ac:dyDescent="0.25">
      <c r="A137" s="18">
        <f t="shared" ca="1" si="12"/>
        <v>49187</v>
      </c>
      <c r="B137" s="1">
        <f t="shared" si="21"/>
        <v>125</v>
      </c>
      <c r="C137" s="2">
        <f t="shared" si="13"/>
        <v>80545.517908822949</v>
      </c>
      <c r="D137" s="6">
        <f>PPMT($B$2/12,B137,$B$3,$B$1)</f>
        <v>-201.21529839204354</v>
      </c>
      <c r="E137" s="6">
        <f>IPMT($B$2/12,B137,$B$3,$B$1)</f>
        <v>-335.60632462009551</v>
      </c>
      <c r="F137" s="6">
        <f t="shared" si="14"/>
        <v>-536.82162301213907</v>
      </c>
      <c r="G137" s="6">
        <f>PMT($B$2/12,$B$3,$B$1)</f>
        <v>-536.82162301213907</v>
      </c>
      <c r="H137" s="6">
        <f t="shared" si="15"/>
        <v>80344.30261043091</v>
      </c>
      <c r="J137" s="1">
        <f t="shared" si="16"/>
        <v>125</v>
      </c>
      <c r="K137" s="2">
        <f t="shared" si="17"/>
        <v>147769.20895224082</v>
      </c>
      <c r="L137" s="14">
        <f t="shared" si="18"/>
        <v>35887.845070876472</v>
      </c>
      <c r="M137" s="6">
        <f>IF(-PPMT($B$2/12,B137,$B$3,$B$1)&gt;T136,T136,-PPMT($B$2/12,B137,$B$3,$B$1))</f>
        <v>201.21529839204354</v>
      </c>
      <c r="N137" s="11">
        <f>(1+VLOOKUP(J137,Curves!$A:$B,2,0))^(1/12)-1</f>
        <v>7.1751717046246721E-3</v>
      </c>
      <c r="O137" s="6">
        <f>$B$2/12*L137</f>
        <v>149.53268779531862</v>
      </c>
      <c r="P137" s="10">
        <f>(1+VLOOKUP(B137,Curves!$A:$C,3,0))^(1/12)-1</f>
        <v>5.6015178471335858E-4</v>
      </c>
      <c r="Q137" s="6">
        <f>P137*(L137-M137-S137)</f>
        <v>19.846498181958921</v>
      </c>
      <c r="R137" s="6">
        <f t="shared" ca="1" si="19"/>
        <v>20.538526304487082</v>
      </c>
      <c r="S137" s="6">
        <f>N137*(L137-M137)</f>
        <v>256.05769617694665</v>
      </c>
      <c r="T137" s="14">
        <f t="shared" si="11"/>
        <v>35410.725578125523</v>
      </c>
      <c r="V137" s="8">
        <f t="shared" ca="1" si="20"/>
        <v>627.34420866879577</v>
      </c>
    </row>
    <row r="138" spans="1:22" x14ac:dyDescent="0.25">
      <c r="A138" s="18">
        <f t="shared" ca="1" si="12"/>
        <v>49217</v>
      </c>
      <c r="B138" s="1">
        <f t="shared" si="21"/>
        <v>126</v>
      </c>
      <c r="C138" s="2">
        <f t="shared" si="13"/>
        <v>80344.30261043091</v>
      </c>
      <c r="D138" s="6">
        <f>PPMT($B$2/12,B138,$B$3,$B$1)</f>
        <v>-202.05369546867706</v>
      </c>
      <c r="E138" s="6">
        <f>IPMT($B$2/12,B138,$B$3,$B$1)</f>
        <v>-334.76792754346212</v>
      </c>
      <c r="F138" s="6">
        <f t="shared" si="14"/>
        <v>-536.82162301213918</v>
      </c>
      <c r="G138" s="6">
        <f>PMT($B$2/12,$B$3,$B$1)</f>
        <v>-536.82162301213907</v>
      </c>
      <c r="H138" s="6">
        <f t="shared" si="15"/>
        <v>80142.248914962227</v>
      </c>
      <c r="J138" s="1">
        <f t="shared" si="16"/>
        <v>126</v>
      </c>
      <c r="K138" s="2">
        <f t="shared" si="17"/>
        <v>148015.49096716123</v>
      </c>
      <c r="L138" s="14">
        <f t="shared" si="18"/>
        <v>35410.725578125523</v>
      </c>
      <c r="M138" s="6">
        <f>IF(-PPMT($B$2/12,B138,$B$3,$B$1)&gt;T137,T137,-PPMT($B$2/12,B138,$B$3,$B$1))</f>
        <v>202.05369546867706</v>
      </c>
      <c r="N138" s="11">
        <f>(1+VLOOKUP(J138,Curves!$A:$B,2,0))^(1/12)-1</f>
        <v>7.1406621904350764E-3</v>
      </c>
      <c r="O138" s="6">
        <f>$B$2/12*L138</f>
        <v>147.54468990885636</v>
      </c>
      <c r="P138" s="10">
        <f>(1+VLOOKUP(B138,Curves!$A:$C,3,0))^(1/12)-1</f>
        <v>5.5456731098435519E-4</v>
      </c>
      <c r="Q138" s="6">
        <f>P138*(L138-M138-S138)</f>
        <v>19.386152929230597</v>
      </c>
      <c r="R138" s="6">
        <f t="shared" ca="1" si="19"/>
        <v>20.068652831152413</v>
      </c>
      <c r="S138" s="6">
        <f>N138*(L138-M138)</f>
        <v>251.41323208792232</v>
      </c>
      <c r="T138" s="14">
        <f t="shared" si="11"/>
        <v>34937.872497639692</v>
      </c>
      <c r="V138" s="8">
        <f t="shared" ca="1" si="20"/>
        <v>621.08027029660821</v>
      </c>
    </row>
    <row r="139" spans="1:22" x14ac:dyDescent="0.25">
      <c r="A139" s="18">
        <f t="shared" ca="1" si="12"/>
        <v>49248</v>
      </c>
      <c r="B139" s="1">
        <f t="shared" si="21"/>
        <v>127</v>
      </c>
      <c r="C139" s="2">
        <f t="shared" si="13"/>
        <v>80142.248914962227</v>
      </c>
      <c r="D139" s="6">
        <f>PPMT($B$2/12,B139,$B$3,$B$1)</f>
        <v>-202.89558586646319</v>
      </c>
      <c r="E139" s="6">
        <f>IPMT($B$2/12,B139,$B$3,$B$1)</f>
        <v>-333.92603714567588</v>
      </c>
      <c r="F139" s="6">
        <f t="shared" si="14"/>
        <v>-536.82162301213907</v>
      </c>
      <c r="G139" s="6">
        <f>PMT($B$2/12,$B$3,$B$1)</f>
        <v>-536.82162301213907</v>
      </c>
      <c r="H139" s="6">
        <f t="shared" si="15"/>
        <v>79939.353329095757</v>
      </c>
      <c r="J139" s="1">
        <f t="shared" si="16"/>
        <v>127</v>
      </c>
      <c r="K139" s="2">
        <f t="shared" si="17"/>
        <v>148262.18345210649</v>
      </c>
      <c r="L139" s="14">
        <f t="shared" si="18"/>
        <v>34937.872497639692</v>
      </c>
      <c r="M139" s="6">
        <f>IF(-PPMT($B$2/12,B139,$B$3,$B$1)&gt;T138,T138,-PPMT($B$2/12,B139,$B$3,$B$1))</f>
        <v>202.89558586646319</v>
      </c>
      <c r="N139" s="11">
        <f>(1+VLOOKUP(J139,Curves!$A:$B,2,0))^(1/12)-1</f>
        <v>7.1063123092631741E-3</v>
      </c>
      <c r="O139" s="6">
        <f>$B$2/12*L139</f>
        <v>145.57446874016537</v>
      </c>
      <c r="P139" s="10">
        <f>(1+VLOOKUP(B139,Curves!$A:$C,3,0))^(1/12)-1</f>
        <v>5.4903834423836173E-4</v>
      </c>
      <c r="Q139" s="6">
        <f>P139*(L139-M139-S139)</f>
        <v>18.935310906897588</v>
      </c>
      <c r="R139" s="6">
        <f t="shared" ca="1" si="19"/>
        <v>19.608570833541343</v>
      </c>
      <c r="S139" s="6">
        <f>N139*(L139-M139)</f>
        <v>246.83759399010626</v>
      </c>
      <c r="T139" s="14">
        <f t="shared" si="11"/>
        <v>34469.204006876222</v>
      </c>
      <c r="V139" s="8">
        <f t="shared" ca="1" si="20"/>
        <v>614.9162194302761</v>
      </c>
    </row>
    <row r="140" spans="1:22" x14ac:dyDescent="0.25">
      <c r="A140" s="18">
        <f t="shared" ca="1" si="12"/>
        <v>49278</v>
      </c>
      <c r="B140" s="1">
        <f t="shared" si="21"/>
        <v>128</v>
      </c>
      <c r="C140" s="2">
        <f t="shared" si="13"/>
        <v>79939.353329095757</v>
      </c>
      <c r="D140" s="6">
        <f>PPMT($B$2/12,B140,$B$3,$B$1)</f>
        <v>-203.74098414090679</v>
      </c>
      <c r="E140" s="6">
        <f>IPMT($B$2/12,B140,$B$3,$B$1)</f>
        <v>-333.08063887123234</v>
      </c>
      <c r="F140" s="6">
        <f t="shared" si="14"/>
        <v>-536.82162301213907</v>
      </c>
      <c r="G140" s="6">
        <f>PMT($B$2/12,$B$3,$B$1)</f>
        <v>-536.82162301213907</v>
      </c>
      <c r="H140" s="6">
        <f t="shared" si="15"/>
        <v>79735.612344954847</v>
      </c>
      <c r="J140" s="1">
        <f t="shared" si="16"/>
        <v>128</v>
      </c>
      <c r="K140" s="2">
        <f t="shared" si="17"/>
        <v>148509.28709119334</v>
      </c>
      <c r="L140" s="14">
        <f t="shared" si="18"/>
        <v>34469.204006876222</v>
      </c>
      <c r="M140" s="6">
        <f>IF(-PPMT($B$2/12,B140,$B$3,$B$1)&gt;T139,T139,-PPMT($B$2/12,B140,$B$3,$B$1))</f>
        <v>203.74098414090679</v>
      </c>
      <c r="N140" s="11">
        <f>(1+VLOOKUP(J140,Curves!$A:$B,2,0))^(1/12)-1</f>
        <v>7.0721213817326323E-3</v>
      </c>
      <c r="O140" s="6">
        <f>$B$2/12*L140</f>
        <v>143.62168336198425</v>
      </c>
      <c r="P140" s="10">
        <f>(1+VLOOKUP(B140,Curves!$A:$C,3,0))^(1/12)-1</f>
        <v>5.4356433608448995E-4</v>
      </c>
      <c r="Q140" s="6">
        <f>P140*(L140-M140-S140)</f>
        <v>18.493761977353802</v>
      </c>
      <c r="R140" s="6">
        <f t="shared" ca="1" si="19"/>
        <v>19.158060836833506</v>
      </c>
      <c r="S140" s="6">
        <f>N140*(L140-M140)</f>
        <v>242.32951369805528</v>
      </c>
      <c r="T140" s="14">
        <f t="shared" si="11"/>
        <v>34004.639747059904</v>
      </c>
      <c r="V140" s="8">
        <f t="shared" ca="1" si="20"/>
        <v>608.85024203777994</v>
      </c>
    </row>
    <row r="141" spans="1:22" x14ac:dyDescent="0.25">
      <c r="A141" s="18">
        <f t="shared" ca="1" si="12"/>
        <v>49309</v>
      </c>
      <c r="B141" s="1">
        <f t="shared" si="21"/>
        <v>129</v>
      </c>
      <c r="C141" s="2">
        <f t="shared" si="13"/>
        <v>79735.612344954847</v>
      </c>
      <c r="D141" s="6">
        <f>PPMT($B$2/12,B141,$B$3,$B$1)</f>
        <v>-204.58990490816055</v>
      </c>
      <c r="E141" s="6">
        <f>IPMT($B$2/12,B141,$B$3,$B$1)</f>
        <v>-332.23171810397855</v>
      </c>
      <c r="F141" s="6">
        <f t="shared" si="14"/>
        <v>-536.82162301213907</v>
      </c>
      <c r="G141" s="6">
        <f>PMT($B$2/12,$B$3,$B$1)</f>
        <v>-536.82162301213907</v>
      </c>
      <c r="H141" s="6">
        <f t="shared" si="15"/>
        <v>79531.022440046683</v>
      </c>
      <c r="J141" s="1">
        <f t="shared" si="16"/>
        <v>129</v>
      </c>
      <c r="K141" s="2">
        <f t="shared" si="17"/>
        <v>148756.80256967866</v>
      </c>
      <c r="L141" s="14">
        <f t="shared" si="18"/>
        <v>34004.639747059904</v>
      </c>
      <c r="M141" s="6">
        <f>IF(-PPMT($B$2/12,B141,$B$3,$B$1)&gt;T140,T140,-PPMT($B$2/12,B141,$B$3,$B$1))</f>
        <v>204.58990490816055</v>
      </c>
      <c r="N141" s="11">
        <f>(1+VLOOKUP(J141,Curves!$A:$B,2,0))^(1/12)-1</f>
        <v>7.0380887308170159E-3</v>
      </c>
      <c r="O141" s="6">
        <f>$B$2/12*L141</f>
        <v>141.68599894608292</v>
      </c>
      <c r="P141" s="10">
        <f>(1+VLOOKUP(B141,Curves!$A:$C,3,0))^(1/12)-1</f>
        <v>5.3814474348445884E-4</v>
      </c>
      <c r="Q141" s="6">
        <f>P141*(L141-M141-S141)</f>
        <v>18.061301109921278</v>
      </c>
      <c r="R141" s="6">
        <f t="shared" ca="1" si="19"/>
        <v>18.716908774803535</v>
      </c>
      <c r="S141" s="6">
        <f>N141*(L141-M141)</f>
        <v>237.88774989510162</v>
      </c>
      <c r="T141" s="14">
        <f t="shared" ref="T141:T204" si="22">L141-M141-Q141-S141</f>
        <v>33544.100791146717</v>
      </c>
      <c r="V141" s="8">
        <f t="shared" ca="1" si="20"/>
        <v>602.88056252414856</v>
      </c>
    </row>
    <row r="142" spans="1:22" x14ac:dyDescent="0.25">
      <c r="A142" s="18">
        <f t="shared" ref="A142:A205" ca="1" si="23">EOMONTH(A141,1)</f>
        <v>49340</v>
      </c>
      <c r="B142" s="1">
        <f t="shared" si="21"/>
        <v>130</v>
      </c>
      <c r="C142" s="2">
        <f t="shared" ref="C142:C205" si="24">H141</f>
        <v>79531.022440046683</v>
      </c>
      <c r="D142" s="6">
        <f>PPMT($B$2/12,B142,$B$3,$B$1)</f>
        <v>-205.4423628452779</v>
      </c>
      <c r="E142" s="6">
        <f>IPMT($B$2/12,B142,$B$3,$B$1)</f>
        <v>-331.37926016686123</v>
      </c>
      <c r="F142" s="6">
        <f t="shared" ref="F142:F205" si="25">D142+E142</f>
        <v>-536.82162301213907</v>
      </c>
      <c r="G142" s="6">
        <f>PMT($B$2/12,$B$3,$B$1)</f>
        <v>-536.82162301213907</v>
      </c>
      <c r="H142" s="6">
        <f t="shared" ref="H142:H205" si="26">C142+D142</f>
        <v>79325.580077201404</v>
      </c>
      <c r="J142" s="1">
        <f t="shared" ref="J142:J205" si="27">B142</f>
        <v>130</v>
      </c>
      <c r="K142" s="2">
        <f t="shared" ref="K142:K205" si="28">K141*(1+$B$7/12)</f>
        <v>149004.73057396148</v>
      </c>
      <c r="L142" s="14">
        <f t="shared" ref="L142:L205" si="29">T141</f>
        <v>33544.100791146717</v>
      </c>
      <c r="M142" s="6">
        <f>IF(-PPMT($B$2/12,B142,$B$3,$B$1)&gt;T141,T141,-PPMT($B$2/12,B142,$B$3,$B$1))</f>
        <v>205.4423628452779</v>
      </c>
      <c r="N142" s="11">
        <f>(1+VLOOKUP(J142,Curves!$A:$B,2,0))^(1/12)-1</f>
        <v>7.0042136818366796E-3</v>
      </c>
      <c r="O142" s="6">
        <f>$B$2/12*L142</f>
        <v>139.76708662977799</v>
      </c>
      <c r="P142" s="10">
        <f>(1+VLOOKUP(B142,Curves!$A:$C,3,0))^(1/12)-1</f>
        <v>5.3277902870130234E-4</v>
      </c>
      <c r="Q142" s="6">
        <f>P142*(L142-M142-S142)</f>
        <v>17.637728245246979</v>
      </c>
      <c r="R142" s="6">
        <f t="shared" ref="R142:R205" ca="1" si="30">IF(J142&lt;$B$10,0,(1-$B$8)*OFFSET(Q142,-$B$10,0))</f>
        <v>18.284905844266952</v>
      </c>
      <c r="S142" s="6">
        <f>N142*(L142-M142)</f>
        <v>233.51108749758868</v>
      </c>
      <c r="T142" s="14">
        <f t="shared" si="22"/>
        <v>33087.509612558606</v>
      </c>
      <c r="V142" s="8">
        <f t="shared" ref="V142:V205" ca="1" si="31">M142+O142+S142+R142</f>
        <v>597.00544281691157</v>
      </c>
    </row>
    <row r="143" spans="1:22" x14ac:dyDescent="0.25">
      <c r="A143" s="18">
        <f t="shared" ca="1" si="23"/>
        <v>49368</v>
      </c>
      <c r="B143" s="1">
        <f t="shared" ref="B143:B206" si="32">B142+1</f>
        <v>131</v>
      </c>
      <c r="C143" s="2">
        <f t="shared" si="24"/>
        <v>79325.580077201404</v>
      </c>
      <c r="D143" s="6">
        <f>PPMT($B$2/12,B143,$B$3,$B$1)</f>
        <v>-206.29837269046655</v>
      </c>
      <c r="E143" s="6">
        <f>IPMT($B$2/12,B143,$B$3,$B$1)</f>
        <v>-330.52325032167249</v>
      </c>
      <c r="F143" s="6">
        <f t="shared" si="25"/>
        <v>-536.82162301213907</v>
      </c>
      <c r="G143" s="6">
        <f>PMT($B$2/12,$B$3,$B$1)</f>
        <v>-536.82162301213907</v>
      </c>
      <c r="H143" s="6">
        <f t="shared" si="26"/>
        <v>79119.28170451094</v>
      </c>
      <c r="J143" s="1">
        <f t="shared" si="27"/>
        <v>131</v>
      </c>
      <c r="K143" s="2">
        <f t="shared" si="28"/>
        <v>149253.07179158475</v>
      </c>
      <c r="L143" s="14">
        <f t="shared" si="29"/>
        <v>33087.509612558606</v>
      </c>
      <c r="M143" s="6">
        <f>IF(-PPMT($B$2/12,B143,$B$3,$B$1)&gt;T142,T142,-PPMT($B$2/12,B143,$B$3,$B$1))</f>
        <v>206.29837269046655</v>
      </c>
      <c r="N143" s="11">
        <f>(1+VLOOKUP(J143,Curves!$A:$B,2,0))^(1/12)-1</f>
        <v>6.9704955624558806E-3</v>
      </c>
      <c r="O143" s="6">
        <f>$B$2/12*L143</f>
        <v>137.86462338566085</v>
      </c>
      <c r="P143" s="10">
        <f>(1+VLOOKUP(B143,Curves!$A:$C,3,0))^(1/12)-1</f>
        <v>5.274666592485211E-4</v>
      </c>
      <c r="Q143" s="6">
        <f>P143*(L143-M143-S143)</f>
        <v>17.222848163596648</v>
      </c>
      <c r="R143" s="6">
        <f t="shared" ca="1" si="30"/>
        <v>17.861848363763031</v>
      </c>
      <c r="S143" s="6">
        <f>N143*(L143-M143)</f>
        <v>229.19833703567531</v>
      </c>
      <c r="T143" s="14">
        <f t="shared" si="22"/>
        <v>32634.790054668869</v>
      </c>
      <c r="V143" s="8">
        <f t="shared" ca="1" si="31"/>
        <v>591.22318147556564</v>
      </c>
    </row>
    <row r="144" spans="1:22" x14ac:dyDescent="0.25">
      <c r="A144" s="18">
        <f t="shared" ca="1" si="23"/>
        <v>49399</v>
      </c>
      <c r="B144" s="1">
        <f t="shared" si="32"/>
        <v>132</v>
      </c>
      <c r="C144" s="2">
        <f t="shared" si="24"/>
        <v>79119.28170451094</v>
      </c>
      <c r="D144" s="6">
        <f>PPMT($B$2/12,B144,$B$3,$B$1)</f>
        <v>-207.1579492433435</v>
      </c>
      <c r="E144" s="6">
        <f>IPMT($B$2/12,B144,$B$3,$B$1)</f>
        <v>-329.66367376879555</v>
      </c>
      <c r="F144" s="6">
        <f t="shared" si="25"/>
        <v>-536.82162301213907</v>
      </c>
      <c r="G144" s="6">
        <f>PMT($B$2/12,$B$3,$B$1)</f>
        <v>-536.82162301213907</v>
      </c>
      <c r="H144" s="6">
        <f t="shared" si="26"/>
        <v>78912.123755267603</v>
      </c>
      <c r="J144" s="1">
        <f t="shared" si="27"/>
        <v>132</v>
      </c>
      <c r="K144" s="2">
        <f t="shared" si="28"/>
        <v>149501.82691123738</v>
      </c>
      <c r="L144" s="14">
        <f t="shared" si="29"/>
        <v>32634.790054668869</v>
      </c>
      <c r="M144" s="6">
        <f>IF(-PPMT($B$2/12,B144,$B$3,$B$1)&gt;T143,T143,-PPMT($B$2/12,B144,$B$3,$B$1))</f>
        <v>207.1579492433435</v>
      </c>
      <c r="N144" s="11">
        <f>(1+VLOOKUP(J144,Curves!$A:$B,2,0))^(1/12)-1</f>
        <v>6.9369337026790046E-3</v>
      </c>
      <c r="O144" s="6">
        <f>$B$2/12*L144</f>
        <v>135.9782918944536</v>
      </c>
      <c r="P144" s="10">
        <f>(1+VLOOKUP(B144,Curves!$A:$C,3,0))^(1/12)-1</f>
        <v>5.2220710784056656E-4</v>
      </c>
      <c r="Q144" s="6">
        <f>P144*(L144-M144-S144)</f>
        <v>16.816470356954255</v>
      </c>
      <c r="R144" s="6">
        <f t="shared" ca="1" si="30"/>
        <v>17.447537636307537</v>
      </c>
      <c r="S144" s="6">
        <f>N144*(L144-M144)</f>
        <v>224.94833405020205</v>
      </c>
      <c r="T144" s="14">
        <f t="shared" si="22"/>
        <v>32185.86730101837</v>
      </c>
      <c r="V144" s="8">
        <f t="shared" ca="1" si="31"/>
        <v>585.53211282430675</v>
      </c>
    </row>
    <row r="145" spans="1:22" x14ac:dyDescent="0.25">
      <c r="A145" s="18">
        <f t="shared" ca="1" si="23"/>
        <v>49429</v>
      </c>
      <c r="B145" s="1">
        <f t="shared" si="32"/>
        <v>133</v>
      </c>
      <c r="C145" s="2">
        <f t="shared" si="24"/>
        <v>78912.123755267603</v>
      </c>
      <c r="D145" s="6">
        <f>PPMT($B$2/12,B145,$B$3,$B$1)</f>
        <v>-208.02110736519077</v>
      </c>
      <c r="E145" s="6">
        <f>IPMT($B$2/12,B145,$B$3,$B$1)</f>
        <v>-328.80051564694833</v>
      </c>
      <c r="F145" s="6">
        <f t="shared" si="25"/>
        <v>-536.82162301213907</v>
      </c>
      <c r="G145" s="6">
        <f>PMT($B$2/12,$B$3,$B$1)</f>
        <v>-536.82162301213907</v>
      </c>
      <c r="H145" s="6">
        <f t="shared" si="26"/>
        <v>78704.102647902415</v>
      </c>
      <c r="J145" s="1">
        <f t="shared" si="27"/>
        <v>133</v>
      </c>
      <c r="K145" s="2">
        <f t="shared" si="28"/>
        <v>149750.99662275612</v>
      </c>
      <c r="L145" s="14">
        <f t="shared" si="29"/>
        <v>32185.86730101837</v>
      </c>
      <c r="M145" s="6">
        <f>IF(-PPMT($B$2/12,B145,$B$3,$B$1)&gt;T144,T144,-PPMT($B$2/12,B145,$B$3,$B$1))</f>
        <v>208.02110736519077</v>
      </c>
      <c r="N145" s="11">
        <f>(1+VLOOKUP(J145,Curves!$A:$B,2,0))^(1/12)-1</f>
        <v>6.9035274348472342E-3</v>
      </c>
      <c r="O145" s="6">
        <f>$B$2/12*L145</f>
        <v>134.10778042090988</v>
      </c>
      <c r="P145" s="10">
        <f>(1+VLOOKUP(B145,Curves!$A:$C,3,0))^(1/12)-1</f>
        <v>5.1699985234376911E-4</v>
      </c>
      <c r="Q145" s="6">
        <f>P145*(L145-M145-S145)</f>
        <v>16.418408904779838</v>
      </c>
      <c r="R145" s="6">
        <f t="shared" ca="1" si="30"/>
        <v>17.041779816207828</v>
      </c>
      <c r="S145" s="6">
        <f>N145*(L145-M145)</f>
        <v>220.75993850520993</v>
      </c>
      <c r="T145" s="14">
        <f t="shared" si="22"/>
        <v>31740.667846243188</v>
      </c>
      <c r="V145" s="8">
        <f t="shared" ca="1" si="31"/>
        <v>579.93060610751843</v>
      </c>
    </row>
    <row r="146" spans="1:22" x14ac:dyDescent="0.25">
      <c r="A146" s="18">
        <f t="shared" ca="1" si="23"/>
        <v>49460</v>
      </c>
      <c r="B146" s="1">
        <f t="shared" si="32"/>
        <v>134</v>
      </c>
      <c r="C146" s="2">
        <f t="shared" si="24"/>
        <v>78704.102647902415</v>
      </c>
      <c r="D146" s="6">
        <f>PPMT($B$2/12,B146,$B$3,$B$1)</f>
        <v>-208.88786197921237</v>
      </c>
      <c r="E146" s="6">
        <f>IPMT($B$2/12,B146,$B$3,$B$1)</f>
        <v>-327.93376103292667</v>
      </c>
      <c r="F146" s="6">
        <f t="shared" si="25"/>
        <v>-536.82162301213907</v>
      </c>
      <c r="G146" s="6">
        <f>PMT($B$2/12,$B$3,$B$1)</f>
        <v>-536.82162301213907</v>
      </c>
      <c r="H146" s="6">
        <f t="shared" si="26"/>
        <v>78495.214785923206</v>
      </c>
      <c r="J146" s="1">
        <f t="shared" si="27"/>
        <v>134</v>
      </c>
      <c r="K146" s="2">
        <f t="shared" si="28"/>
        <v>150000.58161712738</v>
      </c>
      <c r="L146" s="14">
        <f t="shared" si="29"/>
        <v>31740.667846243188</v>
      </c>
      <c r="M146" s="6">
        <f>IF(-PPMT($B$2/12,B146,$B$3,$B$1)&gt;T145,T145,-PPMT($B$2/12,B146,$B$3,$B$1))</f>
        <v>208.88786197921237</v>
      </c>
      <c r="N146" s="11">
        <f>(1+VLOOKUP(J146,Curves!$A:$B,2,0))^(1/12)-1</f>
        <v>6.8702760936358853E-3</v>
      </c>
      <c r="O146" s="6">
        <f>$B$2/12*L146</f>
        <v>132.25278269267994</v>
      </c>
      <c r="P146" s="10">
        <f>(1+VLOOKUP(B146,Curves!$A:$C,3,0))^(1/12)-1</f>
        <v>5.1184437572526775E-4</v>
      </c>
      <c r="Q146" s="6">
        <f>P146*(L146-M146-S146)</f>
        <v>16.028482353236871</v>
      </c>
      <c r="R146" s="6">
        <f t="shared" ca="1" si="30"/>
        <v>16.644385779618421</v>
      </c>
      <c r="S146" s="6">
        <f>N146*(L146-M146)</f>
        <v>216.6320342156753</v>
      </c>
      <c r="T146" s="14">
        <f t="shared" si="22"/>
        <v>31299.119467695062</v>
      </c>
      <c r="V146" s="8">
        <f t="shared" ca="1" si="31"/>
        <v>574.41706466718608</v>
      </c>
    </row>
    <row r="147" spans="1:22" x14ac:dyDescent="0.25">
      <c r="A147" s="18">
        <f t="shared" ca="1" si="23"/>
        <v>49490</v>
      </c>
      <c r="B147" s="1">
        <f t="shared" si="32"/>
        <v>135</v>
      </c>
      <c r="C147" s="2">
        <f t="shared" si="24"/>
        <v>78495.214785923206</v>
      </c>
      <c r="D147" s="6">
        <f>PPMT($B$2/12,B147,$B$3,$B$1)</f>
        <v>-209.75822807079243</v>
      </c>
      <c r="E147" s="6">
        <f>IPMT($B$2/12,B147,$B$3,$B$1)</f>
        <v>-327.06339494134659</v>
      </c>
      <c r="F147" s="6">
        <f t="shared" si="25"/>
        <v>-536.82162301213907</v>
      </c>
      <c r="G147" s="6">
        <f>PMT($B$2/12,$B$3,$B$1)</f>
        <v>-536.82162301213907</v>
      </c>
      <c r="H147" s="6">
        <f t="shared" si="26"/>
        <v>78285.45655785242</v>
      </c>
      <c r="J147" s="1">
        <f t="shared" si="27"/>
        <v>135</v>
      </c>
      <c r="K147" s="2">
        <f t="shared" si="28"/>
        <v>150250.58258648927</v>
      </c>
      <c r="L147" s="14">
        <f t="shared" si="29"/>
        <v>31299.119467695062</v>
      </c>
      <c r="M147" s="6">
        <f>IF(-PPMT($B$2/12,B147,$B$3,$B$1)&gt;T146,T146,-PPMT($B$2/12,B147,$B$3,$B$1))</f>
        <v>209.75822807079243</v>
      </c>
      <c r="N147" s="11">
        <f>(1+VLOOKUP(J147,Curves!$A:$B,2,0))^(1/12)-1</f>
        <v>6.8371790160504098E-3</v>
      </c>
      <c r="O147" s="6">
        <f>$B$2/12*L147</f>
        <v>130.41299778206275</v>
      </c>
      <c r="P147" s="10">
        <f>(1+VLOOKUP(B147,Curves!$A:$C,3,0))^(1/12)-1</f>
        <v>5.0674016600704697E-4</v>
      </c>
      <c r="Q147" s="6">
        <f>P147*(L147-M147-S147)</f>
        <v>15.64651359800755</v>
      </c>
      <c r="R147" s="6">
        <f t="shared" ca="1" si="30"/>
        <v>16.255170998929149</v>
      </c>
      <c r="S147" s="6">
        <f>N147*(L147-M147)</f>
        <v>212.56352828997001</v>
      </c>
      <c r="T147" s="14">
        <f t="shared" si="22"/>
        <v>30861.15119773629</v>
      </c>
      <c r="V147" s="8">
        <f t="shared" ca="1" si="31"/>
        <v>568.98992514175438</v>
      </c>
    </row>
    <row r="148" spans="1:22" x14ac:dyDescent="0.25">
      <c r="A148" s="18">
        <f t="shared" ca="1" si="23"/>
        <v>49521</v>
      </c>
      <c r="B148" s="1">
        <f t="shared" si="32"/>
        <v>136</v>
      </c>
      <c r="C148" s="2">
        <f t="shared" si="24"/>
        <v>78285.45655785242</v>
      </c>
      <c r="D148" s="6">
        <f>PPMT($B$2/12,B148,$B$3,$B$1)</f>
        <v>-210.63222068775406</v>
      </c>
      <c r="E148" s="6">
        <f>IPMT($B$2/12,B148,$B$3,$B$1)</f>
        <v>-326.18940232438501</v>
      </c>
      <c r="F148" s="6">
        <f t="shared" si="25"/>
        <v>-536.82162301213907</v>
      </c>
      <c r="G148" s="6">
        <f>PMT($B$2/12,$B$3,$B$1)</f>
        <v>-536.82162301213907</v>
      </c>
      <c r="H148" s="6">
        <f t="shared" si="26"/>
        <v>78074.824337164668</v>
      </c>
      <c r="J148" s="1">
        <f t="shared" si="27"/>
        <v>136</v>
      </c>
      <c r="K148" s="2">
        <f t="shared" si="28"/>
        <v>150501.00022413343</v>
      </c>
      <c r="L148" s="14">
        <f t="shared" si="29"/>
        <v>30861.15119773629</v>
      </c>
      <c r="M148" s="6">
        <f>IF(-PPMT($B$2/12,B148,$B$3,$B$1)&gt;T147,T147,-PPMT($B$2/12,B148,$B$3,$B$1))</f>
        <v>210.63222068775406</v>
      </c>
      <c r="N148" s="11">
        <f>(1+VLOOKUP(J148,Curves!$A:$B,2,0))^(1/12)-1</f>
        <v>6.8042355414232869E-3</v>
      </c>
      <c r="O148" s="6">
        <f>$B$2/12*L148</f>
        <v>128.58812999056786</v>
      </c>
      <c r="P148" s="10">
        <f>(1+VLOOKUP(B148,Curves!$A:$C,3,0))^(1/12)-1</f>
        <v>5.0168671621486638E-4</v>
      </c>
      <c r="Q148" s="6">
        <f>P148*(L148-M148-S148)</f>
        <v>15.272329770265474</v>
      </c>
      <c r="R148" s="6">
        <f t="shared" ca="1" si="30"/>
        <v>15.873955420722282</v>
      </c>
      <c r="S148" s="6">
        <f>N148*(L148-M148)</f>
        <v>208.55335058670255</v>
      </c>
      <c r="T148" s="14">
        <f t="shared" si="22"/>
        <v>30426.693296691567</v>
      </c>
      <c r="V148" s="8">
        <f t="shared" ca="1" si="31"/>
        <v>563.64765668574671</v>
      </c>
    </row>
    <row r="149" spans="1:22" x14ac:dyDescent="0.25">
      <c r="A149" s="18">
        <f t="shared" ca="1" si="23"/>
        <v>49552</v>
      </c>
      <c r="B149" s="1">
        <f t="shared" si="32"/>
        <v>137</v>
      </c>
      <c r="C149" s="2">
        <f t="shared" si="24"/>
        <v>78074.824337164668</v>
      </c>
      <c r="D149" s="6">
        <f>PPMT($B$2/12,B149,$B$3,$B$1)</f>
        <v>-211.5098549406197</v>
      </c>
      <c r="E149" s="6">
        <f>IPMT($B$2/12,B149,$B$3,$B$1)</f>
        <v>-325.3117680715194</v>
      </c>
      <c r="F149" s="6">
        <f t="shared" si="25"/>
        <v>-536.82162301213907</v>
      </c>
      <c r="G149" s="6">
        <f>PMT($B$2/12,$B$3,$B$1)</f>
        <v>-536.82162301213907</v>
      </c>
      <c r="H149" s="6">
        <f t="shared" si="26"/>
        <v>77863.314482224043</v>
      </c>
      <c r="J149" s="1">
        <f t="shared" si="27"/>
        <v>137</v>
      </c>
      <c r="K149" s="2">
        <f t="shared" si="28"/>
        <v>150751.835224507</v>
      </c>
      <c r="L149" s="14">
        <f t="shared" si="29"/>
        <v>30426.693296691567</v>
      </c>
      <c r="M149" s="6">
        <f>IF(-PPMT($B$2/12,B149,$B$3,$B$1)&gt;T148,T148,-PPMT($B$2/12,B149,$B$3,$B$1))</f>
        <v>211.5098549406197</v>
      </c>
      <c r="N149" s="11">
        <f>(1+VLOOKUP(J149,Curves!$A:$B,2,0))^(1/12)-1</f>
        <v>6.7714450114104707E-3</v>
      </c>
      <c r="O149" s="6">
        <f>$B$2/12*L149</f>
        <v>126.77788873621486</v>
      </c>
      <c r="P149" s="10">
        <f>(1+VLOOKUP(B149,Curves!$A:$C,3,0))^(1/12)-1</f>
        <v>4.9668352433274165E-4</v>
      </c>
      <c r="Q149" s="6">
        <f>P149*(L149-M149-S149)</f>
        <v>14.90576212604091</v>
      </c>
      <c r="R149" s="6">
        <f t="shared" ca="1" si="30"/>
        <v>15.500563347236984</v>
      </c>
      <c r="S149" s="6">
        <f>N149*(L149-M149)</f>
        <v>204.60045318549669</v>
      </c>
      <c r="T149" s="14">
        <f t="shared" si="22"/>
        <v>29995.677226439409</v>
      </c>
      <c r="V149" s="8">
        <f t="shared" ca="1" si="31"/>
        <v>558.3887602095682</v>
      </c>
    </row>
    <row r="150" spans="1:22" x14ac:dyDescent="0.25">
      <c r="A150" s="18">
        <f t="shared" ca="1" si="23"/>
        <v>49582</v>
      </c>
      <c r="B150" s="1">
        <f t="shared" si="32"/>
        <v>138</v>
      </c>
      <c r="C150" s="2">
        <f t="shared" si="24"/>
        <v>77863.314482224043</v>
      </c>
      <c r="D150" s="6">
        <f>PPMT($B$2/12,B150,$B$3,$B$1)</f>
        <v>-212.39114600287232</v>
      </c>
      <c r="E150" s="6">
        <f>IPMT($B$2/12,B150,$B$3,$B$1)</f>
        <v>-324.43047700926672</v>
      </c>
      <c r="F150" s="6">
        <f t="shared" si="25"/>
        <v>-536.82162301213907</v>
      </c>
      <c r="G150" s="6">
        <f>PMT($B$2/12,$B$3,$B$1)</f>
        <v>-536.82162301213907</v>
      </c>
      <c r="H150" s="6">
        <f t="shared" si="26"/>
        <v>77650.923336221167</v>
      </c>
      <c r="J150" s="1">
        <f t="shared" si="27"/>
        <v>138</v>
      </c>
      <c r="K150" s="2">
        <f t="shared" si="28"/>
        <v>151003.08828321451</v>
      </c>
      <c r="L150" s="14">
        <f t="shared" si="29"/>
        <v>29995.677226439409</v>
      </c>
      <c r="M150" s="6">
        <f>IF(-PPMT($B$2/12,B150,$B$3,$B$1)&gt;T149,T149,-PPMT($B$2/12,B150,$B$3,$B$1))</f>
        <v>212.39114600287232</v>
      </c>
      <c r="N150" s="11">
        <f>(1+VLOOKUP(J150,Curves!$A:$B,2,0))^(1/12)-1</f>
        <v>6.7388067699880594E-3</v>
      </c>
      <c r="O150" s="6">
        <f>$B$2/12*L150</f>
        <v>124.98198844349754</v>
      </c>
      <c r="P150" s="10">
        <f>(1+VLOOKUP(B150,Curves!$A:$C,3,0))^(1/12)-1</f>
        <v>4.917300932547608E-4</v>
      </c>
      <c r="Q150" s="6">
        <f>P150*(L150-M150-S150)</f>
        <v>14.546645938621658</v>
      </c>
      <c r="R150" s="6">
        <f t="shared" ca="1" si="30"/>
        <v>15.13482332125883</v>
      </c>
      <c r="S150" s="6">
        <f>N150*(L150-M150)</f>
        <v>200.70380987133686</v>
      </c>
      <c r="T150" s="14">
        <f t="shared" si="22"/>
        <v>29568.035624626576</v>
      </c>
      <c r="V150" s="8">
        <f t="shared" ca="1" si="31"/>
        <v>553.21176763896563</v>
      </c>
    </row>
    <row r="151" spans="1:22" x14ac:dyDescent="0.25">
      <c r="A151" s="18">
        <f t="shared" ca="1" si="23"/>
        <v>49613</v>
      </c>
      <c r="B151" s="1">
        <f t="shared" si="32"/>
        <v>139</v>
      </c>
      <c r="C151" s="2">
        <f t="shared" si="24"/>
        <v>77650.923336221167</v>
      </c>
      <c r="D151" s="6">
        <f>PPMT($B$2/12,B151,$B$3,$B$1)</f>
        <v>-213.27610911121761</v>
      </c>
      <c r="E151" s="6">
        <f>IPMT($B$2/12,B151,$B$3,$B$1)</f>
        <v>-323.54551390092149</v>
      </c>
      <c r="F151" s="6">
        <f t="shared" si="25"/>
        <v>-536.82162301213907</v>
      </c>
      <c r="G151" s="6">
        <f>PMT($B$2/12,$B$3,$B$1)</f>
        <v>-536.82162301213907</v>
      </c>
      <c r="H151" s="6">
        <f t="shared" si="26"/>
        <v>77437.647227109948</v>
      </c>
      <c r="J151" s="1">
        <f t="shared" si="27"/>
        <v>139</v>
      </c>
      <c r="K151" s="2">
        <f t="shared" si="28"/>
        <v>151254.76009701987</v>
      </c>
      <c r="L151" s="14">
        <f t="shared" si="29"/>
        <v>29568.035624626576</v>
      </c>
      <c r="M151" s="6">
        <f>IF(-PPMT($B$2/12,B151,$B$3,$B$1)&gt;T150,T150,-PPMT($B$2/12,B151,$B$3,$B$1))</f>
        <v>213.27610911121761</v>
      </c>
      <c r="N151" s="11">
        <f>(1+VLOOKUP(J151,Curves!$A:$B,2,0))^(1/12)-1</f>
        <v>6.7063201634478542E-3</v>
      </c>
      <c r="O151" s="6">
        <f>$B$2/12*L151</f>
        <v>123.20014843594407</v>
      </c>
      <c r="P151" s="10">
        <f>(1+VLOOKUP(B151,Curves!$A:$C,3,0))^(1/12)-1</f>
        <v>4.8682593073756664E-4</v>
      </c>
      <c r="Q151" s="6">
        <f>P151*(L151-M151-S151)</f>
        <v>14.19482039400088</v>
      </c>
      <c r="R151" s="6">
        <f t="shared" ca="1" si="30"/>
        <v>14.776568014301855</v>
      </c>
      <c r="S151" s="6">
        <f>N151*(L151-M151)</f>
        <v>196.8624156320634</v>
      </c>
      <c r="T151" s="14">
        <f t="shared" si="22"/>
        <v>29143.702279489295</v>
      </c>
      <c r="V151" s="8">
        <f t="shared" ca="1" si="31"/>
        <v>548.11524119352691</v>
      </c>
    </row>
    <row r="152" spans="1:22" x14ac:dyDescent="0.25">
      <c r="A152" s="18">
        <f t="shared" ca="1" si="23"/>
        <v>49643</v>
      </c>
      <c r="B152" s="1">
        <f t="shared" si="32"/>
        <v>140</v>
      </c>
      <c r="C152" s="2">
        <f t="shared" si="24"/>
        <v>77437.647227109948</v>
      </c>
      <c r="D152" s="6">
        <f>PPMT($B$2/12,B152,$B$3,$B$1)</f>
        <v>-214.1647595658477</v>
      </c>
      <c r="E152" s="6">
        <f>IPMT($B$2/12,B152,$B$3,$B$1)</f>
        <v>-322.65686344629137</v>
      </c>
      <c r="F152" s="6">
        <f t="shared" si="25"/>
        <v>-536.82162301213907</v>
      </c>
      <c r="G152" s="6">
        <f>PMT($B$2/12,$B$3,$B$1)</f>
        <v>-536.82162301213907</v>
      </c>
      <c r="H152" s="6">
        <f t="shared" si="26"/>
        <v>77223.482467544105</v>
      </c>
      <c r="J152" s="1">
        <f t="shared" si="27"/>
        <v>140</v>
      </c>
      <c r="K152" s="2">
        <f t="shared" si="28"/>
        <v>151506.85136384825</v>
      </c>
      <c r="L152" s="14">
        <f t="shared" si="29"/>
        <v>29143.702279489295</v>
      </c>
      <c r="M152" s="6">
        <f>IF(-PPMT($B$2/12,B152,$B$3,$B$1)&gt;T151,T151,-PPMT($B$2/12,B152,$B$3,$B$1))</f>
        <v>214.1647595658477</v>
      </c>
      <c r="N152" s="11">
        <f>(1+VLOOKUP(J152,Curves!$A:$B,2,0))^(1/12)-1</f>
        <v>6.6739845403955833E-3</v>
      </c>
      <c r="O152" s="6">
        <f>$B$2/12*L152</f>
        <v>121.4320928312054</v>
      </c>
      <c r="P152" s="10">
        <f>(1+VLOOKUP(B152,Curves!$A:$C,3,0))^(1/12)-1</f>
        <v>4.8197054935461559E-4</v>
      </c>
      <c r="Q152" s="6">
        <f>P152*(L152-M152-S152)</f>
        <v>13.85012848931091</v>
      </c>
      <c r="R152" s="6">
        <f t="shared" ca="1" si="30"/>
        <v>14.425634117913184</v>
      </c>
      <c r="S152" s="6">
        <f>N152*(L152-M152)</f>
        <v>193.07528616876309</v>
      </c>
      <c r="T152" s="14">
        <f t="shared" si="22"/>
        <v>28722.612105265376</v>
      </c>
      <c r="V152" s="8">
        <f t="shared" ca="1" si="31"/>
        <v>543.09777268372943</v>
      </c>
    </row>
    <row r="153" spans="1:22" x14ac:dyDescent="0.25">
      <c r="A153" s="18">
        <f t="shared" ca="1" si="23"/>
        <v>49674</v>
      </c>
      <c r="B153" s="1">
        <f t="shared" si="32"/>
        <v>141</v>
      </c>
      <c r="C153" s="2">
        <f t="shared" si="24"/>
        <v>77223.482467544105</v>
      </c>
      <c r="D153" s="6">
        <f>PPMT($B$2/12,B153,$B$3,$B$1)</f>
        <v>-215.05711273070537</v>
      </c>
      <c r="E153" s="6">
        <f>IPMT($B$2/12,B153,$B$3,$B$1)</f>
        <v>-321.76451028143367</v>
      </c>
      <c r="F153" s="6">
        <f t="shared" si="25"/>
        <v>-536.82162301213907</v>
      </c>
      <c r="G153" s="6">
        <f>PMT($B$2/12,$B$3,$B$1)</f>
        <v>-536.82162301213907</v>
      </c>
      <c r="H153" s="6">
        <f t="shared" si="26"/>
        <v>77008.4253548134</v>
      </c>
      <c r="J153" s="1">
        <f t="shared" si="27"/>
        <v>141</v>
      </c>
      <c r="K153" s="2">
        <f t="shared" si="28"/>
        <v>151759.362782788</v>
      </c>
      <c r="L153" s="14">
        <f t="shared" si="29"/>
        <v>28722.612105265376</v>
      </c>
      <c r="M153" s="6">
        <f>IF(-PPMT($B$2/12,B153,$B$3,$B$1)&gt;T152,T152,-PPMT($B$2/12,B153,$B$3,$B$1))</f>
        <v>215.05711273070537</v>
      </c>
      <c r="N153" s="11">
        <f>(1+VLOOKUP(J153,Curves!$A:$B,2,0))^(1/12)-1</f>
        <v>6.6417992517451285E-3</v>
      </c>
      <c r="O153" s="6">
        <f>$B$2/12*L153</f>
        <v>119.67755043860573</v>
      </c>
      <c r="P153" s="10">
        <f>(1+VLOOKUP(B153,Curves!$A:$C,3,0))^(1/12)-1</f>
        <v>4.7716346644999241E-4</v>
      </c>
      <c r="Q153" s="6">
        <f>P153*(L153-M153-S153)</f>
        <v>13.512416934087126</v>
      </c>
      <c r="R153" s="6">
        <f t="shared" ca="1" si="30"/>
        <v>14.081862238206796</v>
      </c>
      <c r="S153" s="6">
        <f>N153*(L153-M153)</f>
        <v>189.34145741849989</v>
      </c>
      <c r="T153" s="14">
        <f t="shared" si="22"/>
        <v>28304.701118182082</v>
      </c>
      <c r="V153" s="8">
        <f t="shared" ca="1" si="31"/>
        <v>538.1579828260177</v>
      </c>
    </row>
    <row r="154" spans="1:22" x14ac:dyDescent="0.25">
      <c r="A154" s="18">
        <f t="shared" ca="1" si="23"/>
        <v>49705</v>
      </c>
      <c r="B154" s="1">
        <f t="shared" si="32"/>
        <v>142</v>
      </c>
      <c r="C154" s="2">
        <f t="shared" si="24"/>
        <v>77008.4253548134</v>
      </c>
      <c r="D154" s="6">
        <f>PPMT($B$2/12,B154,$B$3,$B$1)</f>
        <v>-215.95318403374998</v>
      </c>
      <c r="E154" s="6">
        <f>IPMT($B$2/12,B154,$B$3,$B$1)</f>
        <v>-320.86843897838912</v>
      </c>
      <c r="F154" s="6">
        <f t="shared" si="25"/>
        <v>-536.82162301213907</v>
      </c>
      <c r="G154" s="6">
        <f>PMT($B$2/12,$B$3,$B$1)</f>
        <v>-536.82162301213907</v>
      </c>
      <c r="H154" s="6">
        <f t="shared" si="26"/>
        <v>76792.472170779656</v>
      </c>
      <c r="J154" s="1">
        <f t="shared" si="27"/>
        <v>142</v>
      </c>
      <c r="K154" s="2">
        <f t="shared" si="28"/>
        <v>152012.29505409265</v>
      </c>
      <c r="L154" s="14">
        <f t="shared" si="29"/>
        <v>28304.701118182082</v>
      </c>
      <c r="M154" s="6">
        <f>IF(-PPMT($B$2/12,B154,$B$3,$B$1)&gt;T153,T153,-PPMT($B$2/12,B154,$B$3,$B$1))</f>
        <v>215.95318403374998</v>
      </c>
      <c r="N154" s="11">
        <f>(1+VLOOKUP(J154,Curves!$A:$B,2,0))^(1/12)-1</f>
        <v>6.6097636507165269E-3</v>
      </c>
      <c r="O154" s="6">
        <f>$B$2/12*L154</f>
        <v>117.936254659092</v>
      </c>
      <c r="P154" s="10">
        <f>(1+VLOOKUP(B154,Curves!$A:$C,3,0))^(1/12)-1</f>
        <v>4.7240420409222494E-4</v>
      </c>
      <c r="Q154" s="6">
        <f>P154*(L154-M154-S154)</f>
        <v>13.181536054290598</v>
      </c>
      <c r="R154" s="6">
        <f t="shared" ca="1" si="30"/>
        <v>13.745096793238927</v>
      </c>
      <c r="S154" s="6">
        <f>N154*(L154-M154)</f>
        <v>185.65998508927257</v>
      </c>
      <c r="T154" s="14">
        <f t="shared" si="22"/>
        <v>27889.90641300477</v>
      </c>
      <c r="V154" s="8">
        <f t="shared" ca="1" si="31"/>
        <v>533.29452057535343</v>
      </c>
    </row>
    <row r="155" spans="1:22" x14ac:dyDescent="0.25">
      <c r="A155" s="18">
        <f t="shared" ca="1" si="23"/>
        <v>49734</v>
      </c>
      <c r="B155" s="1">
        <f t="shared" si="32"/>
        <v>143</v>
      </c>
      <c r="C155" s="2">
        <f t="shared" si="24"/>
        <v>76792.472170779656</v>
      </c>
      <c r="D155" s="6">
        <f>PPMT($B$2/12,B155,$B$3,$B$1)</f>
        <v>-216.85298896722395</v>
      </c>
      <c r="E155" s="6">
        <f>IPMT($B$2/12,B155,$B$3,$B$1)</f>
        <v>-319.96863404491512</v>
      </c>
      <c r="F155" s="6">
        <f t="shared" si="25"/>
        <v>-536.82162301213907</v>
      </c>
      <c r="G155" s="6">
        <f>PMT($B$2/12,$B$3,$B$1)</f>
        <v>-536.82162301213907</v>
      </c>
      <c r="H155" s="6">
        <f t="shared" si="26"/>
        <v>76575.619181812435</v>
      </c>
      <c r="J155" s="1">
        <f t="shared" si="27"/>
        <v>143</v>
      </c>
      <c r="K155" s="2">
        <f t="shared" si="28"/>
        <v>152265.64887918282</v>
      </c>
      <c r="L155" s="14">
        <f t="shared" si="29"/>
        <v>27889.90641300477</v>
      </c>
      <c r="M155" s="6">
        <f>IF(-PPMT($B$2/12,B155,$B$3,$B$1)&gt;T154,T154,-PPMT($B$2/12,B155,$B$3,$B$1))</f>
        <v>216.85298896722395</v>
      </c>
      <c r="N155" s="11">
        <f>(1+VLOOKUP(J155,Curves!$A:$B,2,0))^(1/12)-1</f>
        <v>6.57787709283153E-3</v>
      </c>
      <c r="O155" s="6">
        <f>$B$2/12*L155</f>
        <v>116.20794338751988</v>
      </c>
      <c r="P155" s="10">
        <f>(1+VLOOKUP(B155,Curves!$A:$C,3,0))^(1/12)-1</f>
        <v>4.676922890296531E-4</v>
      </c>
      <c r="Q155" s="6">
        <f>P155*(L155-M155-S155)</f>
        <v>12.857339699050037</v>
      </c>
      <c r="R155" s="6">
        <f t="shared" ca="1" si="30"/>
        <v>13.415185913436819</v>
      </c>
      <c r="S155" s="6">
        <f>N155*(L155-M155)</f>
        <v>182.02994420667972</v>
      </c>
      <c r="T155" s="14">
        <f t="shared" si="22"/>
        <v>27478.166140131816</v>
      </c>
      <c r="V155" s="8">
        <f t="shared" ca="1" si="31"/>
        <v>528.50606247486041</v>
      </c>
    </row>
    <row r="156" spans="1:22" x14ac:dyDescent="0.25">
      <c r="A156" s="18">
        <f t="shared" ca="1" si="23"/>
        <v>49765</v>
      </c>
      <c r="B156" s="1">
        <f t="shared" si="32"/>
        <v>144</v>
      </c>
      <c r="C156" s="2">
        <f t="shared" si="24"/>
        <v>76575.619181812435</v>
      </c>
      <c r="D156" s="6">
        <f>PPMT($B$2/12,B156,$B$3,$B$1)</f>
        <v>-217.75654308792073</v>
      </c>
      <c r="E156" s="6">
        <f>IPMT($B$2/12,B156,$B$3,$B$1)</f>
        <v>-319.06507992421842</v>
      </c>
      <c r="F156" s="6">
        <f t="shared" si="25"/>
        <v>-536.82162301213918</v>
      </c>
      <c r="G156" s="6">
        <f>PMT($B$2/12,$B$3,$B$1)</f>
        <v>-536.82162301213907</v>
      </c>
      <c r="H156" s="6">
        <f t="shared" si="26"/>
        <v>76357.862638724517</v>
      </c>
      <c r="J156" s="1">
        <f t="shared" si="27"/>
        <v>144</v>
      </c>
      <c r="K156" s="2">
        <f t="shared" si="28"/>
        <v>152519.42496064812</v>
      </c>
      <c r="L156" s="14">
        <f t="shared" si="29"/>
        <v>27478.166140131816</v>
      </c>
      <c r="M156" s="6">
        <f>IF(-PPMT($B$2/12,B156,$B$3,$B$1)&gt;T155,T155,-PPMT($B$2/12,B156,$B$3,$B$1))</f>
        <v>217.75654308792073</v>
      </c>
      <c r="N156" s="11">
        <f>(1+VLOOKUP(J156,Curves!$A:$B,2,0))^(1/12)-1</f>
        <v>6.5461389359098288E-3</v>
      </c>
      <c r="O156" s="6">
        <f>$B$2/12*L156</f>
        <v>114.4923589172159</v>
      </c>
      <c r="P156" s="10">
        <f>(1+VLOOKUP(B156,Curves!$A:$C,3,0))^(1/12)-1</f>
        <v>4.6302725264535383E-4</v>
      </c>
      <c r="Q156" s="6">
        <f>P156*(L156-M156-S156)</f>
        <v>12.539685149984862</v>
      </c>
      <c r="R156" s="6">
        <f t="shared" ca="1" si="30"/>
        <v>13.091981344759493</v>
      </c>
      <c r="S156" s="6">
        <f>N156*(L156-M156)</f>
        <v>178.45042867205899</v>
      </c>
      <c r="T156" s="14">
        <f t="shared" si="22"/>
        <v>27069.419483221849</v>
      </c>
      <c r="V156" s="8">
        <f t="shared" ca="1" si="31"/>
        <v>523.79131202195515</v>
      </c>
    </row>
    <row r="157" spans="1:22" x14ac:dyDescent="0.25">
      <c r="A157" s="18">
        <f t="shared" ca="1" si="23"/>
        <v>49795</v>
      </c>
      <c r="B157" s="1">
        <f t="shared" si="32"/>
        <v>145</v>
      </c>
      <c r="C157" s="2">
        <f t="shared" si="24"/>
        <v>76357.862638724517</v>
      </c>
      <c r="D157" s="6">
        <f>PPMT($B$2/12,B157,$B$3,$B$1)</f>
        <v>-218.66386201745368</v>
      </c>
      <c r="E157" s="6">
        <f>IPMT($B$2/12,B157,$B$3,$B$1)</f>
        <v>-318.15776099468536</v>
      </c>
      <c r="F157" s="6">
        <f t="shared" si="25"/>
        <v>-536.82162301213907</v>
      </c>
      <c r="G157" s="6">
        <f>PMT($B$2/12,$B$3,$B$1)</f>
        <v>-536.82162301213907</v>
      </c>
      <c r="H157" s="6">
        <f t="shared" si="26"/>
        <v>76139.198776707068</v>
      </c>
      <c r="J157" s="1">
        <f t="shared" si="27"/>
        <v>145</v>
      </c>
      <c r="K157" s="2">
        <f t="shared" si="28"/>
        <v>152773.62400224921</v>
      </c>
      <c r="L157" s="14">
        <f t="shared" si="29"/>
        <v>27069.419483221849</v>
      </c>
      <c r="M157" s="6">
        <f>IF(-PPMT($B$2/12,B157,$B$3,$B$1)&gt;T156,T156,-PPMT($B$2/12,B157,$B$3,$B$1))</f>
        <v>218.66386201745368</v>
      </c>
      <c r="N157" s="11">
        <f>(1+VLOOKUP(J157,Curves!$A:$B,2,0))^(1/12)-1</f>
        <v>6.5145485400652792E-3</v>
      </c>
      <c r="O157" s="6">
        <f>$B$2/12*L157</f>
        <v>112.7892478467577</v>
      </c>
      <c r="P157" s="10">
        <f>(1+VLOOKUP(B157,Curves!$A:$C,3,0))^(1/12)-1</f>
        <v>4.5840863091273221E-4</v>
      </c>
      <c r="Q157" s="6">
        <f>P157*(L157-M157-S157)</f>
        <v>12.228433033063364</v>
      </c>
      <c r="R157" s="6">
        <f t="shared" ca="1" si="30"/>
        <v>12.775338354600793</v>
      </c>
      <c r="S157" s="6">
        <f>N157*(L157-M157)</f>
        <v>174.92055083176669</v>
      </c>
      <c r="T157" s="14">
        <f t="shared" si="22"/>
        <v>26663.606637339566</v>
      </c>
      <c r="V157" s="8">
        <f t="shared" ca="1" si="31"/>
        <v>519.14899905057882</v>
      </c>
    </row>
    <row r="158" spans="1:22" x14ac:dyDescent="0.25">
      <c r="A158" s="18">
        <f t="shared" ca="1" si="23"/>
        <v>49826</v>
      </c>
      <c r="B158" s="1">
        <f t="shared" si="32"/>
        <v>146</v>
      </c>
      <c r="C158" s="2">
        <f t="shared" si="24"/>
        <v>76139.198776707068</v>
      </c>
      <c r="D158" s="6">
        <f>PPMT($B$2/12,B158,$B$3,$B$1)</f>
        <v>-219.57496144252642</v>
      </c>
      <c r="E158" s="6">
        <f>IPMT($B$2/12,B158,$B$3,$B$1)</f>
        <v>-317.24666156961274</v>
      </c>
      <c r="F158" s="6">
        <f t="shared" si="25"/>
        <v>-536.82162301213918</v>
      </c>
      <c r="G158" s="6">
        <f>PMT($B$2/12,$B$3,$B$1)</f>
        <v>-536.82162301213907</v>
      </c>
      <c r="H158" s="6">
        <f t="shared" si="26"/>
        <v>75919.623815264538</v>
      </c>
      <c r="J158" s="1">
        <f t="shared" si="27"/>
        <v>146</v>
      </c>
      <c r="K158" s="2">
        <f t="shared" si="28"/>
        <v>153028.24670891964</v>
      </c>
      <c r="L158" s="14">
        <f t="shared" si="29"/>
        <v>26663.606637339566</v>
      </c>
      <c r="M158" s="6">
        <f>IF(-PPMT($B$2/12,B158,$B$3,$B$1)&gt;T157,T157,-PPMT($B$2/12,B158,$B$3,$B$1))</f>
        <v>219.57496144252642</v>
      </c>
      <c r="N158" s="11">
        <f>(1+VLOOKUP(J158,Curves!$A:$B,2,0))^(1/12)-1</f>
        <v>6.4831052677027934E-3</v>
      </c>
      <c r="O158" s="6">
        <f>$B$2/12*L158</f>
        <v>111.09836098891486</v>
      </c>
      <c r="P158" s="10">
        <f>(1+VLOOKUP(B158,Curves!$A:$C,3,0))^(1/12)-1</f>
        <v>4.5383596435133455E-4</v>
      </c>
      <c r="Q158" s="6">
        <f>P158*(L158-M158-S158)</f>
        <v>11.923447232907874</v>
      </c>
      <c r="R158" s="6">
        <f t="shared" ca="1" si="30"/>
        <v>12.465115640379819</v>
      </c>
      <c r="S158" s="6">
        <f>N158*(L158-M158)</f>
        <v>171.43944105730762</v>
      </c>
      <c r="T158" s="14">
        <f t="shared" si="22"/>
        <v>26260.668787606824</v>
      </c>
      <c r="V158" s="8">
        <f t="shared" ca="1" si="31"/>
        <v>514.57787912912875</v>
      </c>
    </row>
    <row r="159" spans="1:22" x14ac:dyDescent="0.25">
      <c r="A159" s="18">
        <f t="shared" ca="1" si="23"/>
        <v>49856</v>
      </c>
      <c r="B159" s="1">
        <f t="shared" si="32"/>
        <v>147</v>
      </c>
      <c r="C159" s="2">
        <f t="shared" si="24"/>
        <v>75919.623815264538</v>
      </c>
      <c r="D159" s="6">
        <f>PPMT($B$2/12,B159,$B$3,$B$1)</f>
        <v>-220.48985711520359</v>
      </c>
      <c r="E159" s="6">
        <f>IPMT($B$2/12,B159,$B$3,$B$1)</f>
        <v>-316.33176589693551</v>
      </c>
      <c r="F159" s="6">
        <f t="shared" si="25"/>
        <v>-536.82162301213907</v>
      </c>
      <c r="G159" s="6">
        <f>PMT($B$2/12,$B$3,$B$1)</f>
        <v>-536.82162301213907</v>
      </c>
      <c r="H159" s="6">
        <f t="shared" si="26"/>
        <v>75699.133958149338</v>
      </c>
      <c r="J159" s="1">
        <f t="shared" si="27"/>
        <v>147</v>
      </c>
      <c r="K159" s="2">
        <f t="shared" si="28"/>
        <v>153283.29378676784</v>
      </c>
      <c r="L159" s="14">
        <f t="shared" si="29"/>
        <v>26260.668787606824</v>
      </c>
      <c r="M159" s="6">
        <f>IF(-PPMT($B$2/12,B159,$B$3,$B$1)&gt;T158,T158,-PPMT($B$2/12,B159,$B$3,$B$1))</f>
        <v>220.48985711520359</v>
      </c>
      <c r="N159" s="11">
        <f>(1+VLOOKUP(J159,Curves!$A:$B,2,0))^(1/12)-1</f>
        <v>6.4518084835132328E-3</v>
      </c>
      <c r="O159" s="6">
        <f>$B$2/12*L159</f>
        <v>109.4194532816951</v>
      </c>
      <c r="P159" s="10">
        <f>(1+VLOOKUP(B159,Curves!$A:$C,3,0))^(1/12)-1</f>
        <v>4.4930879798332768E-4</v>
      </c>
      <c r="Q159" s="6">
        <f>P159*(L159-M159-S159)</f>
        <v>11.624594809485762</v>
      </c>
      <c r="R159" s="6">
        <f t="shared" ca="1" si="30"/>
        <v>12.161175240678414</v>
      </c>
      <c r="S159" s="6">
        <f>N159*(L159-M159)</f>
        <v>168.00624733594839</v>
      </c>
      <c r="T159" s="14">
        <f t="shared" si="22"/>
        <v>25860.548088346186</v>
      </c>
      <c r="V159" s="8">
        <f t="shared" ca="1" si="31"/>
        <v>510.07673297352551</v>
      </c>
    </row>
    <row r="160" spans="1:22" x14ac:dyDescent="0.25">
      <c r="A160" s="18">
        <f t="shared" ca="1" si="23"/>
        <v>49887</v>
      </c>
      <c r="B160" s="1">
        <f t="shared" si="32"/>
        <v>148</v>
      </c>
      <c r="C160" s="2">
        <f t="shared" si="24"/>
        <v>75699.133958149338</v>
      </c>
      <c r="D160" s="6">
        <f>PPMT($B$2/12,B160,$B$3,$B$1)</f>
        <v>-221.40856485318363</v>
      </c>
      <c r="E160" s="6">
        <f>IPMT($B$2/12,B160,$B$3,$B$1)</f>
        <v>-315.41305815895544</v>
      </c>
      <c r="F160" s="6">
        <f t="shared" si="25"/>
        <v>-536.82162301213907</v>
      </c>
      <c r="G160" s="6">
        <f>PMT($B$2/12,$B$3,$B$1)</f>
        <v>-536.82162301213907</v>
      </c>
      <c r="H160" s="6">
        <f t="shared" si="26"/>
        <v>75477.725393296161</v>
      </c>
      <c r="J160" s="1">
        <f t="shared" si="27"/>
        <v>148</v>
      </c>
      <c r="K160" s="2">
        <f t="shared" si="28"/>
        <v>153538.76594307914</v>
      </c>
      <c r="L160" s="14">
        <f t="shared" si="29"/>
        <v>25860.548088346186</v>
      </c>
      <c r="M160" s="6">
        <f>IF(-PPMT($B$2/12,B160,$B$3,$B$1)&gt;T159,T159,-PPMT($B$2/12,B160,$B$3,$B$1))</f>
        <v>221.40856485318363</v>
      </c>
      <c r="N160" s="11">
        <f>(1+VLOOKUP(J160,Curves!$A:$B,2,0))^(1/12)-1</f>
        <v>6.4340301100034303E-3</v>
      </c>
      <c r="O160" s="6">
        <f>$B$2/12*L160</f>
        <v>107.75228370144244</v>
      </c>
      <c r="P160" s="10">
        <f>(1+VLOOKUP(B160,Curves!$A:$C,3,0))^(1/12)-1</f>
        <v>4.4482668129086633E-4</v>
      </c>
      <c r="Q160" s="6">
        <f>P160*(L160-M160-S160)</f>
        <v>11.331593403480857</v>
      </c>
      <c r="R160" s="6">
        <f t="shared" ca="1" si="30"/>
        <v>11.863382448861538</v>
      </c>
      <c r="S160" s="6">
        <f>N160*(L160-M160)</f>
        <v>164.96299568873297</v>
      </c>
      <c r="T160" s="14">
        <f t="shared" si="22"/>
        <v>25462.844934400789</v>
      </c>
      <c r="V160" s="8">
        <f t="shared" ca="1" si="31"/>
        <v>505.98722669222059</v>
      </c>
    </row>
    <row r="161" spans="1:22" x14ac:dyDescent="0.25">
      <c r="A161" s="18">
        <f t="shared" ca="1" si="23"/>
        <v>49918</v>
      </c>
      <c r="B161" s="1">
        <f t="shared" si="32"/>
        <v>149</v>
      </c>
      <c r="C161" s="2">
        <f t="shared" si="24"/>
        <v>75477.725393296161</v>
      </c>
      <c r="D161" s="6">
        <f>PPMT($B$2/12,B161,$B$3,$B$1)</f>
        <v>-222.3311005400719</v>
      </c>
      <c r="E161" s="6">
        <f>IPMT($B$2/12,B161,$B$3,$B$1)</f>
        <v>-314.4905224720672</v>
      </c>
      <c r="F161" s="6">
        <f t="shared" si="25"/>
        <v>-536.82162301213907</v>
      </c>
      <c r="G161" s="6">
        <f>PMT($B$2/12,$B$3,$B$1)</f>
        <v>-536.82162301213907</v>
      </c>
      <c r="H161" s="6">
        <f t="shared" si="26"/>
        <v>75255.394292756086</v>
      </c>
      <c r="J161" s="1">
        <f t="shared" si="27"/>
        <v>149</v>
      </c>
      <c r="K161" s="2">
        <f t="shared" si="28"/>
        <v>153794.6638863176</v>
      </c>
      <c r="L161" s="14">
        <f t="shared" si="29"/>
        <v>25462.844934400789</v>
      </c>
      <c r="M161" s="6">
        <f>IF(-PPMT($B$2/12,B161,$B$3,$B$1)&gt;T160,T160,-PPMT($B$2/12,B161,$B$3,$B$1))</f>
        <v>222.3311005400719</v>
      </c>
      <c r="N161" s="11">
        <f>(1+VLOOKUP(J161,Curves!$A:$B,2,0))^(1/12)-1</f>
        <v>6.4340301100034303E-3</v>
      </c>
      <c r="O161" s="6">
        <f>$B$2/12*L161</f>
        <v>106.09518722666995</v>
      </c>
      <c r="P161" s="10">
        <f>(1+VLOOKUP(B161,Curves!$A:$C,3,0))^(1/12)-1</f>
        <v>4.4038916817190632E-4</v>
      </c>
      <c r="Q161" s="6">
        <f>P161*(L161-M161-S161)</f>
        <v>11.044130471865115</v>
      </c>
      <c r="R161" s="6">
        <f t="shared" ca="1" si="30"/>
        <v>11.571605729145034</v>
      </c>
      <c r="S161" s="6">
        <f>N161*(L161-M161)</f>
        <v>162.39822599901797</v>
      </c>
      <c r="T161" s="14">
        <f t="shared" si="22"/>
        <v>25067.071477389833</v>
      </c>
      <c r="V161" s="8">
        <f t="shared" ca="1" si="31"/>
        <v>502.39611949490484</v>
      </c>
    </row>
    <row r="162" spans="1:22" x14ac:dyDescent="0.25">
      <c r="A162" s="18">
        <f t="shared" ca="1" si="23"/>
        <v>49948</v>
      </c>
      <c r="B162" s="1">
        <f t="shared" si="32"/>
        <v>150</v>
      </c>
      <c r="C162" s="2">
        <f t="shared" si="24"/>
        <v>75255.394292756086</v>
      </c>
      <c r="D162" s="6">
        <f>PPMT($B$2/12,B162,$B$3,$B$1)</f>
        <v>-223.25748012565555</v>
      </c>
      <c r="E162" s="6">
        <f>IPMT($B$2/12,B162,$B$3,$B$1)</f>
        <v>-313.56414288648358</v>
      </c>
      <c r="F162" s="6">
        <f t="shared" si="25"/>
        <v>-536.82162301213907</v>
      </c>
      <c r="G162" s="6">
        <f>PMT($B$2/12,$B$3,$B$1)</f>
        <v>-536.82162301213907</v>
      </c>
      <c r="H162" s="6">
        <f t="shared" si="26"/>
        <v>75032.13681263043</v>
      </c>
      <c r="J162" s="1">
        <f t="shared" si="27"/>
        <v>150</v>
      </c>
      <c r="K162" s="2">
        <f t="shared" si="28"/>
        <v>154050.98832612814</v>
      </c>
      <c r="L162" s="14">
        <f t="shared" si="29"/>
        <v>25067.071477389833</v>
      </c>
      <c r="M162" s="6">
        <f>IF(-PPMT($B$2/12,B162,$B$3,$B$1)&gt;T161,T161,-PPMT($B$2/12,B162,$B$3,$B$1))</f>
        <v>223.25748012565555</v>
      </c>
      <c r="N162" s="11">
        <f>(1+VLOOKUP(J162,Curves!$A:$B,2,0))^(1/12)-1</f>
        <v>6.4340301100034303E-3</v>
      </c>
      <c r="O162" s="6">
        <f>$B$2/12*L162</f>
        <v>104.44613115579097</v>
      </c>
      <c r="P162" s="10">
        <f>(1+VLOOKUP(B162,Curves!$A:$C,3,0))^(1/12)-1</f>
        <v>4.359958168993483E-4</v>
      </c>
      <c r="Q162" s="6">
        <f>P162*(L162-M162-S162)</f>
        <v>10.762106857858631</v>
      </c>
      <c r="R162" s="6">
        <f t="shared" ca="1" si="30"/>
        <v>11.285716634986377</v>
      </c>
      <c r="S162" s="6">
        <f>N162*(L162-M162)</f>
        <v>159.8458473057224</v>
      </c>
      <c r="T162" s="14">
        <f t="shared" si="22"/>
        <v>24673.206043100596</v>
      </c>
      <c r="V162" s="8">
        <f t="shared" ca="1" si="31"/>
        <v>498.83517522215533</v>
      </c>
    </row>
    <row r="163" spans="1:22" x14ac:dyDescent="0.25">
      <c r="A163" s="18">
        <f t="shared" ca="1" si="23"/>
        <v>49979</v>
      </c>
      <c r="B163" s="1">
        <f t="shared" si="32"/>
        <v>151</v>
      </c>
      <c r="C163" s="2">
        <f t="shared" si="24"/>
        <v>75032.13681263043</v>
      </c>
      <c r="D163" s="6">
        <f>PPMT($B$2/12,B163,$B$3,$B$1)</f>
        <v>-224.1877196261791</v>
      </c>
      <c r="E163" s="6">
        <f>IPMT($B$2/12,B163,$B$3,$B$1)</f>
        <v>-312.63390338595991</v>
      </c>
      <c r="F163" s="6">
        <f t="shared" si="25"/>
        <v>-536.82162301213907</v>
      </c>
      <c r="G163" s="6">
        <f>PMT($B$2/12,$B$3,$B$1)</f>
        <v>-536.82162301213907</v>
      </c>
      <c r="H163" s="6">
        <f t="shared" si="26"/>
        <v>74807.949093004252</v>
      </c>
      <c r="J163" s="1">
        <f t="shared" si="27"/>
        <v>151</v>
      </c>
      <c r="K163" s="2">
        <f t="shared" si="28"/>
        <v>154307.73997333835</v>
      </c>
      <c r="L163" s="14">
        <f t="shared" si="29"/>
        <v>24673.206043100596</v>
      </c>
      <c r="M163" s="6">
        <f>IF(-PPMT($B$2/12,B163,$B$3,$B$1)&gt;T162,T162,-PPMT($B$2/12,B163,$B$3,$B$1))</f>
        <v>224.1877196261791</v>
      </c>
      <c r="N163" s="11">
        <f>(1+VLOOKUP(J163,Curves!$A:$B,2,0))^(1/12)-1</f>
        <v>6.4340301100034303E-3</v>
      </c>
      <c r="O163" s="6">
        <f>$B$2/12*L163</f>
        <v>102.80502517958581</v>
      </c>
      <c r="P163" s="10">
        <f>(1+VLOOKUP(B163,Curves!$A:$C,3,0))^(1/12)-1</f>
        <v>4.3164619007796112E-4</v>
      </c>
      <c r="Q163" s="6">
        <f>P163*(L163-M163-S163)</f>
        <v>10.485425195735534</v>
      </c>
      <c r="R163" s="6">
        <f t="shared" ca="1" si="30"/>
        <v>11.005589729757029</v>
      </c>
      <c r="S163" s="6">
        <f>N163*(L163-M163)</f>
        <v>157.30572005325999</v>
      </c>
      <c r="T163" s="14">
        <f t="shared" si="22"/>
        <v>24281.227178225421</v>
      </c>
      <c r="V163" s="8">
        <f t="shared" ca="1" si="31"/>
        <v>495.30405458878192</v>
      </c>
    </row>
    <row r="164" spans="1:22" x14ac:dyDescent="0.25">
      <c r="A164" s="18">
        <f t="shared" ca="1" si="23"/>
        <v>50009</v>
      </c>
      <c r="B164" s="1">
        <f t="shared" si="32"/>
        <v>152</v>
      </c>
      <c r="C164" s="2">
        <f t="shared" si="24"/>
        <v>74807.949093004252</v>
      </c>
      <c r="D164" s="6">
        <f>PPMT($B$2/12,B164,$B$3,$B$1)</f>
        <v>-225.12183512462153</v>
      </c>
      <c r="E164" s="6">
        <f>IPMT($B$2/12,B164,$B$3,$B$1)</f>
        <v>-311.69978788751752</v>
      </c>
      <c r="F164" s="6">
        <f t="shared" si="25"/>
        <v>-536.82162301213907</v>
      </c>
      <c r="G164" s="6">
        <f>PMT($B$2/12,$B$3,$B$1)</f>
        <v>-536.82162301213907</v>
      </c>
      <c r="H164" s="6">
        <f t="shared" si="26"/>
        <v>74582.827257879631</v>
      </c>
      <c r="J164" s="1">
        <f t="shared" si="27"/>
        <v>152</v>
      </c>
      <c r="K164" s="2">
        <f t="shared" si="28"/>
        <v>154564.9195399606</v>
      </c>
      <c r="L164" s="14">
        <f t="shared" si="29"/>
        <v>24281.227178225421</v>
      </c>
      <c r="M164" s="6">
        <f>IF(-PPMT($B$2/12,B164,$B$3,$B$1)&gt;T163,T163,-PPMT($B$2/12,B164,$B$3,$B$1))</f>
        <v>225.12183512462153</v>
      </c>
      <c r="N164" s="11">
        <f>(1+VLOOKUP(J164,Curves!$A:$B,2,0))^(1/12)-1</f>
        <v>6.4340301100034303E-3</v>
      </c>
      <c r="O164" s="6">
        <f>$B$2/12*L164</f>
        <v>101.17177990927259</v>
      </c>
      <c r="P164" s="10">
        <f>(1+VLOOKUP(B164,Curves!$A:$C,3,0))^(1/12)-1</f>
        <v>4.273398546028595E-4</v>
      </c>
      <c r="Q164" s="6">
        <f>P164*(L164-M164-S164)</f>
        <v>10.21398987720827</v>
      </c>
      <c r="R164" s="6">
        <f t="shared" ca="1" si="30"/>
        <v>10.731102509617086</v>
      </c>
      <c r="S164" s="6">
        <f>N164*(L164-M164)</f>
        <v>154.77770610692494</v>
      </c>
      <c r="T164" s="14">
        <f t="shared" si="22"/>
        <v>23891.113647116668</v>
      </c>
      <c r="V164" s="8">
        <f t="shared" ca="1" si="31"/>
        <v>491.80242365043614</v>
      </c>
    </row>
    <row r="165" spans="1:22" x14ac:dyDescent="0.25">
      <c r="A165" s="18">
        <f t="shared" ca="1" si="23"/>
        <v>50040</v>
      </c>
      <c r="B165" s="1">
        <f t="shared" si="32"/>
        <v>153</v>
      </c>
      <c r="C165" s="2">
        <f t="shared" si="24"/>
        <v>74582.827257879631</v>
      </c>
      <c r="D165" s="6">
        <f>PPMT($B$2/12,B165,$B$3,$B$1)</f>
        <v>-226.05984277097411</v>
      </c>
      <c r="E165" s="6">
        <f>IPMT($B$2/12,B165,$B$3,$B$1)</f>
        <v>-310.76178024116501</v>
      </c>
      <c r="F165" s="6">
        <f t="shared" si="25"/>
        <v>-536.82162301213907</v>
      </c>
      <c r="G165" s="6">
        <f>PMT($B$2/12,$B$3,$B$1)</f>
        <v>-536.82162301213907</v>
      </c>
      <c r="H165" s="6">
        <f t="shared" si="26"/>
        <v>74356.767415108654</v>
      </c>
      <c r="J165" s="1">
        <f t="shared" si="27"/>
        <v>153</v>
      </c>
      <c r="K165" s="2">
        <f t="shared" si="28"/>
        <v>154822.52773919387</v>
      </c>
      <c r="L165" s="14">
        <f t="shared" si="29"/>
        <v>23891.113647116668</v>
      </c>
      <c r="M165" s="6">
        <f>IF(-PPMT($B$2/12,B165,$B$3,$B$1)&gt;T164,T164,-PPMT($B$2/12,B165,$B$3,$B$1))</f>
        <v>226.05984277097411</v>
      </c>
      <c r="N165" s="11">
        <f>(1+VLOOKUP(J165,Curves!$A:$B,2,0))^(1/12)-1</f>
        <v>6.4340301100034303E-3</v>
      </c>
      <c r="O165" s="6">
        <f>$B$2/12*L165</f>
        <v>99.546306862986114</v>
      </c>
      <c r="P165" s="10">
        <f>(1+VLOOKUP(B165,Curves!$A:$C,3,0))^(1/12)-1</f>
        <v>4.230763816186478E-4</v>
      </c>
      <c r="Q165" s="6">
        <f>P165*(L165-M165-S165)</f>
        <v>9.9477070184868346</v>
      </c>
      <c r="R165" s="6">
        <f t="shared" ca="1" si="30"/>
        <v>10.462135328537187</v>
      </c>
      <c r="S165" s="6">
        <f>N165*(L165-M165)</f>
        <v>152.26166873201143</v>
      </c>
      <c r="T165" s="14">
        <f t="shared" si="22"/>
        <v>23502.844428595195</v>
      </c>
      <c r="V165" s="8">
        <f t="shared" ca="1" si="31"/>
        <v>488.32995369450884</v>
      </c>
    </row>
    <row r="166" spans="1:22" x14ac:dyDescent="0.25">
      <c r="A166" s="18">
        <f t="shared" ca="1" si="23"/>
        <v>50071</v>
      </c>
      <c r="B166" s="1">
        <f t="shared" si="32"/>
        <v>154</v>
      </c>
      <c r="C166" s="2">
        <f t="shared" si="24"/>
        <v>74356.767415108654</v>
      </c>
      <c r="D166" s="6">
        <f>PPMT($B$2/12,B166,$B$3,$B$1)</f>
        <v>-227.00175878251983</v>
      </c>
      <c r="E166" s="6">
        <f>IPMT($B$2/12,B166,$B$3,$B$1)</f>
        <v>-309.81986422961927</v>
      </c>
      <c r="F166" s="6">
        <f t="shared" si="25"/>
        <v>-536.82162301213907</v>
      </c>
      <c r="G166" s="6">
        <f>PMT($B$2/12,$B$3,$B$1)</f>
        <v>-536.82162301213907</v>
      </c>
      <c r="H166" s="6">
        <f t="shared" si="26"/>
        <v>74129.765656326141</v>
      </c>
      <c r="J166" s="1">
        <f t="shared" si="27"/>
        <v>154</v>
      </c>
      <c r="K166" s="2">
        <f t="shared" si="28"/>
        <v>155080.56528542587</v>
      </c>
      <c r="L166" s="14">
        <f t="shared" si="29"/>
        <v>23502.844428595195</v>
      </c>
      <c r="M166" s="6">
        <f>IF(-PPMT($B$2/12,B166,$B$3,$B$1)&gt;T165,T165,-PPMT($B$2/12,B166,$B$3,$B$1))</f>
        <v>227.00175878251983</v>
      </c>
      <c r="N166" s="11">
        <f>(1+VLOOKUP(J166,Curves!$A:$B,2,0))^(1/12)-1</f>
        <v>6.4340301100034303E-3</v>
      </c>
      <c r="O166" s="6">
        <f>$B$2/12*L166</f>
        <v>97.928518452479977</v>
      </c>
      <c r="P166" s="10">
        <f>(1+VLOOKUP(B166,Curves!$A:$C,3,0))^(1/12)-1</f>
        <v>4.1885534647856382E-4</v>
      </c>
      <c r="Q166" s="6">
        <f>P166*(L166-M166-S166)</f>
        <v>9.686484427982494</v>
      </c>
      <c r="R166" s="6">
        <f t="shared" ca="1" si="30"/>
        <v>10.198434063132773</v>
      </c>
      <c r="S166" s="6">
        <f>N166*(L166-M166)</f>
        <v>149.75747257327737</v>
      </c>
      <c r="T166" s="14">
        <f t="shared" si="22"/>
        <v>23116.398712811417</v>
      </c>
      <c r="V166" s="8">
        <f t="shared" ca="1" si="31"/>
        <v>484.88618387140997</v>
      </c>
    </row>
    <row r="167" spans="1:22" x14ac:dyDescent="0.25">
      <c r="A167" s="18">
        <f t="shared" ca="1" si="23"/>
        <v>50099</v>
      </c>
      <c r="B167" s="1">
        <f t="shared" si="32"/>
        <v>155</v>
      </c>
      <c r="C167" s="2">
        <f t="shared" si="24"/>
        <v>74129.765656326141</v>
      </c>
      <c r="D167" s="6">
        <f>PPMT($B$2/12,B167,$B$3,$B$1)</f>
        <v>-227.94759944411368</v>
      </c>
      <c r="E167" s="6">
        <f>IPMT($B$2/12,B167,$B$3,$B$1)</f>
        <v>-308.87402356802539</v>
      </c>
      <c r="F167" s="6">
        <f t="shared" si="25"/>
        <v>-536.82162301213907</v>
      </c>
      <c r="G167" s="6">
        <f>PMT($B$2/12,$B$3,$B$1)</f>
        <v>-536.82162301213907</v>
      </c>
      <c r="H167" s="6">
        <f t="shared" si="26"/>
        <v>73901.818056882024</v>
      </c>
      <c r="J167" s="1">
        <f t="shared" si="27"/>
        <v>155</v>
      </c>
      <c r="K167" s="2">
        <f t="shared" si="28"/>
        <v>155339.0328942349</v>
      </c>
      <c r="L167" s="14">
        <f t="shared" si="29"/>
        <v>23116.398712811417</v>
      </c>
      <c r="M167" s="6">
        <f>IF(-PPMT($B$2/12,B167,$B$3,$B$1)&gt;T166,T166,-PPMT($B$2/12,B167,$B$3,$B$1))</f>
        <v>227.94759944411368</v>
      </c>
      <c r="N167" s="11">
        <f>(1+VLOOKUP(J167,Curves!$A:$B,2,0))^(1/12)-1</f>
        <v>6.4340301100034303E-3</v>
      </c>
      <c r="O167" s="6">
        <f>$B$2/12*L167</f>
        <v>96.318327970047562</v>
      </c>
      <c r="P167" s="10">
        <f>(1+VLOOKUP(B167,Curves!$A:$C,3,0))^(1/12)-1</f>
        <v>4.1467632870340054E-4</v>
      </c>
      <c r="Q167" s="6">
        <f>P167*(L167-M167-S167)</f>
        <v>9.4302315746381904</v>
      </c>
      <c r="R167" s="6">
        <f t="shared" ca="1" si="30"/>
        <v>9.9397174246786033</v>
      </c>
      <c r="S167" s="6">
        <f>N167*(L167-M167)</f>
        <v>147.26498363474678</v>
      </c>
      <c r="T167" s="14">
        <f t="shared" si="22"/>
        <v>22731.755898157917</v>
      </c>
      <c r="V167" s="8">
        <f t="shared" ca="1" si="31"/>
        <v>481.4706284735866</v>
      </c>
    </row>
    <row r="168" spans="1:22" x14ac:dyDescent="0.25">
      <c r="A168" s="18">
        <f t="shared" ca="1" si="23"/>
        <v>50130</v>
      </c>
      <c r="B168" s="1">
        <f t="shared" si="32"/>
        <v>156</v>
      </c>
      <c r="C168" s="2">
        <f t="shared" si="24"/>
        <v>73901.818056882024</v>
      </c>
      <c r="D168" s="6">
        <f>PPMT($B$2/12,B168,$B$3,$B$1)</f>
        <v>-228.89738110846415</v>
      </c>
      <c r="E168" s="6">
        <f>IPMT($B$2/12,B168,$B$3,$B$1)</f>
        <v>-307.9242419036749</v>
      </c>
      <c r="F168" s="6">
        <f t="shared" si="25"/>
        <v>-536.82162301213907</v>
      </c>
      <c r="G168" s="6">
        <f>PMT($B$2/12,$B$3,$B$1)</f>
        <v>-536.82162301213907</v>
      </c>
      <c r="H168" s="6">
        <f t="shared" si="26"/>
        <v>73672.920675773566</v>
      </c>
      <c r="J168" s="1">
        <f t="shared" si="27"/>
        <v>156</v>
      </c>
      <c r="K168" s="2">
        <f t="shared" si="28"/>
        <v>155597.93128239198</v>
      </c>
      <c r="L168" s="14">
        <f t="shared" si="29"/>
        <v>22731.755898157917</v>
      </c>
      <c r="M168" s="6">
        <f>IF(-PPMT($B$2/12,B168,$B$3,$B$1)&gt;T167,T167,-PPMT($B$2/12,B168,$B$3,$B$1))</f>
        <v>228.89738110846415</v>
      </c>
      <c r="N168" s="11">
        <f>(1+VLOOKUP(J168,Curves!$A:$B,2,0))^(1/12)-1</f>
        <v>6.4340301100034303E-3</v>
      </c>
      <c r="O168" s="6">
        <f>$B$2/12*L168</f>
        <v>94.715649575657991</v>
      </c>
      <c r="P168" s="10">
        <f>(1+VLOOKUP(B168,Curves!$A:$C,3,0))^(1/12)-1</f>
        <v>4.1053891194176018E-4</v>
      </c>
      <c r="Q168" s="6">
        <f>P168*(L168-M168-S168)</f>
        <v>9.1788595569084155</v>
      </c>
      <c r="R168" s="6">
        <f t="shared" ca="1" si="30"/>
        <v>9.6858961720727681</v>
      </c>
      <c r="S168" s="6">
        <f>N168*(L168-M168)</f>
        <v>144.78406925984331</v>
      </c>
      <c r="T168" s="14">
        <f t="shared" si="22"/>
        <v>22348.895588232699</v>
      </c>
      <c r="V168" s="8">
        <f t="shared" ca="1" si="31"/>
        <v>478.0829961160382</v>
      </c>
    </row>
    <row r="169" spans="1:22" x14ac:dyDescent="0.25">
      <c r="A169" s="18">
        <f t="shared" ca="1" si="23"/>
        <v>50160</v>
      </c>
      <c r="B169" s="1">
        <f t="shared" si="32"/>
        <v>157</v>
      </c>
      <c r="C169" s="2">
        <f t="shared" si="24"/>
        <v>73672.920675773566</v>
      </c>
      <c r="D169" s="6">
        <f>PPMT($B$2/12,B169,$B$3,$B$1)</f>
        <v>-229.85112019641608</v>
      </c>
      <c r="E169" s="6">
        <f>IPMT($B$2/12,B169,$B$3,$B$1)</f>
        <v>-306.97050281572302</v>
      </c>
      <c r="F169" s="6">
        <f t="shared" si="25"/>
        <v>-536.82162301213907</v>
      </c>
      <c r="G169" s="6">
        <f>PMT($B$2/12,$B$3,$B$1)</f>
        <v>-536.82162301213907</v>
      </c>
      <c r="H169" s="6">
        <f t="shared" si="26"/>
        <v>73443.069555577153</v>
      </c>
      <c r="J169" s="1">
        <f t="shared" si="27"/>
        <v>157</v>
      </c>
      <c r="K169" s="2">
        <f t="shared" si="28"/>
        <v>155857.26116786263</v>
      </c>
      <c r="L169" s="14">
        <f t="shared" si="29"/>
        <v>22348.895588232699</v>
      </c>
      <c r="M169" s="6">
        <f>IF(-PPMT($B$2/12,B169,$B$3,$B$1)&gt;T168,T168,-PPMT($B$2/12,B169,$B$3,$B$1))</f>
        <v>229.85112019641608</v>
      </c>
      <c r="N169" s="11">
        <f>(1+VLOOKUP(J169,Curves!$A:$B,2,0))^(1/12)-1</f>
        <v>6.4340301100034303E-3</v>
      </c>
      <c r="O169" s="6">
        <f>$B$2/12*L169</f>
        <v>93.120398284302908</v>
      </c>
      <c r="P169" s="10">
        <f>(1+VLOOKUP(B169,Curves!$A:$C,3,0))^(1/12)-1</f>
        <v>4.0644268392986405E-4</v>
      </c>
      <c r="Q169" s="6">
        <f>P169*(L169-M169-S169)</f>
        <v>8.9322810723336978</v>
      </c>
      <c r="R169" s="6">
        <f t="shared" ca="1" si="30"/>
        <v>9.4368826761619804</v>
      </c>
      <c r="S169" s="6">
        <f>N169*(L169-M169)</f>
        <v>142.31459811185024</v>
      </c>
      <c r="T169" s="14">
        <f t="shared" si="22"/>
        <v>21967.797588852096</v>
      </c>
      <c r="V169" s="8">
        <f t="shared" ca="1" si="31"/>
        <v>474.7229992687312</v>
      </c>
    </row>
    <row r="170" spans="1:22" x14ac:dyDescent="0.25">
      <c r="A170" s="18">
        <f t="shared" ca="1" si="23"/>
        <v>50191</v>
      </c>
      <c r="B170" s="1">
        <f t="shared" si="32"/>
        <v>158</v>
      </c>
      <c r="C170" s="2">
        <f t="shared" si="24"/>
        <v>73443.069555577153</v>
      </c>
      <c r="D170" s="6">
        <f>PPMT($B$2/12,B170,$B$3,$B$1)</f>
        <v>-230.80883319723446</v>
      </c>
      <c r="E170" s="6">
        <f>IPMT($B$2/12,B170,$B$3,$B$1)</f>
        <v>-306.01278981490464</v>
      </c>
      <c r="F170" s="6">
        <f t="shared" si="25"/>
        <v>-536.82162301213907</v>
      </c>
      <c r="G170" s="6">
        <f>PMT($B$2/12,$B$3,$B$1)</f>
        <v>-536.82162301213907</v>
      </c>
      <c r="H170" s="6">
        <f t="shared" si="26"/>
        <v>73212.260722379913</v>
      </c>
      <c r="J170" s="1">
        <f t="shared" si="27"/>
        <v>158</v>
      </c>
      <c r="K170" s="2">
        <f t="shared" si="28"/>
        <v>156117.02326980908</v>
      </c>
      <c r="L170" s="14">
        <f t="shared" si="29"/>
        <v>21967.797588852096</v>
      </c>
      <c r="M170" s="6">
        <f>IF(-PPMT($B$2/12,B170,$B$3,$B$1)&gt;T169,T169,-PPMT($B$2/12,B170,$B$3,$B$1))</f>
        <v>230.80883319723446</v>
      </c>
      <c r="N170" s="11">
        <f>(1+VLOOKUP(J170,Curves!$A:$B,2,0))^(1/12)-1</f>
        <v>6.4340301100034303E-3</v>
      </c>
      <c r="O170" s="6">
        <f>$B$2/12*L170</f>
        <v>91.532489953550396</v>
      </c>
      <c r="P170" s="10">
        <f>(1+VLOOKUP(B170,Curves!$A:$C,3,0))^(1/12)-1</f>
        <v>4.0238723645358299E-4</v>
      </c>
      <c r="Q170" s="6">
        <f>P170*(L170-M170-S170)</f>
        <v>8.6904103877564847</v>
      </c>
      <c r="R170" s="6">
        <f t="shared" ca="1" si="30"/>
        <v>9.1925908894874429</v>
      </c>
      <c r="S170" s="6">
        <f>N170*(L170-M170)</f>
        <v>139.85644015468938</v>
      </c>
      <c r="T170" s="14">
        <f t="shared" si="22"/>
        <v>21588.441905112413</v>
      </c>
      <c r="V170" s="8">
        <f t="shared" ca="1" si="31"/>
        <v>471.39035419496173</v>
      </c>
    </row>
    <row r="171" spans="1:22" x14ac:dyDescent="0.25">
      <c r="A171" s="18">
        <f t="shared" ca="1" si="23"/>
        <v>50221</v>
      </c>
      <c r="B171" s="1">
        <f t="shared" si="32"/>
        <v>159</v>
      </c>
      <c r="C171" s="2">
        <f t="shared" si="24"/>
        <v>73212.260722379913</v>
      </c>
      <c r="D171" s="6">
        <f>PPMT($B$2/12,B171,$B$3,$B$1)</f>
        <v>-231.77053666888963</v>
      </c>
      <c r="E171" s="6">
        <f>IPMT($B$2/12,B171,$B$3,$B$1)</f>
        <v>-305.05108634324944</v>
      </c>
      <c r="F171" s="6">
        <f t="shared" si="25"/>
        <v>-536.82162301213907</v>
      </c>
      <c r="G171" s="6">
        <f>PMT($B$2/12,$B$3,$B$1)</f>
        <v>-536.82162301213907</v>
      </c>
      <c r="H171" s="6">
        <f t="shared" si="26"/>
        <v>72980.490185711024</v>
      </c>
      <c r="J171" s="1">
        <f t="shared" si="27"/>
        <v>159</v>
      </c>
      <c r="K171" s="2">
        <f t="shared" si="28"/>
        <v>156377.2183085921</v>
      </c>
      <c r="L171" s="14">
        <f t="shared" si="29"/>
        <v>21588.441905112413</v>
      </c>
      <c r="M171" s="6">
        <f>IF(-PPMT($B$2/12,B171,$B$3,$B$1)&gt;T170,T170,-PPMT($B$2/12,B171,$B$3,$B$1))</f>
        <v>231.77053666888963</v>
      </c>
      <c r="N171" s="11">
        <f>(1+VLOOKUP(J171,Curves!$A:$B,2,0))^(1/12)-1</f>
        <v>6.4340301100034303E-3</v>
      </c>
      <c r="O171" s="6">
        <f>$B$2/12*L171</f>
        <v>89.951841271301717</v>
      </c>
      <c r="P171" s="10">
        <f>(1+VLOOKUP(B171,Curves!$A:$C,3,0))^(1/12)-1</f>
        <v>3.9837216530713704E-4</v>
      </c>
      <c r="Q171" s="6">
        <f>P171*(L171-M171-S171)</f>
        <v>8.4531633100430934</v>
      </c>
      <c r="R171" s="6">
        <f t="shared" ca="1" si="30"/>
        <v>8.9529363166381515</v>
      </c>
      <c r="S171" s="6">
        <f>N171*(L171-M171)</f>
        <v>137.4094666340138</v>
      </c>
      <c r="T171" s="14">
        <f t="shared" si="22"/>
        <v>21210.808738499469</v>
      </c>
      <c r="V171" s="8">
        <f t="shared" ca="1" si="31"/>
        <v>468.08478089084332</v>
      </c>
    </row>
    <row r="172" spans="1:22" x14ac:dyDescent="0.25">
      <c r="A172" s="18">
        <f t="shared" ca="1" si="23"/>
        <v>50252</v>
      </c>
      <c r="B172" s="1">
        <f t="shared" si="32"/>
        <v>160</v>
      </c>
      <c r="C172" s="2">
        <f t="shared" si="24"/>
        <v>72980.490185711024</v>
      </c>
      <c r="D172" s="6">
        <f>PPMT($B$2/12,B172,$B$3,$B$1)</f>
        <v>-232.73624723834331</v>
      </c>
      <c r="E172" s="6">
        <f>IPMT($B$2/12,B172,$B$3,$B$1)</f>
        <v>-304.08537577379576</v>
      </c>
      <c r="F172" s="6">
        <f t="shared" si="25"/>
        <v>-536.82162301213907</v>
      </c>
      <c r="G172" s="6">
        <f>PMT($B$2/12,$B$3,$B$1)</f>
        <v>-536.82162301213907</v>
      </c>
      <c r="H172" s="6">
        <f t="shared" si="26"/>
        <v>72747.753938472684</v>
      </c>
      <c r="J172" s="1">
        <f t="shared" si="27"/>
        <v>160</v>
      </c>
      <c r="K172" s="2">
        <f t="shared" si="28"/>
        <v>156637.8470057731</v>
      </c>
      <c r="L172" s="14">
        <f t="shared" si="29"/>
        <v>21210.808738499469</v>
      </c>
      <c r="M172" s="6">
        <f>IF(-PPMT($B$2/12,B172,$B$3,$B$1)&gt;T171,T171,-PPMT($B$2/12,B172,$B$3,$B$1))</f>
        <v>232.73624723834331</v>
      </c>
      <c r="N172" s="11">
        <f>(1+VLOOKUP(J172,Curves!$A:$B,2,0))^(1/12)-1</f>
        <v>6.4340301100034303E-3</v>
      </c>
      <c r="O172" s="6">
        <f>$B$2/12*L172</f>
        <v>88.378369743747783</v>
      </c>
      <c r="P172" s="10">
        <f>(1+VLOOKUP(B172,Curves!$A:$C,3,0))^(1/12)-1</f>
        <v>3.9439707025623605E-4</v>
      </c>
      <c r="Q172" s="6">
        <f>P172*(L172-M172-S172)</f>
        <v>8.2204571574711274</v>
      </c>
      <c r="R172" s="6">
        <f t="shared" ca="1" si="30"/>
        <v>8.7178359851842444</v>
      </c>
      <c r="S172" s="6">
        <f>N172*(L172-M172)</f>
        <v>134.97355005860877</v>
      </c>
      <c r="T172" s="14">
        <f t="shared" si="22"/>
        <v>20834.878484045046</v>
      </c>
      <c r="V172" s="8">
        <f t="shared" ca="1" si="31"/>
        <v>464.80600302588414</v>
      </c>
    </row>
    <row r="173" spans="1:22" x14ac:dyDescent="0.25">
      <c r="A173" s="18">
        <f t="shared" ca="1" si="23"/>
        <v>50283</v>
      </c>
      <c r="B173" s="1">
        <f t="shared" si="32"/>
        <v>161</v>
      </c>
      <c r="C173" s="2">
        <f t="shared" si="24"/>
        <v>72747.753938472684</v>
      </c>
      <c r="D173" s="6">
        <f>PPMT($B$2/12,B173,$B$3,$B$1)</f>
        <v>-233.70598160183641</v>
      </c>
      <c r="E173" s="6">
        <f>IPMT($B$2/12,B173,$B$3,$B$1)</f>
        <v>-303.11564141030266</v>
      </c>
      <c r="F173" s="6">
        <f t="shared" si="25"/>
        <v>-536.82162301213907</v>
      </c>
      <c r="G173" s="6">
        <f>PMT($B$2/12,$B$3,$B$1)</f>
        <v>-536.82162301213907</v>
      </c>
      <c r="H173" s="6">
        <f t="shared" si="26"/>
        <v>72514.047956870854</v>
      </c>
      <c r="J173" s="1">
        <f t="shared" si="27"/>
        <v>161</v>
      </c>
      <c r="K173" s="2">
        <f t="shared" si="28"/>
        <v>156898.91008411607</v>
      </c>
      <c r="L173" s="14">
        <f t="shared" si="29"/>
        <v>20834.878484045046</v>
      </c>
      <c r="M173" s="6">
        <f>IF(-PPMT($B$2/12,B173,$B$3,$B$1)&gt;T172,T172,-PPMT($B$2/12,B173,$B$3,$B$1))</f>
        <v>233.70598160183641</v>
      </c>
      <c r="N173" s="11">
        <f>(1+VLOOKUP(J173,Curves!$A:$B,2,0))^(1/12)-1</f>
        <v>6.4340301100034303E-3</v>
      </c>
      <c r="O173" s="6">
        <f>$B$2/12*L173</f>
        <v>86.811993683521024</v>
      </c>
      <c r="P173" s="10">
        <f>(1+VLOOKUP(B173,Curves!$A:$C,3,0))^(1/12)-1</f>
        <v>3.904615549994439E-4</v>
      </c>
      <c r="Q173" s="6">
        <f>P173*(L173-M173-S173)</f>
        <v>7.9922107316322757</v>
      </c>
      <c r="R173" s="6">
        <f t="shared" ca="1" si="30"/>
        <v>8.4872084171743722</v>
      </c>
      <c r="S173" s="6">
        <f>N173*(L173-M173)</f>
        <v>132.54856418209431</v>
      </c>
      <c r="T173" s="14">
        <f t="shared" si="22"/>
        <v>20460.631727529482</v>
      </c>
      <c r="V173" s="8">
        <f t="shared" ca="1" si="31"/>
        <v>461.55374788462615</v>
      </c>
    </row>
    <row r="174" spans="1:22" x14ac:dyDescent="0.25">
      <c r="A174" s="18">
        <f t="shared" ca="1" si="23"/>
        <v>50313</v>
      </c>
      <c r="B174" s="1">
        <f t="shared" si="32"/>
        <v>162</v>
      </c>
      <c r="C174" s="2">
        <f t="shared" si="24"/>
        <v>72514.047956870854</v>
      </c>
      <c r="D174" s="6">
        <f>PPMT($B$2/12,B174,$B$3,$B$1)</f>
        <v>-234.6797565251774</v>
      </c>
      <c r="E174" s="6">
        <f>IPMT($B$2/12,B174,$B$3,$B$1)</f>
        <v>-302.1418664869617</v>
      </c>
      <c r="F174" s="6">
        <f t="shared" si="25"/>
        <v>-536.82162301213907</v>
      </c>
      <c r="G174" s="6">
        <f>PMT($B$2/12,$B$3,$B$1)</f>
        <v>-536.82162301213907</v>
      </c>
      <c r="H174" s="6">
        <f t="shared" si="26"/>
        <v>72279.368200345678</v>
      </c>
      <c r="J174" s="1">
        <f t="shared" si="27"/>
        <v>162</v>
      </c>
      <c r="K174" s="2">
        <f t="shared" si="28"/>
        <v>157160.40826758961</v>
      </c>
      <c r="L174" s="14">
        <f t="shared" si="29"/>
        <v>20460.631727529482</v>
      </c>
      <c r="M174" s="6">
        <f>IF(-PPMT($B$2/12,B174,$B$3,$B$1)&gt;T173,T173,-PPMT($B$2/12,B174,$B$3,$B$1))</f>
        <v>234.6797565251774</v>
      </c>
      <c r="N174" s="11">
        <f>(1+VLOOKUP(J174,Curves!$A:$B,2,0))^(1/12)-1</f>
        <v>6.4340301100034303E-3</v>
      </c>
      <c r="O174" s="6">
        <f>$B$2/12*L174</f>
        <v>85.252632198039507</v>
      </c>
      <c r="P174" s="10">
        <f>(1+VLOOKUP(B174,Curves!$A:$C,3,0))^(1/12)-1</f>
        <v>3.8656522712932073E-4</v>
      </c>
      <c r="Q174" s="6">
        <f>P174*(L174-M174-S174)</f>
        <v>7.7683442898755448</v>
      </c>
      <c r="R174" s="6">
        <f t="shared" ca="1" si="30"/>
        <v>8.2609736012175734</v>
      </c>
      <c r="S174" s="6">
        <f>N174*(L174-M174)</f>
        <v>130.13438398492494</v>
      </c>
      <c r="T174" s="14">
        <f t="shared" si="22"/>
        <v>20088.049242729507</v>
      </c>
      <c r="V174" s="8">
        <f t="shared" ca="1" si="31"/>
        <v>458.32774630935938</v>
      </c>
    </row>
    <row r="175" spans="1:22" x14ac:dyDescent="0.25">
      <c r="A175" s="18">
        <f t="shared" ca="1" si="23"/>
        <v>50344</v>
      </c>
      <c r="B175" s="1">
        <f t="shared" si="32"/>
        <v>163</v>
      </c>
      <c r="C175" s="2">
        <f t="shared" si="24"/>
        <v>72279.368200345678</v>
      </c>
      <c r="D175" s="6">
        <f>PPMT($B$2/12,B175,$B$3,$B$1)</f>
        <v>-235.65758884403235</v>
      </c>
      <c r="E175" s="6">
        <f>IPMT($B$2/12,B175,$B$3,$B$1)</f>
        <v>-301.16403416810675</v>
      </c>
      <c r="F175" s="6">
        <f t="shared" si="25"/>
        <v>-536.82162301213907</v>
      </c>
      <c r="G175" s="6">
        <f>PMT($B$2/12,$B$3,$B$1)</f>
        <v>-536.82162301213907</v>
      </c>
      <c r="H175" s="6">
        <f t="shared" si="26"/>
        <v>72043.71061150165</v>
      </c>
      <c r="J175" s="1">
        <f t="shared" si="27"/>
        <v>163</v>
      </c>
      <c r="K175" s="2">
        <f t="shared" si="28"/>
        <v>157422.34228136894</v>
      </c>
      <c r="L175" s="14">
        <f t="shared" si="29"/>
        <v>20088.049242729507</v>
      </c>
      <c r="M175" s="6">
        <f>IF(-PPMT($B$2/12,B175,$B$3,$B$1)&gt;T174,T174,-PPMT($B$2/12,B175,$B$3,$B$1))</f>
        <v>235.65758884403235</v>
      </c>
      <c r="N175" s="11">
        <f>(1+VLOOKUP(J175,Curves!$A:$B,2,0))^(1/12)-1</f>
        <v>6.4340301100034303E-3</v>
      </c>
      <c r="O175" s="6">
        <f>$B$2/12*L175</f>
        <v>83.70020517803961</v>
      </c>
      <c r="P175" s="10">
        <f>(1+VLOOKUP(B175,Curves!$A:$C,3,0))^(1/12)-1</f>
        <v>3.8270769809622962E-4</v>
      </c>
      <c r="Q175" s="6">
        <f>P175*(L175-M175-S175)</f>
        <v>7.5487795183378497</v>
      </c>
      <c r="R175" s="6">
        <f t="shared" ca="1" si="30"/>
        <v>8.0390529651003284</v>
      </c>
      <c r="S175" s="6">
        <f>N175*(L175-M175)</f>
        <v>127.73088565667994</v>
      </c>
      <c r="T175" s="14">
        <f t="shared" si="22"/>
        <v>19717.111988710458</v>
      </c>
      <c r="V175" s="8">
        <f t="shared" ca="1" si="31"/>
        <v>455.12773264385226</v>
      </c>
    </row>
    <row r="176" spans="1:22" x14ac:dyDescent="0.25">
      <c r="A176" s="18">
        <f t="shared" ca="1" si="23"/>
        <v>50374</v>
      </c>
      <c r="B176" s="1">
        <f t="shared" si="32"/>
        <v>164</v>
      </c>
      <c r="C176" s="2">
        <f t="shared" si="24"/>
        <v>72043.71061150165</v>
      </c>
      <c r="D176" s="6">
        <f>PPMT($B$2/12,B176,$B$3,$B$1)</f>
        <v>-236.6394954642158</v>
      </c>
      <c r="E176" s="6">
        <f>IPMT($B$2/12,B176,$B$3,$B$1)</f>
        <v>-300.1821275479233</v>
      </c>
      <c r="F176" s="6">
        <f t="shared" si="25"/>
        <v>-536.82162301213907</v>
      </c>
      <c r="G176" s="6">
        <f>PMT($B$2/12,$B$3,$B$1)</f>
        <v>-536.82162301213907</v>
      </c>
      <c r="H176" s="6">
        <f t="shared" si="26"/>
        <v>71807.071116037434</v>
      </c>
      <c r="J176" s="1">
        <f t="shared" si="27"/>
        <v>164</v>
      </c>
      <c r="K176" s="2">
        <f t="shared" si="28"/>
        <v>157684.71285183789</v>
      </c>
      <c r="L176" s="14">
        <f t="shared" si="29"/>
        <v>19717.111988710458</v>
      </c>
      <c r="M176" s="6">
        <f>IF(-PPMT($B$2/12,B176,$B$3,$B$1)&gt;T175,T175,-PPMT($B$2/12,B176,$B$3,$B$1))</f>
        <v>236.6394954642158</v>
      </c>
      <c r="N176" s="11">
        <f>(1+VLOOKUP(J176,Curves!$A:$B,2,0))^(1/12)-1</f>
        <v>6.4340301100034303E-3</v>
      </c>
      <c r="O176" s="6">
        <f>$B$2/12*L176</f>
        <v>82.154633286293574</v>
      </c>
      <c r="P176" s="10">
        <f>(1+VLOOKUP(B176,Curves!$A:$C,3,0))^(1/12)-1</f>
        <v>3.7888858316947882E-4</v>
      </c>
      <c r="Q176" s="6">
        <f>P176*(L176-M176-S176)</f>
        <v>7.3334395054415209</v>
      </c>
      <c r="R176" s="6">
        <f t="shared" ca="1" si="30"/>
        <v>7.821369348980836</v>
      </c>
      <c r="S176" s="6">
        <f>N176*(L176-M176)</f>
        <v>125.33794657863992</v>
      </c>
      <c r="T176" s="14">
        <f t="shared" si="22"/>
        <v>19347.801107162162</v>
      </c>
      <c r="V176" s="8">
        <f t="shared" ca="1" si="31"/>
        <v>451.9534446781301</v>
      </c>
    </row>
    <row r="177" spans="1:22" x14ac:dyDescent="0.25">
      <c r="A177" s="18">
        <f t="shared" ca="1" si="23"/>
        <v>50405</v>
      </c>
      <c r="B177" s="1">
        <f t="shared" si="32"/>
        <v>165</v>
      </c>
      <c r="C177" s="2">
        <f t="shared" si="24"/>
        <v>71807.071116037434</v>
      </c>
      <c r="D177" s="6">
        <f>PPMT($B$2/12,B177,$B$3,$B$1)</f>
        <v>-237.62549336198333</v>
      </c>
      <c r="E177" s="6">
        <f>IPMT($B$2/12,B177,$B$3,$B$1)</f>
        <v>-299.19612965015574</v>
      </c>
      <c r="F177" s="6">
        <f t="shared" si="25"/>
        <v>-536.82162301213907</v>
      </c>
      <c r="G177" s="6">
        <f>PMT($B$2/12,$B$3,$B$1)</f>
        <v>-536.82162301213907</v>
      </c>
      <c r="H177" s="6">
        <f t="shared" si="26"/>
        <v>71569.445622675456</v>
      </c>
      <c r="J177" s="1">
        <f t="shared" si="27"/>
        <v>165</v>
      </c>
      <c r="K177" s="2">
        <f t="shared" si="28"/>
        <v>157947.52070659096</v>
      </c>
      <c r="L177" s="14">
        <f t="shared" si="29"/>
        <v>19347.801107162162</v>
      </c>
      <c r="M177" s="6">
        <f>IF(-PPMT($B$2/12,B177,$B$3,$B$1)&gt;T176,T176,-PPMT($B$2/12,B177,$B$3,$B$1))</f>
        <v>237.62549336198333</v>
      </c>
      <c r="N177" s="11">
        <f>(1+VLOOKUP(J177,Curves!$A:$B,2,0))^(1/12)-1</f>
        <v>6.4340301100034303E-3</v>
      </c>
      <c r="O177" s="6">
        <f>$B$2/12*L177</f>
        <v>80.615837946509004</v>
      </c>
      <c r="P177" s="10">
        <f>(1+VLOOKUP(B177,Curves!$A:$C,3,0))^(1/12)-1</f>
        <v>3.7510750140179461E-4</v>
      </c>
      <c r="Q177" s="6">
        <f>P177*(L177-M177-S177)</f>
        <v>7.1222487159693717</v>
      </c>
      <c r="R177" s="6">
        <f t="shared" ca="1" si="30"/>
        <v>7.6078469790387846</v>
      </c>
      <c r="S177" s="6">
        <f>N177*(L177-M177)</f>
        <v>122.95544530664364</v>
      </c>
      <c r="T177" s="14">
        <f t="shared" si="22"/>
        <v>18980.097919777567</v>
      </c>
      <c r="V177" s="8">
        <f t="shared" ca="1" si="31"/>
        <v>448.80462359417481</v>
      </c>
    </row>
    <row r="178" spans="1:22" x14ac:dyDescent="0.25">
      <c r="A178" s="18">
        <f t="shared" ca="1" si="23"/>
        <v>50436</v>
      </c>
      <c r="B178" s="1">
        <f t="shared" si="32"/>
        <v>166</v>
      </c>
      <c r="C178" s="2">
        <f t="shared" si="24"/>
        <v>71569.445622675456</v>
      </c>
      <c r="D178" s="6">
        <f>PPMT($B$2/12,B178,$B$3,$B$1)</f>
        <v>-238.61559958432494</v>
      </c>
      <c r="E178" s="6">
        <f>IPMT($B$2/12,B178,$B$3,$B$1)</f>
        <v>-298.2060234278141</v>
      </c>
      <c r="F178" s="6">
        <f t="shared" si="25"/>
        <v>-536.82162301213907</v>
      </c>
      <c r="G178" s="6">
        <f>PMT($B$2/12,$B$3,$B$1)</f>
        <v>-536.82162301213907</v>
      </c>
      <c r="H178" s="6">
        <f t="shared" si="26"/>
        <v>71330.830023091126</v>
      </c>
      <c r="J178" s="1">
        <f t="shared" si="27"/>
        <v>166</v>
      </c>
      <c r="K178" s="2">
        <f t="shared" si="28"/>
        <v>158210.76657443529</v>
      </c>
      <c r="L178" s="14">
        <f t="shared" si="29"/>
        <v>18980.097919777567</v>
      </c>
      <c r="M178" s="6">
        <f>IF(-PPMT($B$2/12,B178,$B$3,$B$1)&gt;T177,T177,-PPMT($B$2/12,B178,$B$3,$B$1))</f>
        <v>238.61559958432494</v>
      </c>
      <c r="N178" s="11">
        <f>(1+VLOOKUP(J178,Curves!$A:$B,2,0))^(1/12)-1</f>
        <v>6.4340301100034303E-3</v>
      </c>
      <c r="O178" s="6">
        <f>$B$2/12*L178</f>
        <v>79.083741332406532</v>
      </c>
      <c r="P178" s="10">
        <f>(1+VLOOKUP(B178,Curves!$A:$C,3,0))^(1/12)-1</f>
        <v>3.7136407559223983E-4</v>
      </c>
      <c r="Q178" s="6">
        <f>P178*(L178-M178-S178)</f>
        <v>6.9151329656078886</v>
      </c>
      <c r="R178" s="6">
        <f t="shared" ca="1" si="30"/>
        <v>7.398411441724015</v>
      </c>
      <c r="S178" s="6">
        <f>N178*(L178-M178)</f>
        <v>120.58326155422026</v>
      </c>
      <c r="T178" s="14">
        <f t="shared" si="22"/>
        <v>18613.983925673412</v>
      </c>
      <c r="V178" s="8">
        <f t="shared" ca="1" si="31"/>
        <v>445.68101391267572</v>
      </c>
    </row>
    <row r="179" spans="1:22" x14ac:dyDescent="0.25">
      <c r="A179" s="18">
        <f t="shared" ca="1" si="23"/>
        <v>50464</v>
      </c>
      <c r="B179" s="1">
        <f t="shared" si="32"/>
        <v>167</v>
      </c>
      <c r="C179" s="2">
        <f t="shared" si="24"/>
        <v>71330.830023091126</v>
      </c>
      <c r="D179" s="6">
        <f>PPMT($B$2/12,B179,$B$3,$B$1)</f>
        <v>-239.60983124925963</v>
      </c>
      <c r="E179" s="6">
        <f>IPMT($B$2/12,B179,$B$3,$B$1)</f>
        <v>-297.21179176287944</v>
      </c>
      <c r="F179" s="6">
        <f t="shared" si="25"/>
        <v>-536.82162301213907</v>
      </c>
      <c r="G179" s="6">
        <f>PMT($B$2/12,$B$3,$B$1)</f>
        <v>-536.82162301213907</v>
      </c>
      <c r="H179" s="6">
        <f t="shared" si="26"/>
        <v>71091.220191841872</v>
      </c>
      <c r="J179" s="1">
        <f t="shared" si="27"/>
        <v>167</v>
      </c>
      <c r="K179" s="2">
        <f t="shared" si="28"/>
        <v>158474.45118539268</v>
      </c>
      <c r="L179" s="14">
        <f t="shared" si="29"/>
        <v>18613.983925673412</v>
      </c>
      <c r="M179" s="6">
        <f>IF(-PPMT($B$2/12,B179,$B$3,$B$1)&gt;T178,T178,-PPMT($B$2/12,B179,$B$3,$B$1))</f>
        <v>239.60983124925963</v>
      </c>
      <c r="N179" s="11">
        <f>(1+VLOOKUP(J179,Curves!$A:$B,2,0))^(1/12)-1</f>
        <v>6.4340301100034303E-3</v>
      </c>
      <c r="O179" s="6">
        <f>$B$2/12*L179</f>
        <v>77.558266356972553</v>
      </c>
      <c r="P179" s="10">
        <f>(1+VLOOKUP(B179,Curves!$A:$C,3,0))^(1/12)-1</f>
        <v>3.6765793224979859E-4</v>
      </c>
      <c r="Q179" s="6">
        <f>P179*(L179-M179-S179)</f>
        <v>6.7120193959934511</v>
      </c>
      <c r="R179" s="6">
        <f t="shared" ca="1" si="30"/>
        <v>7.192989658469048</v>
      </c>
      <c r="S179" s="6">
        <f>N179*(L179-M179)</f>
        <v>118.221276175992</v>
      </c>
      <c r="T179" s="14">
        <f t="shared" si="22"/>
        <v>18249.440798852167</v>
      </c>
      <c r="V179" s="8">
        <f t="shared" ca="1" si="31"/>
        <v>442.58236344069326</v>
      </c>
    </row>
    <row r="180" spans="1:22" x14ac:dyDescent="0.25">
      <c r="A180" s="18">
        <f t="shared" ca="1" si="23"/>
        <v>50495</v>
      </c>
      <c r="B180" s="1">
        <f t="shared" si="32"/>
        <v>168</v>
      </c>
      <c r="C180" s="2">
        <f t="shared" si="24"/>
        <v>71091.220191841872</v>
      </c>
      <c r="D180" s="6">
        <f>PPMT($B$2/12,B180,$B$3,$B$1)</f>
        <v>-240.60820554613156</v>
      </c>
      <c r="E180" s="6">
        <f>IPMT($B$2/12,B180,$B$3,$B$1)</f>
        <v>-296.21341746600757</v>
      </c>
      <c r="F180" s="6">
        <f t="shared" si="25"/>
        <v>-536.82162301213907</v>
      </c>
      <c r="G180" s="6">
        <f>PMT($B$2/12,$B$3,$B$1)</f>
        <v>-536.82162301213907</v>
      </c>
      <c r="H180" s="6">
        <f t="shared" si="26"/>
        <v>70850.611986295742</v>
      </c>
      <c r="J180" s="1">
        <f t="shared" si="27"/>
        <v>168</v>
      </c>
      <c r="K180" s="2">
        <f t="shared" si="28"/>
        <v>158738.57527070167</v>
      </c>
      <c r="L180" s="14">
        <f t="shared" si="29"/>
        <v>18249.440798852167</v>
      </c>
      <c r="M180" s="6">
        <f>IF(-PPMT($B$2/12,B180,$B$3,$B$1)&gt;T179,T179,-PPMT($B$2/12,B180,$B$3,$B$1))</f>
        <v>240.60820554613156</v>
      </c>
      <c r="N180" s="11">
        <f>(1+VLOOKUP(J180,Curves!$A:$B,2,0))^(1/12)-1</f>
        <v>6.4340301100034303E-3</v>
      </c>
      <c r="O180" s="6">
        <f>$B$2/12*L180</f>
        <v>76.039336661884022</v>
      </c>
      <c r="P180" s="10">
        <f>(1+VLOOKUP(B180,Curves!$A:$C,3,0))^(1/12)-1</f>
        <v>3.6765793224979859E-4</v>
      </c>
      <c r="Q180" s="6">
        <f>P180*(L180-M180-S180)</f>
        <v>6.5784898600790891</v>
      </c>
      <c r="R180" s="6">
        <f t="shared" ca="1" si="30"/>
        <v>6.9915098608879909</v>
      </c>
      <c r="S180" s="6">
        <f>N180*(L180-M180)</f>
        <v>115.86937115134221</v>
      </c>
      <c r="T180" s="14">
        <f t="shared" si="22"/>
        <v>17886.384732294617</v>
      </c>
      <c r="V180" s="8">
        <f t="shared" ca="1" si="31"/>
        <v>439.50842322024579</v>
      </c>
    </row>
    <row r="181" spans="1:22" x14ac:dyDescent="0.25">
      <c r="A181" s="18">
        <f t="shared" ca="1" si="23"/>
        <v>50525</v>
      </c>
      <c r="B181" s="1">
        <f t="shared" si="32"/>
        <v>169</v>
      </c>
      <c r="C181" s="2">
        <f t="shared" si="24"/>
        <v>70850.611986295742</v>
      </c>
      <c r="D181" s="6">
        <f>PPMT($B$2/12,B181,$B$3,$B$1)</f>
        <v>-241.61073973590709</v>
      </c>
      <c r="E181" s="6">
        <f>IPMT($B$2/12,B181,$B$3,$B$1)</f>
        <v>-295.21088327623204</v>
      </c>
      <c r="F181" s="6">
        <f t="shared" si="25"/>
        <v>-536.82162301213907</v>
      </c>
      <c r="G181" s="6">
        <f>PMT($B$2/12,$B$3,$B$1)</f>
        <v>-536.82162301213907</v>
      </c>
      <c r="H181" s="6">
        <f t="shared" si="26"/>
        <v>70609.001246559841</v>
      </c>
      <c r="J181" s="1">
        <f t="shared" si="27"/>
        <v>169</v>
      </c>
      <c r="K181" s="2">
        <f t="shared" si="28"/>
        <v>159003.1395628195</v>
      </c>
      <c r="L181" s="14">
        <f t="shared" si="29"/>
        <v>17886.384732294617</v>
      </c>
      <c r="M181" s="6">
        <f>IF(-PPMT($B$2/12,B181,$B$3,$B$1)&gt;T180,T180,-PPMT($B$2/12,B181,$B$3,$B$1))</f>
        <v>241.61073973590709</v>
      </c>
      <c r="N181" s="11">
        <f>(1+VLOOKUP(J181,Curves!$A:$B,2,0))^(1/12)-1</f>
        <v>6.4340301100034303E-3</v>
      </c>
      <c r="O181" s="6">
        <f>$B$2/12*L181</f>
        <v>74.526603051227568</v>
      </c>
      <c r="P181" s="10">
        <f>(1+VLOOKUP(B181,Curves!$A:$C,3,0))^(1/12)-1</f>
        <v>3.6765793224979859E-4</v>
      </c>
      <c r="Q181" s="6">
        <f>P181*(L181-M181-S181)</f>
        <v>6.4455020164150252</v>
      </c>
      <c r="R181" s="6">
        <f t="shared" ca="1" si="30"/>
        <v>6.793901566504065</v>
      </c>
      <c r="S181" s="6">
        <f>N181*(L181-M181)</f>
        <v>113.52700715232817</v>
      </c>
      <c r="T181" s="14">
        <f t="shared" si="22"/>
        <v>17524.801483389969</v>
      </c>
      <c r="V181" s="8">
        <f t="shared" ca="1" si="31"/>
        <v>436.45825150596693</v>
      </c>
    </row>
    <row r="182" spans="1:22" x14ac:dyDescent="0.25">
      <c r="A182" s="18">
        <f t="shared" ca="1" si="23"/>
        <v>50556</v>
      </c>
      <c r="B182" s="1">
        <f t="shared" si="32"/>
        <v>170</v>
      </c>
      <c r="C182" s="2">
        <f t="shared" si="24"/>
        <v>70609.001246559841</v>
      </c>
      <c r="D182" s="6">
        <f>PPMT($B$2/12,B182,$B$3,$B$1)</f>
        <v>-242.61745115147338</v>
      </c>
      <c r="E182" s="6">
        <f>IPMT($B$2/12,B182,$B$3,$B$1)</f>
        <v>-294.20417186066572</v>
      </c>
      <c r="F182" s="6">
        <f t="shared" si="25"/>
        <v>-536.82162301213907</v>
      </c>
      <c r="G182" s="6">
        <f>PMT($B$2/12,$B$3,$B$1)</f>
        <v>-536.82162301213907</v>
      </c>
      <c r="H182" s="6">
        <f t="shared" si="26"/>
        <v>70366.383795408372</v>
      </c>
      <c r="J182" s="1">
        <f t="shared" si="27"/>
        <v>170</v>
      </c>
      <c r="K182" s="2">
        <f t="shared" si="28"/>
        <v>159268.14479542422</v>
      </c>
      <c r="L182" s="14">
        <f t="shared" si="29"/>
        <v>17524.801483389969</v>
      </c>
      <c r="M182" s="6">
        <f>IF(-PPMT($B$2/12,B182,$B$3,$B$1)&gt;T181,T181,-PPMT($B$2/12,B182,$B$3,$B$1))</f>
        <v>242.61745115147338</v>
      </c>
      <c r="N182" s="11">
        <f>(1+VLOOKUP(J182,Curves!$A:$B,2,0))^(1/12)-1</f>
        <v>6.4340301100034303E-3</v>
      </c>
      <c r="O182" s="6">
        <f>$B$2/12*L182</f>
        <v>73.02000618079154</v>
      </c>
      <c r="P182" s="10">
        <f>(1+VLOOKUP(B182,Curves!$A:$C,3,0))^(1/12)-1</f>
        <v>3.6765793224979859E-4</v>
      </c>
      <c r="Q182" s="6">
        <f>P182*(L182-M182-S182)</f>
        <v>6.3130506559520692</v>
      </c>
      <c r="R182" s="6">
        <f t="shared" ca="1" si="30"/>
        <v>6.6000955548973685</v>
      </c>
      <c r="S182" s="6">
        <f>N182*(L182-M182)</f>
        <v>111.19409243004297</v>
      </c>
      <c r="T182" s="14">
        <f t="shared" si="22"/>
        <v>17164.676889152499</v>
      </c>
      <c r="V182" s="8">
        <f t="shared" ca="1" si="31"/>
        <v>433.43164531720532</v>
      </c>
    </row>
    <row r="183" spans="1:22" x14ac:dyDescent="0.25">
      <c r="A183" s="18">
        <f t="shared" ca="1" si="23"/>
        <v>50586</v>
      </c>
      <c r="B183" s="1">
        <f t="shared" si="32"/>
        <v>171</v>
      </c>
      <c r="C183" s="2">
        <f t="shared" si="24"/>
        <v>70366.383795408372</v>
      </c>
      <c r="D183" s="6">
        <f>PPMT($B$2/12,B183,$B$3,$B$1)</f>
        <v>-243.62835719793785</v>
      </c>
      <c r="E183" s="6">
        <f>IPMT($B$2/12,B183,$B$3,$B$1)</f>
        <v>-293.19326581420125</v>
      </c>
      <c r="F183" s="6">
        <f t="shared" si="25"/>
        <v>-536.82162301213907</v>
      </c>
      <c r="G183" s="6">
        <f>PMT($B$2/12,$B$3,$B$1)</f>
        <v>-536.82162301213907</v>
      </c>
      <c r="H183" s="6">
        <f t="shared" si="26"/>
        <v>70122.755438210428</v>
      </c>
      <c r="J183" s="1">
        <f t="shared" si="27"/>
        <v>171</v>
      </c>
      <c r="K183" s="2">
        <f t="shared" si="28"/>
        <v>159533.59170341661</v>
      </c>
      <c r="L183" s="14">
        <f t="shared" si="29"/>
        <v>17164.676889152499</v>
      </c>
      <c r="M183" s="6">
        <f>IF(-PPMT($B$2/12,B183,$B$3,$B$1)&gt;T182,T182,-PPMT($B$2/12,B183,$B$3,$B$1))</f>
        <v>243.62835719793785</v>
      </c>
      <c r="N183" s="11">
        <f>(1+VLOOKUP(J183,Curves!$A:$B,2,0))^(1/12)-1</f>
        <v>6.4340301100034303E-3</v>
      </c>
      <c r="O183" s="6">
        <f>$B$2/12*L183</f>
        <v>71.519487038135409</v>
      </c>
      <c r="P183" s="10">
        <f>(1+VLOOKUP(B183,Curves!$A:$C,3,0))^(1/12)-1</f>
        <v>3.6765793224979859E-4</v>
      </c>
      <c r="Q183" s="6">
        <f>P183*(L183-M183-S183)</f>
        <v>6.1811305987010785</v>
      </c>
      <c r="R183" s="6">
        <f t="shared" ca="1" si="30"/>
        <v>6.4100238443724349</v>
      </c>
      <c r="S183" s="6">
        <f>N183*(L183-M183)</f>
        <v>108.870535747425</v>
      </c>
      <c r="T183" s="14">
        <f t="shared" si="22"/>
        <v>16805.996865608438</v>
      </c>
      <c r="V183" s="8">
        <f t="shared" ca="1" si="31"/>
        <v>430.42840382787068</v>
      </c>
    </row>
    <row r="184" spans="1:22" x14ac:dyDescent="0.25">
      <c r="A184" s="18">
        <f t="shared" ca="1" si="23"/>
        <v>50617</v>
      </c>
      <c r="B184" s="1">
        <f t="shared" si="32"/>
        <v>172</v>
      </c>
      <c r="C184" s="2">
        <f t="shared" si="24"/>
        <v>70122.755438210428</v>
      </c>
      <c r="D184" s="6">
        <f>PPMT($B$2/12,B184,$B$3,$B$1)</f>
        <v>-244.64347535292924</v>
      </c>
      <c r="E184" s="6">
        <f>IPMT($B$2/12,B184,$B$3,$B$1)</f>
        <v>-292.1781476592098</v>
      </c>
      <c r="F184" s="6">
        <f t="shared" si="25"/>
        <v>-536.82162301213907</v>
      </c>
      <c r="G184" s="6">
        <f>PMT($B$2/12,$B$3,$B$1)</f>
        <v>-536.82162301213907</v>
      </c>
      <c r="H184" s="6">
        <f t="shared" si="26"/>
        <v>69878.111962857496</v>
      </c>
      <c r="J184" s="1">
        <f t="shared" si="27"/>
        <v>172</v>
      </c>
      <c r="K184" s="2">
        <f t="shared" si="28"/>
        <v>159799.48102292229</v>
      </c>
      <c r="L184" s="14">
        <f t="shared" si="29"/>
        <v>16805.996865608438</v>
      </c>
      <c r="M184" s="6">
        <f>IF(-PPMT($B$2/12,B184,$B$3,$B$1)&gt;T183,T183,-PPMT($B$2/12,B184,$B$3,$B$1))</f>
        <v>244.64347535292924</v>
      </c>
      <c r="N184" s="11">
        <f>(1+VLOOKUP(J184,Curves!$A:$B,2,0))^(1/12)-1</f>
        <v>6.4340301100034303E-3</v>
      </c>
      <c r="O184" s="6">
        <f>$B$2/12*L184</f>
        <v>70.024986940035163</v>
      </c>
      <c r="P184" s="10">
        <f>(1+VLOOKUP(B184,Curves!$A:$C,3,0))^(1/12)-1</f>
        <v>3.6765793224979859E-4</v>
      </c>
      <c r="Q184" s="6">
        <f>P184*(L184-M184-S184)</f>
        <v>6.0497366935088852</v>
      </c>
      <c r="R184" s="6">
        <f t="shared" ca="1" si="30"/>
        <v>6.2236196690470997</v>
      </c>
      <c r="S184" s="6">
        <f>N184*(L184-M184)</f>
        <v>106.55624637531135</v>
      </c>
      <c r="T184" s="14">
        <f t="shared" si="22"/>
        <v>16448.747407186689</v>
      </c>
      <c r="V184" s="8">
        <f t="shared" ca="1" si="31"/>
        <v>427.44832833732283</v>
      </c>
    </row>
    <row r="185" spans="1:22" x14ac:dyDescent="0.25">
      <c r="A185" s="18">
        <f t="shared" ca="1" si="23"/>
        <v>50648</v>
      </c>
      <c r="B185" s="1">
        <f t="shared" si="32"/>
        <v>173</v>
      </c>
      <c r="C185" s="2">
        <f t="shared" si="24"/>
        <v>69878.111962857496</v>
      </c>
      <c r="D185" s="6">
        <f>PPMT($B$2/12,B185,$B$3,$B$1)</f>
        <v>-245.66282316689978</v>
      </c>
      <c r="E185" s="6">
        <f>IPMT($B$2/12,B185,$B$3,$B$1)</f>
        <v>-291.15879984523934</v>
      </c>
      <c r="F185" s="6">
        <f t="shared" si="25"/>
        <v>-536.82162301213907</v>
      </c>
      <c r="G185" s="6">
        <f>PMT($B$2/12,$B$3,$B$1)</f>
        <v>-536.82162301213907</v>
      </c>
      <c r="H185" s="6">
        <f t="shared" si="26"/>
        <v>69632.449139690594</v>
      </c>
      <c r="J185" s="1">
        <f t="shared" si="27"/>
        <v>173</v>
      </c>
      <c r="K185" s="2">
        <f t="shared" si="28"/>
        <v>160065.81349129384</v>
      </c>
      <c r="L185" s="14">
        <f t="shared" si="29"/>
        <v>16448.747407186689</v>
      </c>
      <c r="M185" s="6">
        <f>IF(-PPMT($B$2/12,B185,$B$3,$B$1)&gt;T184,T184,-PPMT($B$2/12,B185,$B$3,$B$1))</f>
        <v>245.66282316689978</v>
      </c>
      <c r="N185" s="11">
        <f>(1+VLOOKUP(J185,Curves!$A:$B,2,0))^(1/12)-1</f>
        <v>6.4340301100034303E-3</v>
      </c>
      <c r="O185" s="6">
        <f>$B$2/12*L185</f>
        <v>68.536447529944539</v>
      </c>
      <c r="P185" s="10">
        <f>(1+VLOOKUP(B185,Curves!$A:$C,3,0))^(1/12)-1</f>
        <v>3.6765793224979859E-4</v>
      </c>
      <c r="Q185" s="6">
        <f>P185*(L185-M185-S185)</f>
        <v>5.9188638178356232</v>
      </c>
      <c r="R185" s="6">
        <f t="shared" ca="1" si="30"/>
        <v>6.0408174563941062</v>
      </c>
      <c r="S185" s="6">
        <f>N185*(L185-M185)</f>
        <v>104.25113408851573</v>
      </c>
      <c r="T185" s="14">
        <f t="shared" si="22"/>
        <v>16092.914586113438</v>
      </c>
      <c r="V185" s="8">
        <f t="shared" ca="1" si="31"/>
        <v>424.4912222417542</v>
      </c>
    </row>
    <row r="186" spans="1:22" x14ac:dyDescent="0.25">
      <c r="A186" s="18">
        <f t="shared" ca="1" si="23"/>
        <v>50678</v>
      </c>
      <c r="B186" s="1">
        <f t="shared" si="32"/>
        <v>174</v>
      </c>
      <c r="C186" s="2">
        <f t="shared" si="24"/>
        <v>69632.449139690594</v>
      </c>
      <c r="D186" s="6">
        <f>PPMT($B$2/12,B186,$B$3,$B$1)</f>
        <v>-246.68641826342855</v>
      </c>
      <c r="E186" s="6">
        <f>IPMT($B$2/12,B186,$B$3,$B$1)</f>
        <v>-290.13520474871058</v>
      </c>
      <c r="F186" s="6">
        <f t="shared" si="25"/>
        <v>-536.82162301213907</v>
      </c>
      <c r="G186" s="6">
        <f>PMT($B$2/12,$B$3,$B$1)</f>
        <v>-536.82162301213907</v>
      </c>
      <c r="H186" s="6">
        <f t="shared" si="26"/>
        <v>69385.762721427163</v>
      </c>
      <c r="J186" s="1">
        <f t="shared" si="27"/>
        <v>174</v>
      </c>
      <c r="K186" s="2">
        <f t="shared" si="28"/>
        <v>160332.58984711266</v>
      </c>
      <c r="L186" s="14">
        <f t="shared" si="29"/>
        <v>16092.914586113438</v>
      </c>
      <c r="M186" s="6">
        <f>IF(-PPMT($B$2/12,B186,$B$3,$B$1)&gt;T185,T185,-PPMT($B$2/12,B186,$B$3,$B$1))</f>
        <v>246.68641826342855</v>
      </c>
      <c r="N186" s="11">
        <f>(1+VLOOKUP(J186,Curves!$A:$B,2,0))^(1/12)-1</f>
        <v>6.4340301100034303E-3</v>
      </c>
      <c r="O186" s="6">
        <f>$B$2/12*L186</f>
        <v>67.053810775472655</v>
      </c>
      <c r="P186" s="10">
        <f>(1+VLOOKUP(B186,Curves!$A:$C,3,0))^(1/12)-1</f>
        <v>3.6765793224979859E-4</v>
      </c>
      <c r="Q186" s="6">
        <f>P186*(L186-M186-S186)</f>
        <v>5.7885068775334707</v>
      </c>
      <c r="R186" s="6">
        <f t="shared" ca="1" si="30"/>
        <v>5.9206408740711804</v>
      </c>
      <c r="S186" s="6">
        <f>N186*(L186-M186)</f>
        <v>101.95510916193145</v>
      </c>
      <c r="T186" s="14">
        <f t="shared" si="22"/>
        <v>15738.484551810543</v>
      </c>
      <c r="V186" s="8">
        <f t="shared" ca="1" si="31"/>
        <v>421.61597907490381</v>
      </c>
    </row>
    <row r="187" spans="1:22" x14ac:dyDescent="0.25">
      <c r="A187" s="18">
        <f t="shared" ca="1" si="23"/>
        <v>50709</v>
      </c>
      <c r="B187" s="1">
        <f t="shared" si="32"/>
        <v>175</v>
      </c>
      <c r="C187" s="2">
        <f t="shared" si="24"/>
        <v>69385.762721427163</v>
      </c>
      <c r="D187" s="6">
        <f>PPMT($B$2/12,B187,$B$3,$B$1)</f>
        <v>-247.71427833952615</v>
      </c>
      <c r="E187" s="6">
        <f>IPMT($B$2/12,B187,$B$3,$B$1)</f>
        <v>-289.10734467261295</v>
      </c>
      <c r="F187" s="6">
        <f t="shared" si="25"/>
        <v>-536.82162301213907</v>
      </c>
      <c r="G187" s="6">
        <f>PMT($B$2/12,$B$3,$B$1)</f>
        <v>-536.82162301213907</v>
      </c>
      <c r="H187" s="6">
        <f t="shared" si="26"/>
        <v>69138.048443087639</v>
      </c>
      <c r="J187" s="1">
        <f t="shared" si="27"/>
        <v>175</v>
      </c>
      <c r="K187" s="2">
        <f t="shared" si="28"/>
        <v>160599.81083019119</v>
      </c>
      <c r="L187" s="14">
        <f t="shared" si="29"/>
        <v>15738.484551810543</v>
      </c>
      <c r="M187" s="6">
        <f>IF(-PPMT($B$2/12,B187,$B$3,$B$1)&gt;T186,T186,-PPMT($B$2/12,B187,$B$3,$B$1))</f>
        <v>247.71427833952615</v>
      </c>
      <c r="N187" s="11">
        <f>(1+VLOOKUP(J187,Curves!$A:$B,2,0))^(1/12)-1</f>
        <v>6.4340301100034303E-3</v>
      </c>
      <c r="O187" s="6">
        <f>$B$2/12*L187</f>
        <v>65.577018965877258</v>
      </c>
      <c r="P187" s="10">
        <f>(1+VLOOKUP(B187,Curves!$A:$C,3,0))^(1/12)-1</f>
        <v>3.6765793224979859E-4</v>
      </c>
      <c r="Q187" s="6">
        <f>P187*(L187-M187-S187)</f>
        <v>5.6586608066267727</v>
      </c>
      <c r="R187" s="6">
        <f t="shared" ca="1" si="30"/>
        <v>5.8009518147735228</v>
      </c>
      <c r="S187" s="6">
        <f>N187*(L187-M187)</f>
        <v>99.668082366658595</v>
      </c>
      <c r="T187" s="14">
        <f t="shared" si="22"/>
        <v>15385.443530297731</v>
      </c>
      <c r="V187" s="8">
        <f t="shared" ca="1" si="31"/>
        <v>418.76033148683553</v>
      </c>
    </row>
    <row r="188" spans="1:22" x14ac:dyDescent="0.25">
      <c r="A188" s="18">
        <f t="shared" ca="1" si="23"/>
        <v>50739</v>
      </c>
      <c r="B188" s="1">
        <f t="shared" si="32"/>
        <v>176</v>
      </c>
      <c r="C188" s="2">
        <f t="shared" si="24"/>
        <v>69138.048443087639</v>
      </c>
      <c r="D188" s="6">
        <f>PPMT($B$2/12,B188,$B$3,$B$1)</f>
        <v>-248.74642116594086</v>
      </c>
      <c r="E188" s="6">
        <f>IPMT($B$2/12,B188,$B$3,$B$1)</f>
        <v>-288.07520184619824</v>
      </c>
      <c r="F188" s="6">
        <f t="shared" si="25"/>
        <v>-536.82162301213907</v>
      </c>
      <c r="G188" s="6">
        <f>PMT($B$2/12,$B$3,$B$1)</f>
        <v>-536.82162301213907</v>
      </c>
      <c r="H188" s="6">
        <f t="shared" si="26"/>
        <v>68889.3020219217</v>
      </c>
      <c r="J188" s="1">
        <f t="shared" si="27"/>
        <v>176</v>
      </c>
      <c r="K188" s="2">
        <f t="shared" si="28"/>
        <v>160867.47718157485</v>
      </c>
      <c r="L188" s="14">
        <f t="shared" si="29"/>
        <v>15385.443530297731</v>
      </c>
      <c r="M188" s="6">
        <f>IF(-PPMT($B$2/12,B188,$B$3,$B$1)&gt;T187,T187,-PPMT($B$2/12,B188,$B$3,$B$1))</f>
        <v>248.74642116594086</v>
      </c>
      <c r="N188" s="11">
        <f>(1+VLOOKUP(J188,Curves!$A:$B,2,0))^(1/12)-1</f>
        <v>6.4340301100034303E-3</v>
      </c>
      <c r="O188" s="6">
        <f>$B$2/12*L188</f>
        <v>64.106014709573884</v>
      </c>
      <c r="P188" s="10">
        <f>(1+VLOOKUP(B188,Curves!$A:$C,3,0))^(1/12)-1</f>
        <v>3.6765793224979859E-4</v>
      </c>
      <c r="Q188" s="6">
        <f>P188*(L188-M188-S188)</f>
        <v>5.5293205670935608</v>
      </c>
      <c r="R188" s="6">
        <f t="shared" ca="1" si="30"/>
        <v>5.6817455903568623</v>
      </c>
      <c r="S188" s="6">
        <f>N188*(L188-M188)</f>
        <v>97.389964966155816</v>
      </c>
      <c r="T188" s="14">
        <f t="shared" si="22"/>
        <v>15033.777823598541</v>
      </c>
      <c r="V188" s="8">
        <f t="shared" ca="1" si="31"/>
        <v>415.92414643202744</v>
      </c>
    </row>
    <row r="189" spans="1:22" x14ac:dyDescent="0.25">
      <c r="A189" s="18">
        <f t="shared" ca="1" si="23"/>
        <v>50770</v>
      </c>
      <c r="B189" s="1">
        <f t="shared" si="32"/>
        <v>177</v>
      </c>
      <c r="C189" s="2">
        <f t="shared" si="24"/>
        <v>68889.3020219217</v>
      </c>
      <c r="D189" s="6">
        <f>PPMT($B$2/12,B189,$B$3,$B$1)</f>
        <v>-249.78286458746561</v>
      </c>
      <c r="E189" s="6">
        <f>IPMT($B$2/12,B189,$B$3,$B$1)</f>
        <v>-287.03875842467352</v>
      </c>
      <c r="F189" s="6">
        <f t="shared" si="25"/>
        <v>-536.82162301213907</v>
      </c>
      <c r="G189" s="6">
        <f>PMT($B$2/12,$B$3,$B$1)</f>
        <v>-536.82162301213907</v>
      </c>
      <c r="H189" s="6">
        <f t="shared" si="26"/>
        <v>68639.519157334231</v>
      </c>
      <c r="J189" s="1">
        <f t="shared" si="27"/>
        <v>177</v>
      </c>
      <c r="K189" s="2">
        <f t="shared" si="28"/>
        <v>161135.58964354414</v>
      </c>
      <c r="L189" s="14">
        <f t="shared" si="29"/>
        <v>15033.777823598541</v>
      </c>
      <c r="M189" s="6">
        <f>IF(-PPMT($B$2/12,B189,$B$3,$B$1)&gt;T188,T188,-PPMT($B$2/12,B189,$B$3,$B$1))</f>
        <v>249.78286458746561</v>
      </c>
      <c r="N189" s="11">
        <f>(1+VLOOKUP(J189,Curves!$A:$B,2,0))^(1/12)-1</f>
        <v>6.4340301100034303E-3</v>
      </c>
      <c r="O189" s="6">
        <f>$B$2/12*L189</f>
        <v>62.640740931660588</v>
      </c>
      <c r="P189" s="10">
        <f>(1+VLOOKUP(B189,Curves!$A:$C,3,0))^(1/12)-1</f>
        <v>3.6765793224979859E-4</v>
      </c>
      <c r="Q189" s="6">
        <f>P189*(L189-M189-S189)</f>
        <v>5.4004811486484332</v>
      </c>
      <c r="R189" s="6">
        <f t="shared" ca="1" si="30"/>
        <v>5.5630175388309704</v>
      </c>
      <c r="S189" s="6">
        <f>N189*(L189-M189)</f>
        <v>95.12066871241619</v>
      </c>
      <c r="T189" s="14">
        <f t="shared" si="22"/>
        <v>14683.473809150011</v>
      </c>
      <c r="V189" s="8">
        <f t="shared" ca="1" si="31"/>
        <v>413.10729177037342</v>
      </c>
    </row>
    <row r="190" spans="1:22" x14ac:dyDescent="0.25">
      <c r="A190" s="18">
        <f t="shared" ca="1" si="23"/>
        <v>50801</v>
      </c>
      <c r="B190" s="1">
        <f t="shared" si="32"/>
        <v>178</v>
      </c>
      <c r="C190" s="2">
        <f t="shared" si="24"/>
        <v>68639.519157334231</v>
      </c>
      <c r="D190" s="6">
        <f>PPMT($B$2/12,B190,$B$3,$B$1)</f>
        <v>-250.82362652324673</v>
      </c>
      <c r="E190" s="6">
        <f>IPMT($B$2/12,B190,$B$3,$B$1)</f>
        <v>-285.9979964888924</v>
      </c>
      <c r="F190" s="6">
        <f t="shared" si="25"/>
        <v>-536.82162301213907</v>
      </c>
      <c r="G190" s="6">
        <f>PMT($B$2/12,$B$3,$B$1)</f>
        <v>-536.82162301213907</v>
      </c>
      <c r="H190" s="6">
        <f t="shared" si="26"/>
        <v>68388.69553081099</v>
      </c>
      <c r="J190" s="1">
        <f t="shared" si="27"/>
        <v>178</v>
      </c>
      <c r="K190" s="2">
        <f t="shared" si="28"/>
        <v>161404.14895961672</v>
      </c>
      <c r="L190" s="14">
        <f t="shared" si="29"/>
        <v>14683.473809150011</v>
      </c>
      <c r="M190" s="6">
        <f>IF(-PPMT($B$2/12,B190,$B$3,$B$1)&gt;T189,T189,-PPMT($B$2/12,B190,$B$3,$B$1))</f>
        <v>250.82362652324673</v>
      </c>
      <c r="N190" s="11">
        <f>(1+VLOOKUP(J190,Curves!$A:$B,2,0))^(1/12)-1</f>
        <v>6.4340301100034303E-3</v>
      </c>
      <c r="O190" s="6">
        <f>$B$2/12*L190</f>
        <v>61.181140871458382</v>
      </c>
      <c r="P190" s="10">
        <f>(1+VLOOKUP(B190,Curves!$A:$C,3,0))^(1/12)-1</f>
        <v>3.6765793224979859E-4</v>
      </c>
      <c r="Q190" s="6">
        <f>P190*(L190-M190-S190)</f>
        <v>5.2721375685268059</v>
      </c>
      <c r="R190" s="6">
        <f t="shared" ca="1" si="30"/>
        <v>5.4447630241579965</v>
      </c>
      <c r="S190" s="6">
        <f>N190*(L190-M190)</f>
        <v>92.860105842167115</v>
      </c>
      <c r="T190" s="14">
        <f t="shared" si="22"/>
        <v>14334.517939216072</v>
      </c>
      <c r="V190" s="8">
        <f t="shared" ca="1" si="31"/>
        <v>410.30963626103028</v>
      </c>
    </row>
    <row r="191" spans="1:22" x14ac:dyDescent="0.25">
      <c r="A191" s="18">
        <f t="shared" ca="1" si="23"/>
        <v>50829</v>
      </c>
      <c r="B191" s="1">
        <f t="shared" si="32"/>
        <v>179</v>
      </c>
      <c r="C191" s="2">
        <f t="shared" si="24"/>
        <v>68388.69553081099</v>
      </c>
      <c r="D191" s="6">
        <f>PPMT($B$2/12,B191,$B$3,$B$1)</f>
        <v>-251.86872496709358</v>
      </c>
      <c r="E191" s="6">
        <f>IPMT($B$2/12,B191,$B$3,$B$1)</f>
        <v>-284.95289804504546</v>
      </c>
      <c r="F191" s="6">
        <f t="shared" si="25"/>
        <v>-536.82162301213907</v>
      </c>
      <c r="G191" s="6">
        <f>PMT($B$2/12,$B$3,$B$1)</f>
        <v>-536.82162301213907</v>
      </c>
      <c r="H191" s="6">
        <f t="shared" si="26"/>
        <v>68136.826805843899</v>
      </c>
      <c r="J191" s="1">
        <f t="shared" si="27"/>
        <v>179</v>
      </c>
      <c r="K191" s="2">
        <f t="shared" si="28"/>
        <v>161673.15587454941</v>
      </c>
      <c r="L191" s="14">
        <f t="shared" si="29"/>
        <v>14334.517939216072</v>
      </c>
      <c r="M191" s="6">
        <f>IF(-PPMT($B$2/12,B191,$B$3,$B$1)&gt;T190,T190,-PPMT($B$2/12,B191,$B$3,$B$1))</f>
        <v>251.86872496709358</v>
      </c>
      <c r="N191" s="11">
        <f>(1+VLOOKUP(J191,Curves!$A:$B,2,0))^(1/12)-1</f>
        <v>6.4340301100034303E-3</v>
      </c>
      <c r="O191" s="6">
        <f>$B$2/12*L191</f>
        <v>59.727158080066964</v>
      </c>
      <c r="P191" s="10">
        <f>(1+VLOOKUP(B191,Curves!$A:$C,3,0))^(1/12)-1</f>
        <v>3.6765793224979859E-4</v>
      </c>
      <c r="Q191" s="6">
        <f>P191*(L191-M191-S191)</f>
        <v>5.1442848712705178</v>
      </c>
      <c r="R191" s="6">
        <f t="shared" ca="1" si="30"/>
        <v>5.3269774360520614</v>
      </c>
      <c r="S191" s="6">
        <f>N191*(L191-M191)</f>
        <v>90.608189073094081</v>
      </c>
      <c r="T191" s="14">
        <f t="shared" si="22"/>
        <v>13986.896740304614</v>
      </c>
      <c r="V191" s="8">
        <f t="shared" ca="1" si="31"/>
        <v>407.5310495563067</v>
      </c>
    </row>
    <row r="192" spans="1:22" x14ac:dyDescent="0.25">
      <c r="A192" s="18">
        <f t="shared" ca="1" si="23"/>
        <v>50860</v>
      </c>
      <c r="B192" s="1">
        <f t="shared" si="32"/>
        <v>180</v>
      </c>
      <c r="C192" s="2">
        <f t="shared" si="24"/>
        <v>68136.826805843899</v>
      </c>
      <c r="D192" s="6">
        <f>PPMT($B$2/12,B192,$B$3,$B$1)</f>
        <v>-252.91817798778982</v>
      </c>
      <c r="E192" s="6">
        <f>IPMT($B$2/12,B192,$B$3,$B$1)</f>
        <v>-283.90344502434925</v>
      </c>
      <c r="F192" s="6">
        <f t="shared" si="25"/>
        <v>-536.82162301213907</v>
      </c>
      <c r="G192" s="6">
        <f>PMT($B$2/12,$B$3,$B$1)</f>
        <v>-536.82162301213907</v>
      </c>
      <c r="H192" s="6">
        <f t="shared" si="26"/>
        <v>67883.908627856115</v>
      </c>
      <c r="J192" s="1">
        <f t="shared" si="27"/>
        <v>180</v>
      </c>
      <c r="K192" s="2">
        <f t="shared" si="28"/>
        <v>161942.61113434035</v>
      </c>
      <c r="L192" s="14">
        <f t="shared" si="29"/>
        <v>13986.896740304614</v>
      </c>
      <c r="M192" s="6">
        <f>IF(-PPMT($B$2/12,B192,$B$3,$B$1)&gt;T191,T191,-PPMT($B$2/12,B192,$B$3,$B$1))</f>
        <v>252.91817798778982</v>
      </c>
      <c r="N192" s="11">
        <f>(1+VLOOKUP(J192,Curves!$A:$B,2,0))^(1/12)-1</f>
        <v>6.4340301100034303E-3</v>
      </c>
      <c r="O192" s="6">
        <f>$B$2/12*L192</f>
        <v>58.278736417935889</v>
      </c>
      <c r="P192" s="10">
        <f>(1+VLOOKUP(B192,Curves!$A:$C,3,0))^(1/12)-1</f>
        <v>3.6765793224979859E-4</v>
      </c>
      <c r="Q192" s="6">
        <f>P192*(L192-M192-S192)</f>
        <v>5.0169181285147753</v>
      </c>
      <c r="R192" s="6">
        <f t="shared" ca="1" si="30"/>
        <v>5.2096561897801239</v>
      </c>
      <c r="S192" s="6">
        <f>N192*(L192-M192)</f>
        <v>88.364831600088067</v>
      </c>
      <c r="T192" s="14">
        <f t="shared" si="22"/>
        <v>13640.596812588223</v>
      </c>
      <c r="V192" s="8">
        <f t="shared" ca="1" si="31"/>
        <v>404.77140219559385</v>
      </c>
    </row>
    <row r="193" spans="1:22" x14ac:dyDescent="0.25">
      <c r="A193" s="18">
        <f t="shared" ca="1" si="23"/>
        <v>50890</v>
      </c>
      <c r="B193" s="1">
        <f t="shared" si="32"/>
        <v>181</v>
      </c>
      <c r="C193" s="2">
        <f t="shared" si="24"/>
        <v>67883.908627856115</v>
      </c>
      <c r="D193" s="6">
        <f>PPMT($B$2/12,B193,$B$3,$B$1)</f>
        <v>-253.97200372940557</v>
      </c>
      <c r="E193" s="6">
        <f>IPMT($B$2/12,B193,$B$3,$B$1)</f>
        <v>-282.8496192827335</v>
      </c>
      <c r="F193" s="6">
        <f t="shared" si="25"/>
        <v>-536.82162301213907</v>
      </c>
      <c r="G193" s="6">
        <f>PMT($B$2/12,$B$3,$B$1)</f>
        <v>-536.82162301213907</v>
      </c>
      <c r="H193" s="6">
        <f t="shared" si="26"/>
        <v>67629.936624126713</v>
      </c>
      <c r="J193" s="1">
        <f t="shared" si="27"/>
        <v>181</v>
      </c>
      <c r="K193" s="2">
        <f t="shared" si="28"/>
        <v>162212.51548623093</v>
      </c>
      <c r="L193" s="14">
        <f t="shared" si="29"/>
        <v>13640.596812588223</v>
      </c>
      <c r="M193" s="6">
        <f>IF(-PPMT($B$2/12,B193,$B$3,$B$1)&gt;T192,T192,-PPMT($B$2/12,B193,$B$3,$B$1))</f>
        <v>253.97200372940557</v>
      </c>
      <c r="N193" s="11">
        <f>(1+VLOOKUP(J193,Curves!$A:$B,2,0))^(1/12)-1</f>
        <v>6.4340301100034303E-3</v>
      </c>
      <c r="O193" s="6">
        <f>$B$2/12*L193</f>
        <v>56.835820052450927</v>
      </c>
      <c r="P193" s="10">
        <f>(1+VLOOKUP(B193,Curves!$A:$C,3,0))^(1/12)-1</f>
        <v>3.6765793224979859E-4</v>
      </c>
      <c r="Q193" s="6">
        <f>P193*(L193-M193-S193)</f>
        <v>4.8900324387764362</v>
      </c>
      <c r="R193" s="6">
        <f t="shared" ca="1" si="30"/>
        <v>5.0927947259640955</v>
      </c>
      <c r="S193" s="6">
        <f>N193*(L193-M193)</f>
        <v>86.129947091516541</v>
      </c>
      <c r="T193" s="14">
        <f t="shared" si="22"/>
        <v>13295.604829328524</v>
      </c>
      <c r="V193" s="8">
        <f t="shared" ca="1" si="31"/>
        <v>402.03056559933714</v>
      </c>
    </row>
    <row r="194" spans="1:22" x14ac:dyDescent="0.25">
      <c r="A194" s="18">
        <f t="shared" ca="1" si="23"/>
        <v>50921</v>
      </c>
      <c r="B194" s="1">
        <f t="shared" si="32"/>
        <v>182</v>
      </c>
      <c r="C194" s="2">
        <f t="shared" si="24"/>
        <v>67629.936624126713</v>
      </c>
      <c r="D194" s="6">
        <f>PPMT($B$2/12,B194,$B$3,$B$1)</f>
        <v>-255.03022041161145</v>
      </c>
      <c r="E194" s="6">
        <f>IPMT($B$2/12,B194,$B$3,$B$1)</f>
        <v>-281.79140260052759</v>
      </c>
      <c r="F194" s="6">
        <f t="shared" si="25"/>
        <v>-536.82162301213907</v>
      </c>
      <c r="G194" s="6">
        <f>PMT($B$2/12,$B$3,$B$1)</f>
        <v>-536.82162301213907</v>
      </c>
      <c r="H194" s="6">
        <f t="shared" si="26"/>
        <v>67374.906403715097</v>
      </c>
      <c r="J194" s="1">
        <f t="shared" si="27"/>
        <v>182</v>
      </c>
      <c r="K194" s="2">
        <f t="shared" si="28"/>
        <v>162482.869678708</v>
      </c>
      <c r="L194" s="14">
        <f t="shared" si="29"/>
        <v>13295.604829328524</v>
      </c>
      <c r="M194" s="6">
        <f>IF(-PPMT($B$2/12,B194,$B$3,$B$1)&gt;T193,T193,-PPMT($B$2/12,B194,$B$3,$B$1))</f>
        <v>255.03022041161145</v>
      </c>
      <c r="N194" s="11">
        <f>(1+VLOOKUP(J194,Curves!$A:$B,2,0))^(1/12)-1</f>
        <v>6.4340301100034303E-3</v>
      </c>
      <c r="O194" s="6">
        <f>$B$2/12*L194</f>
        <v>55.398353455535513</v>
      </c>
      <c r="P194" s="10">
        <f>(1+VLOOKUP(B194,Curves!$A:$C,3,0))^(1/12)-1</f>
        <v>3.6765793224979859E-4</v>
      </c>
      <c r="Q194" s="6">
        <f>P194*(L194-M194-S194)</f>
        <v>4.7636229272436159</v>
      </c>
      <c r="R194" s="6">
        <f t="shared" ca="1" si="30"/>
        <v>4.9763885103842052</v>
      </c>
      <c r="S194" s="6">
        <f>N194*(L194-M194)</f>
        <v>83.903449685517629</v>
      </c>
      <c r="T194" s="14">
        <f t="shared" si="22"/>
        <v>12951.907536304152</v>
      </c>
      <c r="V194" s="8">
        <f t="shared" ca="1" si="31"/>
        <v>399.30841206304876</v>
      </c>
    </row>
    <row r="195" spans="1:22" x14ac:dyDescent="0.25">
      <c r="A195" s="18">
        <f t="shared" ca="1" si="23"/>
        <v>50951</v>
      </c>
      <c r="B195" s="1">
        <f t="shared" si="32"/>
        <v>183</v>
      </c>
      <c r="C195" s="2">
        <f t="shared" si="24"/>
        <v>67374.906403715097</v>
      </c>
      <c r="D195" s="6">
        <f>PPMT($B$2/12,B195,$B$3,$B$1)</f>
        <v>-256.09284632999316</v>
      </c>
      <c r="E195" s="6">
        <f>IPMT($B$2/12,B195,$B$3,$B$1)</f>
        <v>-280.72877668214591</v>
      </c>
      <c r="F195" s="6">
        <f t="shared" si="25"/>
        <v>-536.82162301213907</v>
      </c>
      <c r="G195" s="6">
        <f>PMT($B$2/12,$B$3,$B$1)</f>
        <v>-536.82162301213907</v>
      </c>
      <c r="H195" s="6">
        <f t="shared" si="26"/>
        <v>67118.813557385103</v>
      </c>
      <c r="J195" s="1">
        <f t="shared" si="27"/>
        <v>183</v>
      </c>
      <c r="K195" s="2">
        <f t="shared" si="28"/>
        <v>162753.67446150584</v>
      </c>
      <c r="L195" s="14">
        <f t="shared" si="29"/>
        <v>12951.907536304152</v>
      </c>
      <c r="M195" s="6">
        <f>IF(-PPMT($B$2/12,B195,$B$3,$B$1)&gt;T194,T194,-PPMT($B$2/12,B195,$B$3,$B$1))</f>
        <v>256.09284632999316</v>
      </c>
      <c r="N195" s="11">
        <f>(1+VLOOKUP(J195,Curves!$A:$B,2,0))^(1/12)-1</f>
        <v>6.4340301100034303E-3</v>
      </c>
      <c r="O195" s="6">
        <f>$B$2/12*L195</f>
        <v>53.966281401267302</v>
      </c>
      <c r="P195" s="10">
        <f>(1+VLOOKUP(B195,Curves!$A:$C,3,0))^(1/12)-1</f>
        <v>3.6765793224979859E-4</v>
      </c>
      <c r="Q195" s="6">
        <f>P195*(L195-M195-S195)</f>
        <v>4.6376847455666077</v>
      </c>
      <c r="R195" s="6">
        <f t="shared" ca="1" si="30"/>
        <v>4.8604330337835897</v>
      </c>
      <c r="S195" s="6">
        <f>N195*(L195-M195)</f>
        <v>81.685253986317605</v>
      </c>
      <c r="T195" s="14">
        <f t="shared" si="22"/>
        <v>12609.491751242274</v>
      </c>
      <c r="V195" s="8">
        <f t="shared" ca="1" si="31"/>
        <v>396.60481475136163</v>
      </c>
    </row>
    <row r="196" spans="1:22" x14ac:dyDescent="0.25">
      <c r="A196" s="18">
        <f t="shared" ca="1" si="23"/>
        <v>50982</v>
      </c>
      <c r="B196" s="1">
        <f t="shared" si="32"/>
        <v>184</v>
      </c>
      <c r="C196" s="2">
        <f t="shared" si="24"/>
        <v>67118.813557385103</v>
      </c>
      <c r="D196" s="6">
        <f>PPMT($B$2/12,B196,$B$3,$B$1)</f>
        <v>-257.1598998563681</v>
      </c>
      <c r="E196" s="6">
        <f>IPMT($B$2/12,B196,$B$3,$B$1)</f>
        <v>-279.66172315577103</v>
      </c>
      <c r="F196" s="6">
        <f t="shared" si="25"/>
        <v>-536.82162301213907</v>
      </c>
      <c r="G196" s="6">
        <f>PMT($B$2/12,$B$3,$B$1)</f>
        <v>-536.82162301213907</v>
      </c>
      <c r="H196" s="6">
        <f t="shared" si="26"/>
        <v>66861.653657528732</v>
      </c>
      <c r="J196" s="1">
        <f t="shared" si="27"/>
        <v>184</v>
      </c>
      <c r="K196" s="2">
        <f t="shared" si="28"/>
        <v>163024.93058560835</v>
      </c>
      <c r="L196" s="14">
        <f t="shared" si="29"/>
        <v>12609.491751242274</v>
      </c>
      <c r="M196" s="6">
        <f>IF(-PPMT($B$2/12,B196,$B$3,$B$1)&gt;T195,T195,-PPMT($B$2/12,B196,$B$3,$B$1))</f>
        <v>257.1598998563681</v>
      </c>
      <c r="N196" s="11">
        <f>(1+VLOOKUP(J196,Curves!$A:$B,2,0))^(1/12)-1</f>
        <v>6.4340301100034303E-3</v>
      </c>
      <c r="O196" s="6">
        <f>$B$2/12*L196</f>
        <v>52.539548963509475</v>
      </c>
      <c r="P196" s="10">
        <f>(1+VLOOKUP(B196,Curves!$A:$C,3,0))^(1/12)-1</f>
        <v>3.6765793224979859E-4</v>
      </c>
      <c r="Q196" s="6">
        <f>P196*(L196-M196-S196)</f>
        <v>4.5122130716501152</v>
      </c>
      <c r="R196" s="6">
        <f t="shared" ca="1" si="30"/>
        <v>4.7449238116741252</v>
      </c>
      <c r="S196" s="6">
        <f>N196*(L196-M196)</f>
        <v>79.475275060571335</v>
      </c>
      <c r="T196" s="14">
        <f t="shared" si="22"/>
        <v>12268.344363253686</v>
      </c>
      <c r="V196" s="8">
        <f t="shared" ca="1" si="31"/>
        <v>393.91964769212308</v>
      </c>
    </row>
    <row r="197" spans="1:22" x14ac:dyDescent="0.25">
      <c r="A197" s="18">
        <f t="shared" ca="1" si="23"/>
        <v>51013</v>
      </c>
      <c r="B197" s="1">
        <f t="shared" si="32"/>
        <v>185</v>
      </c>
      <c r="C197" s="2">
        <f t="shared" si="24"/>
        <v>66861.653657528732</v>
      </c>
      <c r="D197" s="6">
        <f>PPMT($B$2/12,B197,$B$3,$B$1)</f>
        <v>-258.23139943910297</v>
      </c>
      <c r="E197" s="6">
        <f>IPMT($B$2/12,B197,$B$3,$B$1)</f>
        <v>-278.5902235730361</v>
      </c>
      <c r="F197" s="6">
        <f t="shared" si="25"/>
        <v>-536.82162301213907</v>
      </c>
      <c r="G197" s="6">
        <f>PMT($B$2/12,$B$3,$B$1)</f>
        <v>-536.82162301213907</v>
      </c>
      <c r="H197" s="6">
        <f t="shared" si="26"/>
        <v>66603.422258089631</v>
      </c>
      <c r="J197" s="1">
        <f t="shared" si="27"/>
        <v>185</v>
      </c>
      <c r="K197" s="2">
        <f t="shared" si="28"/>
        <v>163296.63880325103</v>
      </c>
      <c r="L197" s="14">
        <f t="shared" si="29"/>
        <v>12268.344363253686</v>
      </c>
      <c r="M197" s="6">
        <f>IF(-PPMT($B$2/12,B197,$B$3,$B$1)&gt;T196,T196,-PPMT($B$2/12,B197,$B$3,$B$1))</f>
        <v>258.23139943910297</v>
      </c>
      <c r="N197" s="11">
        <f>(1+VLOOKUP(J197,Curves!$A:$B,2,0))^(1/12)-1</f>
        <v>6.4340301100034303E-3</v>
      </c>
      <c r="O197" s="6">
        <f>$B$2/12*L197</f>
        <v>51.118101513557022</v>
      </c>
      <c r="P197" s="10">
        <f>(1+VLOOKUP(B197,Curves!$A:$C,3,0))^(1/12)-1</f>
        <v>3.6765793224979859E-4</v>
      </c>
      <c r="Q197" s="6">
        <f>P197*(L197-M197-S197)</f>
        <v>4.3872031094467729</v>
      </c>
      <c r="R197" s="6">
        <f t="shared" ca="1" si="30"/>
        <v>4.6298563841434666</v>
      </c>
      <c r="S197" s="6">
        <f>N197*(L197-M197)</f>
        <v>77.27342843372557</v>
      </c>
      <c r="T197" s="14">
        <f t="shared" si="22"/>
        <v>11928.45233227141</v>
      </c>
      <c r="V197" s="8">
        <f t="shared" ca="1" si="31"/>
        <v>391.25278577052899</v>
      </c>
    </row>
    <row r="198" spans="1:22" x14ac:dyDescent="0.25">
      <c r="A198" s="18">
        <f t="shared" ca="1" si="23"/>
        <v>51043</v>
      </c>
      <c r="B198" s="1">
        <f t="shared" si="32"/>
        <v>186</v>
      </c>
      <c r="C198" s="2">
        <f t="shared" si="24"/>
        <v>66603.422258089631</v>
      </c>
      <c r="D198" s="6">
        <f>PPMT($B$2/12,B198,$B$3,$B$1)</f>
        <v>-259.30736360343258</v>
      </c>
      <c r="E198" s="6">
        <f>IPMT($B$2/12,B198,$B$3,$B$1)</f>
        <v>-277.51425940870649</v>
      </c>
      <c r="F198" s="6">
        <f t="shared" si="25"/>
        <v>-536.82162301213907</v>
      </c>
      <c r="G198" s="6">
        <f>PMT($B$2/12,$B$3,$B$1)</f>
        <v>-536.82162301213907</v>
      </c>
      <c r="H198" s="6">
        <f t="shared" si="26"/>
        <v>66344.114894486192</v>
      </c>
      <c r="J198" s="1">
        <f t="shared" si="27"/>
        <v>186</v>
      </c>
      <c r="K198" s="2">
        <f t="shared" si="28"/>
        <v>163568.79986792311</v>
      </c>
      <c r="L198" s="14">
        <f t="shared" si="29"/>
        <v>11928.45233227141</v>
      </c>
      <c r="M198" s="6">
        <f>IF(-PPMT($B$2/12,B198,$B$3,$B$1)&gt;T197,T197,-PPMT($B$2/12,B198,$B$3,$B$1))</f>
        <v>259.30736360343258</v>
      </c>
      <c r="N198" s="11">
        <f>(1+VLOOKUP(J198,Curves!$A:$B,2,0))^(1/12)-1</f>
        <v>6.4340301100034303E-3</v>
      </c>
      <c r="O198" s="6">
        <f>$B$2/12*L198</f>
        <v>49.70188471779754</v>
      </c>
      <c r="P198" s="10">
        <f>(1+VLOOKUP(B198,Curves!$A:$C,3,0))^(1/12)-1</f>
        <v>3.6765793224979859E-4</v>
      </c>
      <c r="Q198" s="6">
        <f>P198*(L198-M198-S198)</f>
        <v>4.2626500887519621</v>
      </c>
      <c r="R198" s="6">
        <f t="shared" ca="1" si="30"/>
        <v>4.5152263156632975</v>
      </c>
      <c r="S198" s="6">
        <f>N198*(L198-M198)</f>
        <v>75.079630086404805</v>
      </c>
      <c r="T198" s="14">
        <f t="shared" si="22"/>
        <v>11589.80268849282</v>
      </c>
      <c r="V198" s="8">
        <f t="shared" ca="1" si="31"/>
        <v>388.60410472329824</v>
      </c>
    </row>
    <row r="199" spans="1:22" x14ac:dyDescent="0.25">
      <c r="A199" s="18">
        <f t="shared" ca="1" si="23"/>
        <v>51074</v>
      </c>
      <c r="B199" s="1">
        <f t="shared" si="32"/>
        <v>187</v>
      </c>
      <c r="C199" s="2">
        <f t="shared" si="24"/>
        <v>66344.114894486192</v>
      </c>
      <c r="D199" s="6">
        <f>PPMT($B$2/12,B199,$B$3,$B$1)</f>
        <v>-260.38781095178024</v>
      </c>
      <c r="E199" s="6">
        <f>IPMT($B$2/12,B199,$B$3,$B$1)</f>
        <v>-276.43381206035889</v>
      </c>
      <c r="F199" s="6">
        <f t="shared" si="25"/>
        <v>-536.82162301213907</v>
      </c>
      <c r="G199" s="6">
        <f>PMT($B$2/12,$B$3,$B$1)</f>
        <v>-536.82162301213907</v>
      </c>
      <c r="H199" s="6">
        <f t="shared" si="26"/>
        <v>66083.72708353441</v>
      </c>
      <c r="J199" s="1">
        <f t="shared" si="27"/>
        <v>187</v>
      </c>
      <c r="K199" s="2">
        <f t="shared" si="28"/>
        <v>163841.41453436966</v>
      </c>
      <c r="L199" s="14">
        <f t="shared" si="29"/>
        <v>11589.80268849282</v>
      </c>
      <c r="M199" s="6">
        <f>IF(-PPMT($B$2/12,B199,$B$3,$B$1)&gt;T198,T198,-PPMT($B$2/12,B199,$B$3,$B$1))</f>
        <v>260.38781095178024</v>
      </c>
      <c r="N199" s="11">
        <f>(1+VLOOKUP(J199,Curves!$A:$B,2,0))^(1/12)-1</f>
        <v>6.4340301100034303E-3</v>
      </c>
      <c r="O199" s="6">
        <f>$B$2/12*L199</f>
        <v>48.290844535386753</v>
      </c>
      <c r="P199" s="10">
        <f>(1+VLOOKUP(B199,Curves!$A:$C,3,0))^(1/12)-1</f>
        <v>3.6765793224979859E-4</v>
      </c>
      <c r="Q199" s="6">
        <f>P199*(L199-M199-S199)</f>
        <v>4.1385492649998969</v>
      </c>
      <c r="R199" s="6">
        <f t="shared" ca="1" si="30"/>
        <v>4.4010291948987925</v>
      </c>
      <c r="S199" s="6">
        <f>N199*(L199-M199)</f>
        <v>72.893796450819877</v>
      </c>
      <c r="T199" s="14">
        <f t="shared" si="22"/>
        <v>11252.382531825218</v>
      </c>
      <c r="V199" s="8">
        <f t="shared" ca="1" si="31"/>
        <v>385.97348113288569</v>
      </c>
    </row>
    <row r="200" spans="1:22" x14ac:dyDescent="0.25">
      <c r="A200" s="18">
        <f t="shared" ca="1" si="23"/>
        <v>51104</v>
      </c>
      <c r="B200" s="1">
        <f t="shared" si="32"/>
        <v>188</v>
      </c>
      <c r="C200" s="2">
        <f t="shared" si="24"/>
        <v>66083.72708353441</v>
      </c>
      <c r="D200" s="6">
        <f>PPMT($B$2/12,B200,$B$3,$B$1)</f>
        <v>-261.47276016407926</v>
      </c>
      <c r="E200" s="6">
        <f>IPMT($B$2/12,B200,$B$3,$B$1)</f>
        <v>-275.34886284805981</v>
      </c>
      <c r="F200" s="6">
        <f t="shared" si="25"/>
        <v>-536.82162301213907</v>
      </c>
      <c r="G200" s="6">
        <f>PMT($B$2/12,$B$3,$B$1)</f>
        <v>-536.82162301213907</v>
      </c>
      <c r="H200" s="6">
        <f t="shared" si="26"/>
        <v>65822.254323370333</v>
      </c>
      <c r="J200" s="1">
        <f t="shared" si="27"/>
        <v>188</v>
      </c>
      <c r="K200" s="2">
        <f t="shared" si="28"/>
        <v>164114.48355859361</v>
      </c>
      <c r="L200" s="14">
        <f t="shared" si="29"/>
        <v>11252.382531825218</v>
      </c>
      <c r="M200" s="6">
        <f>IF(-PPMT($B$2/12,B200,$B$3,$B$1)&gt;T199,T199,-PPMT($B$2/12,B200,$B$3,$B$1))</f>
        <v>261.47276016407926</v>
      </c>
      <c r="N200" s="11">
        <f>(1+VLOOKUP(J200,Curves!$A:$B,2,0))^(1/12)-1</f>
        <v>6.4340301100034303E-3</v>
      </c>
      <c r="O200" s="6">
        <f>$B$2/12*L200</f>
        <v>46.884927215938411</v>
      </c>
      <c r="P200" s="10">
        <f>(1+VLOOKUP(B200,Curves!$A:$C,3,0))^(1/12)-1</f>
        <v>3.6765793224979859E-4</v>
      </c>
      <c r="Q200" s="6">
        <f>P200*(L200-M200-S200)</f>
        <v>4.014895919060991</v>
      </c>
      <c r="R200" s="6">
        <f t="shared" ca="1" si="30"/>
        <v>4.2872606345192548</v>
      </c>
      <c r="S200" s="6">
        <f>N200*(L200-M200)</f>
        <v>70.715844407198702</v>
      </c>
      <c r="T200" s="14">
        <f t="shared" si="22"/>
        <v>10916.179031334879</v>
      </c>
      <c r="V200" s="8">
        <f t="shared" ca="1" si="31"/>
        <v>383.36079242173565</v>
      </c>
    </row>
    <row r="201" spans="1:22" x14ac:dyDescent="0.25">
      <c r="A201" s="18">
        <f t="shared" ca="1" si="23"/>
        <v>51135</v>
      </c>
      <c r="B201" s="1">
        <f t="shared" si="32"/>
        <v>189</v>
      </c>
      <c r="C201" s="2">
        <f t="shared" si="24"/>
        <v>65822.254323370333</v>
      </c>
      <c r="D201" s="6">
        <f>PPMT($B$2/12,B201,$B$3,$B$1)</f>
        <v>-262.56222999809631</v>
      </c>
      <c r="E201" s="6">
        <f>IPMT($B$2/12,B201,$B$3,$B$1)</f>
        <v>-274.25939301404281</v>
      </c>
      <c r="F201" s="6">
        <f t="shared" si="25"/>
        <v>-536.82162301213907</v>
      </c>
      <c r="G201" s="6">
        <f>PMT($B$2/12,$B$3,$B$1)</f>
        <v>-536.82162301213907</v>
      </c>
      <c r="H201" s="6">
        <f t="shared" si="26"/>
        <v>65559.692093372243</v>
      </c>
      <c r="J201" s="1">
        <f t="shared" si="27"/>
        <v>189</v>
      </c>
      <c r="K201" s="2">
        <f t="shared" si="28"/>
        <v>164388.00769785795</v>
      </c>
      <c r="L201" s="14">
        <f t="shared" si="29"/>
        <v>10916.179031334879</v>
      </c>
      <c r="M201" s="6">
        <f>IF(-PPMT($B$2/12,B201,$B$3,$B$1)&gt;T200,T200,-PPMT($B$2/12,B201,$B$3,$B$1))</f>
        <v>262.56222999809631</v>
      </c>
      <c r="N201" s="11">
        <f>(1+VLOOKUP(J201,Curves!$A:$B,2,0))^(1/12)-1</f>
        <v>6.4340301100034303E-3</v>
      </c>
      <c r="O201" s="6">
        <f>$B$2/12*L201</f>
        <v>45.484079297228661</v>
      </c>
      <c r="P201" s="10">
        <f>(1+VLOOKUP(B201,Curves!$A:$C,3,0))^(1/12)-1</f>
        <v>3.6765793224979859E-4</v>
      </c>
      <c r="Q201" s="6">
        <f>P201*(L201-M201-S201)</f>
        <v>3.8916853570404686</v>
      </c>
      <c r="R201" s="6">
        <f t="shared" ca="1" si="30"/>
        <v>4.1739162710099471</v>
      </c>
      <c r="S201" s="6">
        <f>N201*(L201-M201)</f>
        <v>68.545691280239296</v>
      </c>
      <c r="T201" s="14">
        <f t="shared" si="22"/>
        <v>10581.179424699501</v>
      </c>
      <c r="V201" s="8">
        <f t="shared" ca="1" si="31"/>
        <v>380.76591684657421</v>
      </c>
    </row>
    <row r="202" spans="1:22" x14ac:dyDescent="0.25">
      <c r="A202" s="18">
        <f t="shared" ca="1" si="23"/>
        <v>51166</v>
      </c>
      <c r="B202" s="1">
        <f t="shared" si="32"/>
        <v>190</v>
      </c>
      <c r="C202" s="2">
        <f t="shared" si="24"/>
        <v>65559.692093372243</v>
      </c>
      <c r="D202" s="6">
        <f>PPMT($B$2/12,B202,$B$3,$B$1)</f>
        <v>-263.65623928975504</v>
      </c>
      <c r="E202" s="6">
        <f>IPMT($B$2/12,B202,$B$3,$B$1)</f>
        <v>-273.16538372238404</v>
      </c>
      <c r="F202" s="6">
        <f t="shared" si="25"/>
        <v>-536.82162301213907</v>
      </c>
      <c r="G202" s="6">
        <f>PMT($B$2/12,$B$3,$B$1)</f>
        <v>-536.82162301213907</v>
      </c>
      <c r="H202" s="6">
        <f t="shared" si="26"/>
        <v>65296.035854082489</v>
      </c>
      <c r="J202" s="1">
        <f t="shared" si="27"/>
        <v>190</v>
      </c>
      <c r="K202" s="2">
        <f t="shared" si="28"/>
        <v>164661.98771068771</v>
      </c>
      <c r="L202" s="14">
        <f t="shared" si="29"/>
        <v>10581.179424699501</v>
      </c>
      <c r="M202" s="6">
        <f>IF(-PPMT($B$2/12,B202,$B$3,$B$1)&gt;T201,T201,-PPMT($B$2/12,B202,$B$3,$B$1))</f>
        <v>263.65623928975504</v>
      </c>
      <c r="N202" s="11">
        <f>(1+VLOOKUP(J202,Curves!$A:$B,2,0))^(1/12)-1</f>
        <v>6.4340301100034303E-3</v>
      </c>
      <c r="O202" s="6">
        <f>$B$2/12*L202</f>
        <v>44.088247602914592</v>
      </c>
      <c r="P202" s="10">
        <f>(1+VLOOKUP(B202,Curves!$A:$C,3,0))^(1/12)-1</f>
        <v>3.6765793224979859E-4</v>
      </c>
      <c r="Q202" s="6">
        <f>P202*(L202-M202-S202)</f>
        <v>3.7689129100782401</v>
      </c>
      <c r="R202" s="6">
        <f t="shared" ca="1" si="30"/>
        <v>4.0609917644851041</v>
      </c>
      <c r="S202" s="6">
        <f>N202*(L202-M202)</f>
        <v>66.383254835584808</v>
      </c>
      <c r="T202" s="14">
        <f t="shared" si="22"/>
        <v>10247.371017664083</v>
      </c>
      <c r="V202" s="8">
        <f t="shared" ca="1" si="31"/>
        <v>378.18873349273952</v>
      </c>
    </row>
    <row r="203" spans="1:22" x14ac:dyDescent="0.25">
      <c r="A203" s="18">
        <f t="shared" ca="1" si="23"/>
        <v>51195</v>
      </c>
      <c r="B203" s="1">
        <f t="shared" si="32"/>
        <v>191</v>
      </c>
      <c r="C203" s="2">
        <f t="shared" si="24"/>
        <v>65296.035854082489</v>
      </c>
      <c r="D203" s="6">
        <f>PPMT($B$2/12,B203,$B$3,$B$1)</f>
        <v>-264.75480695346232</v>
      </c>
      <c r="E203" s="6">
        <f>IPMT($B$2/12,B203,$B$3,$B$1)</f>
        <v>-272.06681605867669</v>
      </c>
      <c r="F203" s="6">
        <f t="shared" si="25"/>
        <v>-536.82162301213907</v>
      </c>
      <c r="G203" s="6">
        <f>PMT($B$2/12,$B$3,$B$1)</f>
        <v>-536.82162301213907</v>
      </c>
      <c r="H203" s="6">
        <f t="shared" si="26"/>
        <v>65031.281047129029</v>
      </c>
      <c r="J203" s="1">
        <f t="shared" si="27"/>
        <v>191</v>
      </c>
      <c r="K203" s="2">
        <f t="shared" si="28"/>
        <v>164936.42435687219</v>
      </c>
      <c r="L203" s="14">
        <f t="shared" si="29"/>
        <v>10247.371017664083</v>
      </c>
      <c r="M203" s="6">
        <f>IF(-PPMT($B$2/12,B203,$B$3,$B$1)&gt;T202,T202,-PPMT($B$2/12,B203,$B$3,$B$1))</f>
        <v>264.75480695346232</v>
      </c>
      <c r="N203" s="11">
        <f>(1+VLOOKUP(J203,Curves!$A:$B,2,0))^(1/12)-1</f>
        <v>6.4340301100034303E-3</v>
      </c>
      <c r="O203" s="6">
        <f>$B$2/12*L203</f>
        <v>42.697379240267011</v>
      </c>
      <c r="P203" s="10">
        <f>(1+VLOOKUP(B203,Curves!$A:$C,3,0))^(1/12)-1</f>
        <v>3.6765793224979859E-4</v>
      </c>
      <c r="Q203" s="6">
        <f>P203*(L203-M203-S203)</f>
        <v>3.6465739341500116</v>
      </c>
      <c r="R203" s="6">
        <f t="shared" ca="1" si="30"/>
        <v>3.9484827985020958</v>
      </c>
      <c r="S203" s="6">
        <f>N203*(L203-M203)</f>
        <v>64.228453276320479</v>
      </c>
      <c r="T203" s="14">
        <f t="shared" si="22"/>
        <v>9914.7411835001512</v>
      </c>
      <c r="V203" s="8">
        <f t="shared" ca="1" si="31"/>
        <v>375.6291222685519</v>
      </c>
    </row>
    <row r="204" spans="1:22" x14ac:dyDescent="0.25">
      <c r="A204" s="18">
        <f t="shared" ca="1" si="23"/>
        <v>51226</v>
      </c>
      <c r="B204" s="1">
        <f t="shared" si="32"/>
        <v>192</v>
      </c>
      <c r="C204" s="2">
        <f t="shared" si="24"/>
        <v>65031.281047129029</v>
      </c>
      <c r="D204" s="6">
        <f>PPMT($B$2/12,B204,$B$3,$B$1)</f>
        <v>-265.85795198243511</v>
      </c>
      <c r="E204" s="6">
        <f>IPMT($B$2/12,B204,$B$3,$B$1)</f>
        <v>-270.96367102970396</v>
      </c>
      <c r="F204" s="6">
        <f t="shared" si="25"/>
        <v>-536.82162301213907</v>
      </c>
      <c r="G204" s="6">
        <f>PMT($B$2/12,$B$3,$B$1)</f>
        <v>-536.82162301213907</v>
      </c>
      <c r="H204" s="6">
        <f t="shared" si="26"/>
        <v>64765.423095146594</v>
      </c>
      <c r="J204" s="1">
        <f t="shared" si="27"/>
        <v>192</v>
      </c>
      <c r="K204" s="2">
        <f t="shared" si="28"/>
        <v>165211.31839746697</v>
      </c>
      <c r="L204" s="14">
        <f t="shared" si="29"/>
        <v>9914.7411835001512</v>
      </c>
      <c r="M204" s="6">
        <f>IF(-PPMT($B$2/12,B204,$B$3,$B$1)&gt;T203,T203,-PPMT($B$2/12,B204,$B$3,$B$1))</f>
        <v>265.85795198243511</v>
      </c>
      <c r="N204" s="11">
        <f>(1+VLOOKUP(J204,Curves!$A:$B,2,0))^(1/12)-1</f>
        <v>6.4340301100034303E-3</v>
      </c>
      <c r="O204" s="6">
        <f>$B$2/12*L204</f>
        <v>41.311421597917295</v>
      </c>
      <c r="P204" s="10">
        <f>(1+VLOOKUP(B204,Curves!$A:$C,3,0))^(1/12)-1</f>
        <v>3.6765793224979859E-4</v>
      </c>
      <c r="Q204" s="6">
        <f>P204*(L204-M204-S204)</f>
        <v>3.5246638098696312</v>
      </c>
      <c r="R204" s="6">
        <f t="shared" ca="1" si="30"/>
        <v>3.836385079876766</v>
      </c>
      <c r="S204" s="6">
        <f>N204*(L204-M204)</f>
        <v>62.081205239492192</v>
      </c>
      <c r="T204" s="14">
        <f t="shared" si="22"/>
        <v>9583.2773624683559</v>
      </c>
      <c r="V204" s="8">
        <f t="shared" ca="1" si="31"/>
        <v>373.08696389972135</v>
      </c>
    </row>
    <row r="205" spans="1:22" x14ac:dyDescent="0.25">
      <c r="A205" s="18">
        <f t="shared" ca="1" si="23"/>
        <v>51256</v>
      </c>
      <c r="B205" s="1">
        <f t="shared" si="32"/>
        <v>193</v>
      </c>
      <c r="C205" s="2">
        <f t="shared" si="24"/>
        <v>64765.423095146594</v>
      </c>
      <c r="D205" s="6">
        <f>PPMT($B$2/12,B205,$B$3,$B$1)</f>
        <v>-266.96569344902855</v>
      </c>
      <c r="E205" s="6">
        <f>IPMT($B$2/12,B205,$B$3,$B$1)</f>
        <v>-269.85592956311046</v>
      </c>
      <c r="F205" s="6">
        <f t="shared" si="25"/>
        <v>-536.82162301213907</v>
      </c>
      <c r="G205" s="6">
        <f>PMT($B$2/12,$B$3,$B$1)</f>
        <v>-536.82162301213907</v>
      </c>
      <c r="H205" s="6">
        <f t="shared" si="26"/>
        <v>64498.457401697568</v>
      </c>
      <c r="J205" s="1">
        <f t="shared" si="27"/>
        <v>193</v>
      </c>
      <c r="K205" s="2">
        <f t="shared" si="28"/>
        <v>165486.67059479607</v>
      </c>
      <c r="L205" s="14">
        <f t="shared" si="29"/>
        <v>9583.2773624683559</v>
      </c>
      <c r="M205" s="6">
        <f>IF(-PPMT($B$2/12,B205,$B$3,$B$1)&gt;T204,T204,-PPMT($B$2/12,B205,$B$3,$B$1))</f>
        <v>266.96569344902855</v>
      </c>
      <c r="N205" s="11">
        <f>(1+VLOOKUP(J205,Curves!$A:$B,2,0))^(1/12)-1</f>
        <v>6.4340301100034303E-3</v>
      </c>
      <c r="O205" s="6">
        <f>$B$2/12*L205</f>
        <v>39.930322343618151</v>
      </c>
      <c r="P205" s="10">
        <f>(1+VLOOKUP(B205,Curves!$A:$C,3,0))^(1/12)-1</f>
        <v>3.6765793224979859E-4</v>
      </c>
      <c r="Q205" s="6">
        <f>P205*(L205-M205-S205)</f>
        <v>3.4031779422926549</v>
      </c>
      <c r="R205" s="6">
        <f t="shared" ca="1" si="30"/>
        <v>3.7246943384999072</v>
      </c>
      <c r="S205" s="6">
        <f>N205*(L205-M205)</f>
        <v>59.941429792646666</v>
      </c>
      <c r="T205" s="14">
        <f t="shared" ref="T205:T268" si="33">L205-M205-Q205-S205</f>
        <v>9252.9670612843875</v>
      </c>
      <c r="V205" s="8">
        <f t="shared" ca="1" si="31"/>
        <v>370.56213992379327</v>
      </c>
    </row>
    <row r="206" spans="1:22" x14ac:dyDescent="0.25">
      <c r="A206" s="18">
        <f t="shared" ref="A206:A269" ca="1" si="34">EOMONTH(A205,1)</f>
        <v>51287</v>
      </c>
      <c r="B206" s="1">
        <f t="shared" si="32"/>
        <v>194</v>
      </c>
      <c r="C206" s="2">
        <f t="shared" ref="C206:C269" si="35">H205</f>
        <v>64498.457401697568</v>
      </c>
      <c r="D206" s="6">
        <f>PPMT($B$2/12,B206,$B$3,$B$1)</f>
        <v>-268.07805050506624</v>
      </c>
      <c r="E206" s="6">
        <f>IPMT($B$2/12,B206,$B$3,$B$1)</f>
        <v>-268.74357250707288</v>
      </c>
      <c r="F206" s="6">
        <f t="shared" ref="F206:F269" si="36">D206+E206</f>
        <v>-536.82162301213907</v>
      </c>
      <c r="G206" s="6">
        <f>PMT($B$2/12,$B$3,$B$1)</f>
        <v>-536.82162301213907</v>
      </c>
      <c r="H206" s="6">
        <f t="shared" ref="H206:H269" si="37">C206+D206</f>
        <v>64230.379351192503</v>
      </c>
      <c r="J206" s="1">
        <f t="shared" ref="J206:J269" si="38">B206</f>
        <v>194</v>
      </c>
      <c r="K206" s="2">
        <f t="shared" ref="K206:K269" si="39">K205*(1+$B$7/12)</f>
        <v>165762.48171245409</v>
      </c>
      <c r="L206" s="14">
        <f t="shared" ref="L206:L269" si="40">T205</f>
        <v>9252.9670612843875</v>
      </c>
      <c r="M206" s="6">
        <f>IF(-PPMT($B$2/12,B206,$B$3,$B$1)&gt;T205,T205,-PPMT($B$2/12,B206,$B$3,$B$1))</f>
        <v>268.07805050506624</v>
      </c>
      <c r="N206" s="11">
        <f>(1+VLOOKUP(J206,Curves!$A:$B,2,0))^(1/12)-1</f>
        <v>6.4340301100034303E-3</v>
      </c>
      <c r="O206" s="6">
        <f>$B$2/12*L206</f>
        <v>38.554029422018282</v>
      </c>
      <c r="P206" s="10">
        <f>(1+VLOOKUP(B206,Curves!$A:$C,3,0))^(1/12)-1</f>
        <v>3.6765793224979859E-4</v>
      </c>
      <c r="Q206" s="6">
        <f>P206*(L206-M206-S206)</f>
        <v>3.2821117607211328</v>
      </c>
      <c r="R206" s="6">
        <f t="shared" ref="R206:R269" ca="1" si="41">IF(J206&lt;$B$10,0,(1-$B$8)*OFFSET(Q206,-$B$10,0))</f>
        <v>3.613406327154892</v>
      </c>
      <c r="S206" s="6">
        <f>N206*(L206-M206)</f>
        <v>57.809046430393089</v>
      </c>
      <c r="T206" s="14">
        <f t="shared" si="33"/>
        <v>8923.7978525882063</v>
      </c>
      <c r="V206" s="8">
        <f t="shared" ref="V206:V269" ca="1" si="42">M206+O206+S206+R206</f>
        <v>368.05453268463253</v>
      </c>
    </row>
    <row r="207" spans="1:22" x14ac:dyDescent="0.25">
      <c r="A207" s="18">
        <f t="shared" ca="1" si="34"/>
        <v>51317</v>
      </c>
      <c r="B207" s="1">
        <f t="shared" ref="B207:B270" si="43">B206+1</f>
        <v>195</v>
      </c>
      <c r="C207" s="2">
        <f t="shared" si="35"/>
        <v>64230.379351192503</v>
      </c>
      <c r="D207" s="6">
        <f>PPMT($B$2/12,B207,$B$3,$B$1)</f>
        <v>-269.19504238217064</v>
      </c>
      <c r="E207" s="6">
        <f>IPMT($B$2/12,B207,$B$3,$B$1)</f>
        <v>-267.62658062996843</v>
      </c>
      <c r="F207" s="6">
        <f t="shared" si="36"/>
        <v>-536.82162301213907</v>
      </c>
      <c r="G207" s="6">
        <f>PMT($B$2/12,$B$3,$B$1)</f>
        <v>-536.82162301213907</v>
      </c>
      <c r="H207" s="6">
        <f t="shared" si="37"/>
        <v>63961.184308810334</v>
      </c>
      <c r="J207" s="1">
        <f t="shared" si="38"/>
        <v>195</v>
      </c>
      <c r="K207" s="2">
        <f t="shared" si="39"/>
        <v>166038.75251530818</v>
      </c>
      <c r="L207" s="14">
        <f t="shared" si="40"/>
        <v>8923.7978525882063</v>
      </c>
      <c r="M207" s="6">
        <f>IF(-PPMT($B$2/12,B207,$B$3,$B$1)&gt;T206,T206,-PPMT($B$2/12,B207,$B$3,$B$1))</f>
        <v>269.19504238217064</v>
      </c>
      <c r="N207" s="11">
        <f>(1+VLOOKUP(J207,Curves!$A:$B,2,0))^(1/12)-1</f>
        <v>6.4340301100034303E-3</v>
      </c>
      <c r="O207" s="6">
        <f>$B$2/12*L207</f>
        <v>37.182491052450857</v>
      </c>
      <c r="P207" s="10">
        <f>(1+VLOOKUP(B207,Curves!$A:$C,3,0))^(1/12)-1</f>
        <v>3.6765793224979859E-4</v>
      </c>
      <c r="Q207" s="6">
        <f>P207*(L207-M207-S207)</f>
        <v>3.1614607185095989</v>
      </c>
      <c r="R207" s="6">
        <f t="shared" ca="1" si="41"/>
        <v>3.5025168213364219</v>
      </c>
      <c r="S207" s="6">
        <f>N207*(L207-M207)</f>
        <v>55.683975070985937</v>
      </c>
      <c r="T207" s="14">
        <f t="shared" si="33"/>
        <v>8595.7573744165402</v>
      </c>
      <c r="V207" s="8">
        <f t="shared" ca="1" si="42"/>
        <v>365.56402532694386</v>
      </c>
    </row>
    <row r="208" spans="1:22" x14ac:dyDescent="0.25">
      <c r="A208" s="18">
        <f t="shared" ca="1" si="34"/>
        <v>51348</v>
      </c>
      <c r="B208" s="1">
        <f t="shared" si="43"/>
        <v>196</v>
      </c>
      <c r="C208" s="2">
        <f t="shared" si="35"/>
        <v>63961.184308810334</v>
      </c>
      <c r="D208" s="6">
        <f>PPMT($B$2/12,B208,$B$3,$B$1)</f>
        <v>-270.31668839209635</v>
      </c>
      <c r="E208" s="6">
        <f>IPMT($B$2/12,B208,$B$3,$B$1)</f>
        <v>-266.50493462004272</v>
      </c>
      <c r="F208" s="6">
        <f t="shared" si="36"/>
        <v>-536.82162301213907</v>
      </c>
      <c r="G208" s="6">
        <f>PMT($B$2/12,$B$3,$B$1)</f>
        <v>-536.82162301213907</v>
      </c>
      <c r="H208" s="6">
        <f t="shared" si="37"/>
        <v>63690.867620418241</v>
      </c>
      <c r="J208" s="1">
        <f t="shared" si="38"/>
        <v>196</v>
      </c>
      <c r="K208" s="2">
        <f t="shared" si="39"/>
        <v>166315.48376950037</v>
      </c>
      <c r="L208" s="14">
        <f t="shared" si="40"/>
        <v>8595.7573744165402</v>
      </c>
      <c r="M208" s="6">
        <f>IF(-PPMT($B$2/12,B208,$B$3,$B$1)&gt;T207,T207,-PPMT($B$2/12,B208,$B$3,$B$1))</f>
        <v>270.31668839209635</v>
      </c>
      <c r="N208" s="11">
        <f>(1+VLOOKUP(J208,Curves!$A:$B,2,0))^(1/12)-1</f>
        <v>6.4340301100034303E-3</v>
      </c>
      <c r="O208" s="6">
        <f>$B$2/12*L208</f>
        <v>35.815655726735585</v>
      </c>
      <c r="P208" s="10">
        <f>(1+VLOOKUP(B208,Curves!$A:$C,3,0))^(1/12)-1</f>
        <v>3.6765793224979859E-4</v>
      </c>
      <c r="Q208" s="6">
        <f>P208*(L208-M208-S208)</f>
        <v>3.0412202928722607</v>
      </c>
      <c r="R208" s="6">
        <f t="shared" ca="1" si="41"/>
        <v>3.392021619070416</v>
      </c>
      <c r="S208" s="6">
        <f>N208*(L208-M208)</f>
        <v>53.566136052928883</v>
      </c>
      <c r="T208" s="14">
        <f t="shared" si="33"/>
        <v>8268.8333296786423</v>
      </c>
      <c r="V208" s="8">
        <f t="shared" ca="1" si="42"/>
        <v>363.09050179083124</v>
      </c>
    </row>
    <row r="209" spans="1:22" x14ac:dyDescent="0.25">
      <c r="A209" s="18">
        <f t="shared" ca="1" si="34"/>
        <v>51379</v>
      </c>
      <c r="B209" s="1">
        <f t="shared" si="43"/>
        <v>197</v>
      </c>
      <c r="C209" s="2">
        <f t="shared" si="35"/>
        <v>63690.867620418241</v>
      </c>
      <c r="D209" s="6">
        <f>PPMT($B$2/12,B209,$B$3,$B$1)</f>
        <v>-271.44300792706343</v>
      </c>
      <c r="E209" s="6">
        <f>IPMT($B$2/12,B209,$B$3,$B$1)</f>
        <v>-265.37861508507569</v>
      </c>
      <c r="F209" s="6">
        <f t="shared" si="36"/>
        <v>-536.82162301213907</v>
      </c>
      <c r="G209" s="6">
        <f>PMT($B$2/12,$B$3,$B$1)</f>
        <v>-536.82162301213907</v>
      </c>
      <c r="H209" s="6">
        <f t="shared" si="37"/>
        <v>63419.424612491181</v>
      </c>
      <c r="J209" s="1">
        <f t="shared" si="38"/>
        <v>197</v>
      </c>
      <c r="K209" s="2">
        <f t="shared" si="39"/>
        <v>166592.67624244955</v>
      </c>
      <c r="L209" s="14">
        <f t="shared" si="40"/>
        <v>8268.8333296786423</v>
      </c>
      <c r="M209" s="6">
        <f>IF(-PPMT($B$2/12,B209,$B$3,$B$1)&gt;T208,T208,-PPMT($B$2/12,B209,$B$3,$B$1))</f>
        <v>271.44300792706343</v>
      </c>
      <c r="N209" s="11">
        <f>(1+VLOOKUP(J209,Curves!$A:$B,2,0))^(1/12)-1</f>
        <v>6.4340301100034303E-3</v>
      </c>
      <c r="O209" s="6">
        <f>$B$2/12*L209</f>
        <v>34.453472206994341</v>
      </c>
      <c r="P209" s="10">
        <f>(1+VLOOKUP(B209,Curves!$A:$C,3,0))^(1/12)-1</f>
        <v>3.6765793224979859E-4</v>
      </c>
      <c r="Q209" s="6">
        <f>P209*(L209-M209-S209)</f>
        <v>2.9213859846913706</v>
      </c>
      <c r="R209" s="6">
        <f t="shared" ca="1" si="41"/>
        <v>3.2819165407350104</v>
      </c>
      <c r="S209" s="6">
        <f>N209*(L209-M209)</f>
        <v>51.455450131599683</v>
      </c>
      <c r="T209" s="14">
        <f t="shared" si="33"/>
        <v>7943.0134856352879</v>
      </c>
      <c r="V209" s="8">
        <f t="shared" ca="1" si="42"/>
        <v>360.6338468063924</v>
      </c>
    </row>
    <row r="210" spans="1:22" x14ac:dyDescent="0.25">
      <c r="A210" s="18">
        <f t="shared" ca="1" si="34"/>
        <v>51409</v>
      </c>
      <c r="B210" s="1">
        <f t="shared" si="43"/>
        <v>198</v>
      </c>
      <c r="C210" s="2">
        <f t="shared" si="35"/>
        <v>63419.424612491181</v>
      </c>
      <c r="D210" s="6">
        <f>PPMT($B$2/12,B210,$B$3,$B$1)</f>
        <v>-272.57402046009287</v>
      </c>
      <c r="E210" s="6">
        <f>IPMT($B$2/12,B210,$B$3,$B$1)</f>
        <v>-264.24760255204626</v>
      </c>
      <c r="F210" s="6">
        <f t="shared" si="36"/>
        <v>-536.82162301213907</v>
      </c>
      <c r="G210" s="6">
        <f>PMT($B$2/12,$B$3,$B$1)</f>
        <v>-536.82162301213907</v>
      </c>
      <c r="H210" s="6">
        <f t="shared" si="37"/>
        <v>63146.850592031085</v>
      </c>
      <c r="J210" s="1">
        <f t="shared" si="38"/>
        <v>198</v>
      </c>
      <c r="K210" s="2">
        <f t="shared" si="39"/>
        <v>166870.33070285365</v>
      </c>
      <c r="L210" s="14">
        <f t="shared" si="40"/>
        <v>7943.0134856352879</v>
      </c>
      <c r="M210" s="6">
        <f>IF(-PPMT($B$2/12,B210,$B$3,$B$1)&gt;T209,T209,-PPMT($B$2/12,B210,$B$3,$B$1))</f>
        <v>272.57402046009287</v>
      </c>
      <c r="N210" s="11">
        <f>(1+VLOOKUP(J210,Curves!$A:$B,2,0))^(1/12)-1</f>
        <v>6.4340301100034303E-3</v>
      </c>
      <c r="O210" s="6">
        <f>$B$2/12*L210</f>
        <v>33.095889523480366</v>
      </c>
      <c r="P210" s="10">
        <f>(1+VLOOKUP(B210,Curves!$A:$C,3,0))^(1/12)-1</f>
        <v>3.6765793224979859E-4</v>
      </c>
      <c r="Q210" s="6">
        <f>P210*(L210-M210-S210)</f>
        <v>2.8019533183267895</v>
      </c>
      <c r="R210" s="6">
        <f t="shared" ca="1" si="41"/>
        <v>3.1721974288826682</v>
      </c>
      <c r="S210" s="6">
        <f>N210*(L210-M210)</f>
        <v>49.351838475895818</v>
      </c>
      <c r="T210" s="14">
        <f t="shared" si="33"/>
        <v>7618.2856733809731</v>
      </c>
      <c r="V210" s="8">
        <f t="shared" ca="1" si="42"/>
        <v>358.19394588835172</v>
      </c>
    </row>
    <row r="211" spans="1:22" x14ac:dyDescent="0.25">
      <c r="A211" s="18">
        <f t="shared" ca="1" si="34"/>
        <v>51440</v>
      </c>
      <c r="B211" s="1">
        <f t="shared" si="43"/>
        <v>199</v>
      </c>
      <c r="C211" s="2">
        <f t="shared" si="35"/>
        <v>63146.850592031085</v>
      </c>
      <c r="D211" s="6">
        <f>PPMT($B$2/12,B211,$B$3,$B$1)</f>
        <v>-273.70974554534325</v>
      </c>
      <c r="E211" s="6">
        <f>IPMT($B$2/12,B211,$B$3,$B$1)</f>
        <v>-263.11187746679587</v>
      </c>
      <c r="F211" s="6">
        <f t="shared" si="36"/>
        <v>-536.82162301213907</v>
      </c>
      <c r="G211" s="6">
        <f>PMT($B$2/12,$B$3,$B$1)</f>
        <v>-536.82162301213907</v>
      </c>
      <c r="H211" s="6">
        <f t="shared" si="37"/>
        <v>62873.140846485745</v>
      </c>
      <c r="J211" s="1">
        <f t="shared" si="38"/>
        <v>199</v>
      </c>
      <c r="K211" s="2">
        <f t="shared" si="39"/>
        <v>167148.44792069175</v>
      </c>
      <c r="L211" s="14">
        <f t="shared" si="40"/>
        <v>7618.2856733809731</v>
      </c>
      <c r="M211" s="6">
        <f>IF(-PPMT($B$2/12,B211,$B$3,$B$1)&gt;T210,T210,-PPMT($B$2/12,B211,$B$3,$B$1))</f>
        <v>273.70974554534325</v>
      </c>
      <c r="N211" s="11">
        <f>(1+VLOOKUP(J211,Curves!$A:$B,2,0))^(1/12)-1</f>
        <v>6.4340301100034303E-3</v>
      </c>
      <c r="O211" s="6">
        <f>$B$2/12*L211</f>
        <v>31.742856972420721</v>
      </c>
      <c r="P211" s="10">
        <f>(1+VLOOKUP(B211,Curves!$A:$C,3,0))^(1/12)-1</f>
        <v>3.6765793224979859E-4</v>
      </c>
      <c r="Q211" s="6">
        <f>P211*(L211-M211-S211)</f>
        <v>2.6829178414267125</v>
      </c>
      <c r="R211" s="6">
        <f t="shared" ca="1" si="41"/>
        <v>3.0628601480633897</v>
      </c>
      <c r="S211" s="6">
        <f>N211*(L211-M211)</f>
        <v>47.255222664900828</v>
      </c>
      <c r="T211" s="14">
        <f t="shared" si="33"/>
        <v>7294.6377873293031</v>
      </c>
      <c r="V211" s="8">
        <f t="shared" ca="1" si="42"/>
        <v>355.77068533072821</v>
      </c>
    </row>
    <row r="212" spans="1:22" x14ac:dyDescent="0.25">
      <c r="A212" s="18">
        <f t="shared" ca="1" si="34"/>
        <v>51470</v>
      </c>
      <c r="B212" s="1">
        <f t="shared" si="43"/>
        <v>200</v>
      </c>
      <c r="C212" s="2">
        <f t="shared" si="35"/>
        <v>62873.140846485745</v>
      </c>
      <c r="D212" s="6">
        <f>PPMT($B$2/12,B212,$B$3,$B$1)</f>
        <v>-274.85020281844879</v>
      </c>
      <c r="E212" s="6">
        <f>IPMT($B$2/12,B212,$B$3,$B$1)</f>
        <v>-261.97142019369022</v>
      </c>
      <c r="F212" s="6">
        <f t="shared" si="36"/>
        <v>-536.82162301213907</v>
      </c>
      <c r="G212" s="6">
        <f>PMT($B$2/12,$B$3,$B$1)</f>
        <v>-536.82162301213907</v>
      </c>
      <c r="H212" s="6">
        <f t="shared" si="37"/>
        <v>62598.290643667293</v>
      </c>
      <c r="J212" s="1">
        <f t="shared" si="38"/>
        <v>200</v>
      </c>
      <c r="K212" s="2">
        <f t="shared" si="39"/>
        <v>167427.02866722623</v>
      </c>
      <c r="L212" s="14">
        <f t="shared" si="40"/>
        <v>7294.6377873293031</v>
      </c>
      <c r="M212" s="6">
        <f>IF(-PPMT($B$2/12,B212,$B$3,$B$1)&gt;T211,T211,-PPMT($B$2/12,B212,$B$3,$B$1))</f>
        <v>274.85020281844879</v>
      </c>
      <c r="N212" s="11">
        <f>(1+VLOOKUP(J212,Curves!$A:$B,2,0))^(1/12)-1</f>
        <v>6.4340301100034303E-3</v>
      </c>
      <c r="O212" s="6">
        <f>$B$2/12*L212</f>
        <v>30.394324113872095</v>
      </c>
      <c r="P212" s="10">
        <f>(1+VLOOKUP(B212,Curves!$A:$C,3,0))^(1/12)-1</f>
        <v>3.6765793224979859E-4</v>
      </c>
      <c r="Q212" s="6">
        <f>P212*(L212-M212-S212)</f>
        <v>2.5642751247395625</v>
      </c>
      <c r="R212" s="6">
        <f t="shared" ca="1" si="41"/>
        <v>2.9539005846490194</v>
      </c>
      <c r="S212" s="6">
        <f>N212*(L212-M212)</f>
        <v>45.165524684571089</v>
      </c>
      <c r="T212" s="14">
        <f t="shared" si="33"/>
        <v>6972.0577847015438</v>
      </c>
      <c r="V212" s="8">
        <f t="shared" ca="1" si="42"/>
        <v>353.363952201541</v>
      </c>
    </row>
    <row r="213" spans="1:22" x14ac:dyDescent="0.25">
      <c r="A213" s="18">
        <f t="shared" ca="1" si="34"/>
        <v>51501</v>
      </c>
      <c r="B213" s="1">
        <f t="shared" si="43"/>
        <v>201</v>
      </c>
      <c r="C213" s="2">
        <f t="shared" si="35"/>
        <v>62598.290643667293</v>
      </c>
      <c r="D213" s="6">
        <f>PPMT($B$2/12,B213,$B$3,$B$1)</f>
        <v>-275.99541199685905</v>
      </c>
      <c r="E213" s="6">
        <f>IPMT($B$2/12,B213,$B$3,$B$1)</f>
        <v>-260.82621101528002</v>
      </c>
      <c r="F213" s="6">
        <f t="shared" si="36"/>
        <v>-536.82162301213907</v>
      </c>
      <c r="G213" s="6">
        <f>PMT($B$2/12,$B$3,$B$1)</f>
        <v>-536.82162301213907</v>
      </c>
      <c r="H213" s="6">
        <f t="shared" si="37"/>
        <v>62322.295231670432</v>
      </c>
      <c r="J213" s="1">
        <f t="shared" si="38"/>
        <v>201</v>
      </c>
      <c r="K213" s="2">
        <f t="shared" si="39"/>
        <v>167706.07371500495</v>
      </c>
      <c r="L213" s="14">
        <f t="shared" si="40"/>
        <v>6972.0577847015438</v>
      </c>
      <c r="M213" s="6">
        <f>IF(-PPMT($B$2/12,B213,$B$3,$B$1)&gt;T212,T212,-PPMT($B$2/12,B213,$B$3,$B$1))</f>
        <v>275.99541199685905</v>
      </c>
      <c r="N213" s="11">
        <f>(1+VLOOKUP(J213,Curves!$A:$B,2,0))^(1/12)-1</f>
        <v>6.4340301100034303E-3</v>
      </c>
      <c r="O213" s="6">
        <f>$B$2/12*L213</f>
        <v>29.050240769589767</v>
      </c>
      <c r="P213" s="10">
        <f>(1+VLOOKUP(B213,Curves!$A:$C,3,0))^(1/12)-1</f>
        <v>3.6765793224979859E-4</v>
      </c>
      <c r="Q213" s="6">
        <f>P213*(L213-M213-S213)</f>
        <v>2.4460207619270369</v>
      </c>
      <c r="R213" s="6">
        <f t="shared" ca="1" si="41"/>
        <v>2.8453146466586392</v>
      </c>
      <c r="S213" s="6">
        <f>N213*(L213-M213)</f>
        <v>43.082666924442954</v>
      </c>
      <c r="T213" s="14">
        <f t="shared" si="33"/>
        <v>6650.5336850183148</v>
      </c>
      <c r="V213" s="8">
        <f t="shared" ca="1" si="42"/>
        <v>350.97363433755044</v>
      </c>
    </row>
    <row r="214" spans="1:22" x14ac:dyDescent="0.25">
      <c r="A214" s="18">
        <f t="shared" ca="1" si="34"/>
        <v>51532</v>
      </c>
      <c r="B214" s="1">
        <f t="shared" si="43"/>
        <v>202</v>
      </c>
      <c r="C214" s="2">
        <f t="shared" si="35"/>
        <v>62322.295231670432</v>
      </c>
      <c r="D214" s="6">
        <f>PPMT($B$2/12,B214,$B$3,$B$1)</f>
        <v>-277.14539288017932</v>
      </c>
      <c r="E214" s="6">
        <f>IPMT($B$2/12,B214,$B$3,$B$1)</f>
        <v>-259.67623013195976</v>
      </c>
      <c r="F214" s="6">
        <f t="shared" si="36"/>
        <v>-536.82162301213907</v>
      </c>
      <c r="G214" s="6">
        <f>PMT($B$2/12,$B$3,$B$1)</f>
        <v>-536.82162301213907</v>
      </c>
      <c r="H214" s="6">
        <f t="shared" si="37"/>
        <v>62045.149838790254</v>
      </c>
      <c r="J214" s="1">
        <f t="shared" si="38"/>
        <v>202</v>
      </c>
      <c r="K214" s="2">
        <f t="shared" si="39"/>
        <v>167985.58383786329</v>
      </c>
      <c r="L214" s="14">
        <f t="shared" si="40"/>
        <v>6650.5336850183148</v>
      </c>
      <c r="M214" s="6">
        <f>IF(-PPMT($B$2/12,B214,$B$3,$B$1)&gt;T213,T213,-PPMT($B$2/12,B214,$B$3,$B$1))</f>
        <v>277.14539288017932</v>
      </c>
      <c r="N214" s="11">
        <f>(1+VLOOKUP(J214,Curves!$A:$B,2,0))^(1/12)-1</f>
        <v>6.4340301100034303E-3</v>
      </c>
      <c r="O214" s="6">
        <f>$B$2/12*L214</f>
        <v>27.710557020909643</v>
      </c>
      <c r="P214" s="10">
        <f>(1+VLOOKUP(B214,Curves!$A:$C,3,0))^(1/12)-1</f>
        <v>3.6765793224979859E-4</v>
      </c>
      <c r="Q214" s="6">
        <f>P214*(L214-M214-S214)</f>
        <v>2.3281503693783048</v>
      </c>
      <c r="R214" s="6">
        <f t="shared" ca="1" si="41"/>
        <v>2.7370982635850347</v>
      </c>
      <c r="S214" s="6">
        <f>N214*(L214-M214)</f>
        <v>41.006572174360102</v>
      </c>
      <c r="T214" s="14">
        <f t="shared" si="33"/>
        <v>6330.0535695943972</v>
      </c>
      <c r="V214" s="8">
        <f t="shared" ca="1" si="42"/>
        <v>348.59962033903406</v>
      </c>
    </row>
    <row r="215" spans="1:22" x14ac:dyDescent="0.25">
      <c r="A215" s="18">
        <f t="shared" ca="1" si="34"/>
        <v>51560</v>
      </c>
      <c r="B215" s="1">
        <f t="shared" si="43"/>
        <v>203</v>
      </c>
      <c r="C215" s="2">
        <f t="shared" si="35"/>
        <v>62045.149838790254</v>
      </c>
      <c r="D215" s="6">
        <f>PPMT($B$2/12,B215,$B$3,$B$1)</f>
        <v>-278.3001653505134</v>
      </c>
      <c r="E215" s="6">
        <f>IPMT($B$2/12,B215,$B$3,$B$1)</f>
        <v>-258.52145766162567</v>
      </c>
      <c r="F215" s="6">
        <f t="shared" si="36"/>
        <v>-536.82162301213907</v>
      </c>
      <c r="G215" s="6">
        <f>PMT($B$2/12,$B$3,$B$1)</f>
        <v>-536.82162301213907</v>
      </c>
      <c r="H215" s="6">
        <f t="shared" si="37"/>
        <v>61766.849673439741</v>
      </c>
      <c r="J215" s="1">
        <f t="shared" si="38"/>
        <v>203</v>
      </c>
      <c r="K215" s="2">
        <f t="shared" si="39"/>
        <v>168265.55981092641</v>
      </c>
      <c r="L215" s="14">
        <f t="shared" si="40"/>
        <v>6330.0535695943972</v>
      </c>
      <c r="M215" s="6">
        <f>IF(-PPMT($B$2/12,B215,$B$3,$B$1)&gt;T214,T214,-PPMT($B$2/12,B215,$B$3,$B$1))</f>
        <v>278.3001653505134</v>
      </c>
      <c r="N215" s="11">
        <f>(1+VLOOKUP(J215,Curves!$A:$B,2,0))^(1/12)-1</f>
        <v>6.4340301100034303E-3</v>
      </c>
      <c r="O215" s="6">
        <f>$B$2/12*L215</f>
        <v>26.375223206643323</v>
      </c>
      <c r="P215" s="10">
        <f>(1+VLOOKUP(B215,Curves!$A:$C,3,0))^(1/12)-1</f>
        <v>3.6765793224979859E-4</v>
      </c>
      <c r="Q215" s="6">
        <f>P215*(L215-M215-S215)</f>
        <v>2.2106595860253355</v>
      </c>
      <c r="R215" s="6">
        <f t="shared" ca="1" si="41"/>
        <v>2.6292473862222336</v>
      </c>
      <c r="S215" s="6">
        <f>N215*(L215-M215)</f>
        <v>38.937163621220911</v>
      </c>
      <c r="T215" s="14">
        <f t="shared" si="33"/>
        <v>6010.6055810366379</v>
      </c>
      <c r="V215" s="8">
        <f t="shared" ca="1" si="42"/>
        <v>346.24179956459989</v>
      </c>
    </row>
    <row r="216" spans="1:22" x14ac:dyDescent="0.25">
      <c r="A216" s="18">
        <f t="shared" ca="1" si="34"/>
        <v>51591</v>
      </c>
      <c r="B216" s="1">
        <f t="shared" si="43"/>
        <v>204</v>
      </c>
      <c r="C216" s="2">
        <f t="shared" si="35"/>
        <v>61766.849673439741</v>
      </c>
      <c r="D216" s="6">
        <f>PPMT($B$2/12,B216,$B$3,$B$1)</f>
        <v>-279.45974937280715</v>
      </c>
      <c r="E216" s="6">
        <f>IPMT($B$2/12,B216,$B$3,$B$1)</f>
        <v>-257.36187363933186</v>
      </c>
      <c r="F216" s="6">
        <f t="shared" si="36"/>
        <v>-536.82162301213907</v>
      </c>
      <c r="G216" s="6">
        <f>PMT($B$2/12,$B$3,$B$1)</f>
        <v>-536.82162301213907</v>
      </c>
      <c r="H216" s="6">
        <f t="shared" si="37"/>
        <v>61487.389924066934</v>
      </c>
      <c r="J216" s="1">
        <f t="shared" si="38"/>
        <v>204</v>
      </c>
      <c r="K216" s="2">
        <f t="shared" si="39"/>
        <v>168546.00241061128</v>
      </c>
      <c r="L216" s="14">
        <f t="shared" si="40"/>
        <v>6010.6055810366379</v>
      </c>
      <c r="M216" s="6">
        <f>IF(-PPMT($B$2/12,B216,$B$3,$B$1)&gt;T215,T215,-PPMT($B$2/12,B216,$B$3,$B$1))</f>
        <v>279.45974937280715</v>
      </c>
      <c r="N216" s="11">
        <f>(1+VLOOKUP(J216,Curves!$A:$B,2,0))^(1/12)-1</f>
        <v>6.4340301100034303E-3</v>
      </c>
      <c r="O216" s="6">
        <f>$B$2/12*L216</f>
        <v>25.044189920985993</v>
      </c>
      <c r="P216" s="10">
        <f>(1+VLOOKUP(B216,Curves!$A:$C,3,0))^(1/12)-1</f>
        <v>3.6765793224979859E-4</v>
      </c>
      <c r="Q216" s="6">
        <f>P216*(L216-M216-S216)</f>
        <v>2.0935440731593649</v>
      </c>
      <c r="R216" s="6">
        <f t="shared" ca="1" si="41"/>
        <v>2.5217579864941104</v>
      </c>
      <c r="S216" s="6">
        <f>N216*(L216-M216)</f>
        <v>36.874364845745738</v>
      </c>
      <c r="T216" s="14">
        <f t="shared" si="33"/>
        <v>5692.177922744926</v>
      </c>
      <c r="V216" s="8">
        <f t="shared" ca="1" si="42"/>
        <v>343.90006212603299</v>
      </c>
    </row>
    <row r="217" spans="1:22" x14ac:dyDescent="0.25">
      <c r="A217" s="18">
        <f t="shared" ca="1" si="34"/>
        <v>51621</v>
      </c>
      <c r="B217" s="1">
        <f t="shared" si="43"/>
        <v>205</v>
      </c>
      <c r="C217" s="2">
        <f t="shared" si="35"/>
        <v>61487.389924066934</v>
      </c>
      <c r="D217" s="6">
        <f>PPMT($B$2/12,B217,$B$3,$B$1)</f>
        <v>-280.62416499519389</v>
      </c>
      <c r="E217" s="6">
        <f>IPMT($B$2/12,B217,$B$3,$B$1)</f>
        <v>-256.19745801694523</v>
      </c>
      <c r="F217" s="6">
        <f t="shared" si="36"/>
        <v>-536.82162301213907</v>
      </c>
      <c r="G217" s="6">
        <f>PMT($B$2/12,$B$3,$B$1)</f>
        <v>-536.82162301213907</v>
      </c>
      <c r="H217" s="6">
        <f t="shared" si="37"/>
        <v>61206.765759071743</v>
      </c>
      <c r="J217" s="1">
        <f t="shared" si="38"/>
        <v>205</v>
      </c>
      <c r="K217" s="2">
        <f t="shared" si="39"/>
        <v>168826.91241462898</v>
      </c>
      <c r="L217" s="14">
        <f t="shared" si="40"/>
        <v>5692.177922744926</v>
      </c>
      <c r="M217" s="6">
        <f>IF(-PPMT($B$2/12,B217,$B$3,$B$1)&gt;T216,T216,-PPMT($B$2/12,B217,$B$3,$B$1))</f>
        <v>280.62416499519389</v>
      </c>
      <c r="N217" s="11">
        <f>(1+VLOOKUP(J217,Curves!$A:$B,2,0))^(1/12)-1</f>
        <v>6.4340301100034303E-3</v>
      </c>
      <c r="O217" s="6">
        <f>$B$2/12*L217</f>
        <v>23.717408011437193</v>
      </c>
      <c r="P217" s="10">
        <f>(1+VLOOKUP(B217,Curves!$A:$C,3,0))^(1/12)-1</f>
        <v>3.6765793224979859E-4</v>
      </c>
      <c r="Q217" s="6">
        <f>P217*(L217-M217-S217)</f>
        <v>1.9767995142484764</v>
      </c>
      <c r="R217" s="6">
        <f t="shared" ca="1" si="41"/>
        <v>2.4146260572840412</v>
      </c>
      <c r="S217" s="6">
        <f>N217*(L217-M217)</f>
        <v>34.818099819263985</v>
      </c>
      <c r="T217" s="14">
        <f t="shared" si="33"/>
        <v>5374.7588584162204</v>
      </c>
      <c r="V217" s="8">
        <f t="shared" ca="1" si="42"/>
        <v>341.57429888317915</v>
      </c>
    </row>
    <row r="218" spans="1:22" x14ac:dyDescent="0.25">
      <c r="A218" s="18">
        <f t="shared" ca="1" si="34"/>
        <v>51652</v>
      </c>
      <c r="B218" s="1">
        <f t="shared" si="43"/>
        <v>206</v>
      </c>
      <c r="C218" s="2">
        <f t="shared" si="35"/>
        <v>61206.765759071743</v>
      </c>
      <c r="D218" s="6">
        <f>PPMT($B$2/12,B218,$B$3,$B$1)</f>
        <v>-281.79343234934049</v>
      </c>
      <c r="E218" s="6">
        <f>IPMT($B$2/12,B218,$B$3,$B$1)</f>
        <v>-255.02819066279855</v>
      </c>
      <c r="F218" s="6">
        <f t="shared" si="36"/>
        <v>-536.82162301213907</v>
      </c>
      <c r="G218" s="6">
        <f>PMT($B$2/12,$B$3,$B$1)</f>
        <v>-536.82162301213907</v>
      </c>
      <c r="H218" s="6">
        <f t="shared" si="37"/>
        <v>60924.972326722404</v>
      </c>
      <c r="J218" s="1">
        <f t="shared" si="38"/>
        <v>206</v>
      </c>
      <c r="K218" s="2">
        <f t="shared" si="39"/>
        <v>169108.29060198669</v>
      </c>
      <c r="L218" s="14">
        <f t="shared" si="40"/>
        <v>5374.7588584162204</v>
      </c>
      <c r="M218" s="6">
        <f>IF(-PPMT($B$2/12,B218,$B$3,$B$1)&gt;T217,T217,-PPMT($B$2/12,B218,$B$3,$B$1))</f>
        <v>281.79343234934049</v>
      </c>
      <c r="N218" s="11">
        <f>(1+VLOOKUP(J218,Curves!$A:$B,2,0))^(1/12)-1</f>
        <v>6.4340301100034303E-3</v>
      </c>
      <c r="O218" s="6">
        <f>$B$2/12*L218</f>
        <v>22.394828576734252</v>
      </c>
      <c r="P218" s="10">
        <f>(1+VLOOKUP(B218,Curves!$A:$C,3,0))^(1/12)-1</f>
        <v>3.6765793224979859E-4</v>
      </c>
      <c r="Q218" s="6">
        <f>P218*(L218-M218-S218)</f>
        <v>1.8604216147563022</v>
      </c>
      <c r="R218" s="6">
        <f t="shared" ca="1" si="41"/>
        <v>2.3078476122656064</v>
      </c>
      <c r="S218" s="6">
        <f>N218*(L218-M218)</f>
        <v>32.768292900520748</v>
      </c>
      <c r="T218" s="14">
        <f t="shared" si="33"/>
        <v>5058.336711551603</v>
      </c>
      <c r="V218" s="8">
        <f t="shared" ca="1" si="42"/>
        <v>339.26440143886111</v>
      </c>
    </row>
    <row r="219" spans="1:22" x14ac:dyDescent="0.25">
      <c r="A219" s="18">
        <f t="shared" ca="1" si="34"/>
        <v>51682</v>
      </c>
      <c r="B219" s="1">
        <f t="shared" si="43"/>
        <v>207</v>
      </c>
      <c r="C219" s="2">
        <f t="shared" si="35"/>
        <v>60924.972326722404</v>
      </c>
      <c r="D219" s="6">
        <f>PPMT($B$2/12,B219,$B$3,$B$1)</f>
        <v>-282.96757165079612</v>
      </c>
      <c r="E219" s="6">
        <f>IPMT($B$2/12,B219,$B$3,$B$1)</f>
        <v>-253.85405136134298</v>
      </c>
      <c r="F219" s="6">
        <f t="shared" si="36"/>
        <v>-536.82162301213907</v>
      </c>
      <c r="G219" s="6">
        <f>PMT($B$2/12,$B$3,$B$1)</f>
        <v>-536.82162301213907</v>
      </c>
      <c r="H219" s="6">
        <f t="shared" si="37"/>
        <v>60642.004755071604</v>
      </c>
      <c r="J219" s="1">
        <f t="shared" si="38"/>
        <v>207</v>
      </c>
      <c r="K219" s="2">
        <f t="shared" si="39"/>
        <v>169390.13775299001</v>
      </c>
      <c r="L219" s="14">
        <f t="shared" si="40"/>
        <v>5058.336711551603</v>
      </c>
      <c r="M219" s="6">
        <f>IF(-PPMT($B$2/12,B219,$B$3,$B$1)&gt;T218,T218,-PPMT($B$2/12,B219,$B$3,$B$1))</f>
        <v>282.96757165079612</v>
      </c>
      <c r="N219" s="11">
        <f>(1+VLOOKUP(J219,Curves!$A:$B,2,0))^(1/12)-1</f>
        <v>6.4340301100034303E-3</v>
      </c>
      <c r="O219" s="6">
        <f>$B$2/12*L219</f>
        <v>21.076402964798344</v>
      </c>
      <c r="P219" s="10">
        <f>(1+VLOOKUP(B219,Curves!$A:$C,3,0))^(1/12)-1</f>
        <v>3.6765793224979859E-4</v>
      </c>
      <c r="Q219" s="6">
        <f>P219*(L219-M219-S219)</f>
        <v>1.7444061019618256</v>
      </c>
      <c r="R219" s="6">
        <f t="shared" ca="1" si="41"/>
        <v>2.2014186857343332</v>
      </c>
      <c r="S219" s="6">
        <f>N219*(L219-M219)</f>
        <v>30.724868832502974</v>
      </c>
      <c r="T219" s="14">
        <f t="shared" si="33"/>
        <v>4742.8998649663426</v>
      </c>
      <c r="V219" s="8">
        <f t="shared" ca="1" si="42"/>
        <v>336.97026213383174</v>
      </c>
    </row>
    <row r="220" spans="1:22" x14ac:dyDescent="0.25">
      <c r="A220" s="18">
        <f t="shared" ca="1" si="34"/>
        <v>51713</v>
      </c>
      <c r="B220" s="1">
        <f t="shared" si="43"/>
        <v>208</v>
      </c>
      <c r="C220" s="2">
        <f t="shared" si="35"/>
        <v>60642.004755071604</v>
      </c>
      <c r="D220" s="6">
        <f>PPMT($B$2/12,B220,$B$3,$B$1)</f>
        <v>-284.14660319934109</v>
      </c>
      <c r="E220" s="6">
        <f>IPMT($B$2/12,B220,$B$3,$B$1)</f>
        <v>-252.67501981279801</v>
      </c>
      <c r="F220" s="6">
        <f t="shared" si="36"/>
        <v>-536.82162301213907</v>
      </c>
      <c r="G220" s="6">
        <f>PMT($B$2/12,$B$3,$B$1)</f>
        <v>-536.82162301213907</v>
      </c>
      <c r="H220" s="6">
        <f t="shared" si="37"/>
        <v>60357.858151872264</v>
      </c>
      <c r="J220" s="1">
        <f t="shared" si="38"/>
        <v>208</v>
      </c>
      <c r="K220" s="2">
        <f t="shared" si="39"/>
        <v>169672.45464924499</v>
      </c>
      <c r="L220" s="14">
        <f t="shared" si="40"/>
        <v>4742.8998649663426</v>
      </c>
      <c r="M220" s="6">
        <f>IF(-PPMT($B$2/12,B220,$B$3,$B$1)&gt;T219,T219,-PPMT($B$2/12,B220,$B$3,$B$1))</f>
        <v>284.14660319934109</v>
      </c>
      <c r="N220" s="11">
        <f>(1+VLOOKUP(J220,Curves!$A:$B,2,0))^(1/12)-1</f>
        <v>6.4340301100034303E-3</v>
      </c>
      <c r="O220" s="6">
        <f>$B$2/12*L220</f>
        <v>19.762082770693095</v>
      </c>
      <c r="P220" s="10">
        <f>(1+VLOOKUP(B220,Curves!$A:$C,3,0))^(1/12)-1</f>
        <v>3.6765793224979859E-4</v>
      </c>
      <c r="Q220" s="6">
        <f>P220*(L220-M220-S220)</f>
        <v>1.6287487247802814</v>
      </c>
      <c r="R220" s="6">
        <f t="shared" ca="1" si="41"/>
        <v>2.0953353324404742</v>
      </c>
      <c r="S220" s="6">
        <f>N220*(L220-M220)</f>
        <v>28.687752739284893</v>
      </c>
      <c r="T220" s="14">
        <f t="shared" si="33"/>
        <v>4428.4367603029359</v>
      </c>
      <c r="V220" s="8">
        <f t="shared" ca="1" si="42"/>
        <v>334.69177404175957</v>
      </c>
    </row>
    <row r="221" spans="1:22" x14ac:dyDescent="0.25">
      <c r="A221" s="18">
        <f t="shared" ca="1" si="34"/>
        <v>51744</v>
      </c>
      <c r="B221" s="1">
        <f t="shared" si="43"/>
        <v>209</v>
      </c>
      <c r="C221" s="2">
        <f t="shared" si="35"/>
        <v>60357.858151872264</v>
      </c>
      <c r="D221" s="6">
        <f>PPMT($B$2/12,B221,$B$3,$B$1)</f>
        <v>-285.33054737933833</v>
      </c>
      <c r="E221" s="6">
        <f>IPMT($B$2/12,B221,$B$3,$B$1)</f>
        <v>-251.49107563280074</v>
      </c>
      <c r="F221" s="6">
        <f t="shared" si="36"/>
        <v>-536.82162301213907</v>
      </c>
      <c r="G221" s="6">
        <f>PMT($B$2/12,$B$3,$B$1)</f>
        <v>-536.82162301213907</v>
      </c>
      <c r="H221" s="6">
        <f t="shared" si="37"/>
        <v>60072.527604492927</v>
      </c>
      <c r="J221" s="1">
        <f t="shared" si="38"/>
        <v>209</v>
      </c>
      <c r="K221" s="2">
        <f t="shared" si="39"/>
        <v>169955.2420736604</v>
      </c>
      <c r="L221" s="14">
        <f t="shared" si="40"/>
        <v>4428.4367603029359</v>
      </c>
      <c r="M221" s="6">
        <f>IF(-PPMT($B$2/12,B221,$B$3,$B$1)&gt;T220,T220,-PPMT($B$2/12,B221,$B$3,$B$1))</f>
        <v>285.33054737933833</v>
      </c>
      <c r="N221" s="11">
        <f>(1+VLOOKUP(J221,Curves!$A:$B,2,0))^(1/12)-1</f>
        <v>6.4340301100034303E-3</v>
      </c>
      <c r="O221" s="6">
        <f>$B$2/12*L221</f>
        <v>18.451819834595565</v>
      </c>
      <c r="P221" s="10">
        <f>(1+VLOOKUP(B221,Curves!$A:$C,3,0))^(1/12)-1</f>
        <v>3.6765793224979859E-4</v>
      </c>
      <c r="Q221" s="6">
        <f>P221*(L221-M221-S221)</f>
        <v>1.5134452535851497</v>
      </c>
      <c r="R221" s="6">
        <f t="shared" ca="1" si="41"/>
        <v>1.9895936274228021</v>
      </c>
      <c r="S221" s="6">
        <f>N221*(L221-M221)</f>
        <v>26.656870122892713</v>
      </c>
      <c r="T221" s="14">
        <f t="shared" si="33"/>
        <v>4114.9358975471205</v>
      </c>
      <c r="V221" s="8">
        <f t="shared" ca="1" si="42"/>
        <v>332.42883096424936</v>
      </c>
    </row>
    <row r="222" spans="1:22" x14ac:dyDescent="0.25">
      <c r="A222" s="18">
        <f t="shared" ca="1" si="34"/>
        <v>51774</v>
      </c>
      <c r="B222" s="1">
        <f t="shared" si="43"/>
        <v>210</v>
      </c>
      <c r="C222" s="2">
        <f t="shared" si="35"/>
        <v>60072.527604492927</v>
      </c>
      <c r="D222" s="6">
        <f>PPMT($B$2/12,B222,$B$3,$B$1)</f>
        <v>-286.51942466008558</v>
      </c>
      <c r="E222" s="6">
        <f>IPMT($B$2/12,B222,$B$3,$B$1)</f>
        <v>-250.30219835205347</v>
      </c>
      <c r="F222" s="6">
        <f t="shared" si="36"/>
        <v>-536.82162301213907</v>
      </c>
      <c r="G222" s="6">
        <f>PMT($B$2/12,$B$3,$B$1)</f>
        <v>-536.82162301213907</v>
      </c>
      <c r="H222" s="6">
        <f t="shared" si="37"/>
        <v>59786.008179832839</v>
      </c>
      <c r="J222" s="1">
        <f t="shared" si="38"/>
        <v>210</v>
      </c>
      <c r="K222" s="2">
        <f t="shared" si="39"/>
        <v>170238.50081044983</v>
      </c>
      <c r="L222" s="14">
        <f t="shared" si="40"/>
        <v>4114.9358975471205</v>
      </c>
      <c r="M222" s="6">
        <f>IF(-PPMT($B$2/12,B222,$B$3,$B$1)&gt;T221,T221,-PPMT($B$2/12,B222,$B$3,$B$1))</f>
        <v>286.51942466008558</v>
      </c>
      <c r="N222" s="11">
        <f>(1+VLOOKUP(J222,Curves!$A:$B,2,0))^(1/12)-1</f>
        <v>6.4340301100034303E-3</v>
      </c>
      <c r="O222" s="6">
        <f>$B$2/12*L222</f>
        <v>17.145566239779669</v>
      </c>
      <c r="P222" s="10">
        <f>(1+VLOOKUP(B222,Curves!$A:$C,3,0))^(1/12)-1</f>
        <v>3.6765793224979859E-4</v>
      </c>
      <c r="Q222" s="6">
        <f>P222*(L222-M222-S222)</f>
        <v>1.3984914800312243</v>
      </c>
      <c r="R222" s="6">
        <f t="shared" ca="1" si="41"/>
        <v>1.8841896658434285</v>
      </c>
      <c r="S222" s="6">
        <f>N222*(L222-M222)</f>
        <v>24.632146860188314</v>
      </c>
      <c r="T222" s="14">
        <f t="shared" si="33"/>
        <v>3802.3858345468157</v>
      </c>
      <c r="V222" s="8">
        <f t="shared" ca="1" si="42"/>
        <v>330.181327425897</v>
      </c>
    </row>
    <row r="223" spans="1:22" x14ac:dyDescent="0.25">
      <c r="A223" s="18">
        <f t="shared" ca="1" si="34"/>
        <v>51805</v>
      </c>
      <c r="B223" s="1">
        <f t="shared" si="43"/>
        <v>211</v>
      </c>
      <c r="C223" s="2">
        <f t="shared" si="35"/>
        <v>59786.008179832839</v>
      </c>
      <c r="D223" s="6">
        <f>PPMT($B$2/12,B223,$B$3,$B$1)</f>
        <v>-287.71325559616923</v>
      </c>
      <c r="E223" s="6">
        <f>IPMT($B$2/12,B223,$B$3,$B$1)</f>
        <v>-249.10836741596981</v>
      </c>
      <c r="F223" s="6">
        <f t="shared" si="36"/>
        <v>-536.82162301213907</v>
      </c>
      <c r="G223" s="6">
        <f>PMT($B$2/12,$B$3,$B$1)</f>
        <v>-536.82162301213907</v>
      </c>
      <c r="H223" s="6">
        <f t="shared" si="37"/>
        <v>59498.294924236667</v>
      </c>
      <c r="J223" s="1">
        <f t="shared" si="38"/>
        <v>211</v>
      </c>
      <c r="K223" s="2">
        <f t="shared" si="39"/>
        <v>170522.23164513393</v>
      </c>
      <c r="L223" s="14">
        <f t="shared" si="40"/>
        <v>3802.3858345468157</v>
      </c>
      <c r="M223" s="6">
        <f>IF(-PPMT($B$2/12,B223,$B$3,$B$1)&gt;T222,T222,-PPMT($B$2/12,B223,$B$3,$B$1))</f>
        <v>287.71325559616923</v>
      </c>
      <c r="N223" s="11">
        <f>(1+VLOOKUP(J223,Curves!$A:$B,2,0))^(1/12)-1</f>
        <v>6.4340301100034303E-3</v>
      </c>
      <c r="O223" s="6">
        <f>$B$2/12*L223</f>
        <v>15.843274310611731</v>
      </c>
      <c r="P223" s="10">
        <f>(1+VLOOKUP(B223,Curves!$A:$C,3,0))^(1/12)-1</f>
        <v>3.6765793224979859E-4</v>
      </c>
      <c r="Q223" s="6">
        <f>P223*(L223-M223-S223)</f>
        <v>1.2838832168787617</v>
      </c>
      <c r="R223" s="6">
        <f t="shared" ca="1" si="41"/>
        <v>1.7791195628236289</v>
      </c>
      <c r="S223" s="6">
        <f>N223*(L223-M223)</f>
        <v>22.613509199771865</v>
      </c>
      <c r="T223" s="14">
        <f t="shared" si="33"/>
        <v>3490.775186533996</v>
      </c>
      <c r="V223" s="8">
        <f t="shared" ca="1" si="42"/>
        <v>327.9491586693764</v>
      </c>
    </row>
    <row r="224" spans="1:22" x14ac:dyDescent="0.25">
      <c r="A224" s="18">
        <f t="shared" ca="1" si="34"/>
        <v>51835</v>
      </c>
      <c r="B224" s="1">
        <f t="shared" si="43"/>
        <v>212</v>
      </c>
      <c r="C224" s="2">
        <f t="shared" si="35"/>
        <v>59498.294924236667</v>
      </c>
      <c r="D224" s="6">
        <f>PPMT($B$2/12,B224,$B$3,$B$1)</f>
        <v>-288.91206082781997</v>
      </c>
      <c r="E224" s="6">
        <f>IPMT($B$2/12,B224,$B$3,$B$1)</f>
        <v>-247.90956218431907</v>
      </c>
      <c r="F224" s="6">
        <f t="shared" si="36"/>
        <v>-536.82162301213907</v>
      </c>
      <c r="G224" s="6">
        <f>PMT($B$2/12,$B$3,$B$1)</f>
        <v>-536.82162301213907</v>
      </c>
      <c r="H224" s="6">
        <f t="shared" si="37"/>
        <v>59209.38286340885</v>
      </c>
      <c r="J224" s="1">
        <f t="shared" si="38"/>
        <v>212</v>
      </c>
      <c r="K224" s="2">
        <f t="shared" si="39"/>
        <v>170806.4353645425</v>
      </c>
      <c r="L224" s="14">
        <f t="shared" si="40"/>
        <v>3490.775186533996</v>
      </c>
      <c r="M224" s="6">
        <f>IF(-PPMT($B$2/12,B224,$B$3,$B$1)&gt;T223,T223,-PPMT($B$2/12,B224,$B$3,$B$1))</f>
        <v>288.91206082781997</v>
      </c>
      <c r="N224" s="11">
        <f>(1+VLOOKUP(J224,Curves!$A:$B,2,0))^(1/12)-1</f>
        <v>6.4340301100034303E-3</v>
      </c>
      <c r="O224" s="6">
        <f>$B$2/12*L224</f>
        <v>14.544896610558316</v>
      </c>
      <c r="P224" s="10">
        <f>(1+VLOOKUP(B224,Curves!$A:$C,3,0))^(1/12)-1</f>
        <v>3.6765793224979859E-4</v>
      </c>
      <c r="Q224" s="6">
        <f>P224*(L224-M224-S224)</f>
        <v>1.1696162978186928</v>
      </c>
      <c r="R224" s="6">
        <f t="shared" ca="1" si="41"/>
        <v>1.6743794532806719</v>
      </c>
      <c r="S224" s="6">
        <f>N224*(L224-M224)</f>
        <v>20.600883758903237</v>
      </c>
      <c r="T224" s="14">
        <f t="shared" si="33"/>
        <v>3180.092625649454</v>
      </c>
      <c r="V224" s="8">
        <f t="shared" ca="1" si="42"/>
        <v>325.73222065056223</v>
      </c>
    </row>
    <row r="225" spans="1:22" x14ac:dyDescent="0.25">
      <c r="A225" s="18">
        <f t="shared" ca="1" si="34"/>
        <v>51866</v>
      </c>
      <c r="B225" s="1">
        <f t="shared" si="43"/>
        <v>213</v>
      </c>
      <c r="C225" s="2">
        <f t="shared" si="35"/>
        <v>59209.38286340885</v>
      </c>
      <c r="D225" s="6">
        <f>PPMT($B$2/12,B225,$B$3,$B$1)</f>
        <v>-290.1158610812692</v>
      </c>
      <c r="E225" s="6">
        <f>IPMT($B$2/12,B225,$B$3,$B$1)</f>
        <v>-246.70576193086984</v>
      </c>
      <c r="F225" s="6">
        <f t="shared" si="36"/>
        <v>-536.82162301213907</v>
      </c>
      <c r="G225" s="6">
        <f>PMT($B$2/12,$B$3,$B$1)</f>
        <v>-536.82162301213907</v>
      </c>
      <c r="H225" s="6">
        <f t="shared" si="37"/>
        <v>58919.267002327579</v>
      </c>
      <c r="J225" s="1">
        <f t="shared" si="38"/>
        <v>213</v>
      </c>
      <c r="K225" s="2">
        <f t="shared" si="39"/>
        <v>171091.11275681676</v>
      </c>
      <c r="L225" s="14">
        <f t="shared" si="40"/>
        <v>3180.092625649454</v>
      </c>
      <c r="M225" s="6">
        <f>IF(-PPMT($B$2/12,B225,$B$3,$B$1)&gt;T224,T224,-PPMT($B$2/12,B225,$B$3,$B$1))</f>
        <v>290.1158610812692</v>
      </c>
      <c r="N225" s="11">
        <f>(1+VLOOKUP(J225,Curves!$A:$B,2,0))^(1/12)-1</f>
        <v>6.4340301100034303E-3</v>
      </c>
      <c r="O225" s="6">
        <f>$B$2/12*L225</f>
        <v>13.250385940206058</v>
      </c>
      <c r="P225" s="10">
        <f>(1+VLOOKUP(B225,Curves!$A:$C,3,0))^(1/12)-1</f>
        <v>3.6765793224979859E-4</v>
      </c>
      <c r="Q225" s="6">
        <f>P225*(L225-M225-S225)</f>
        <v>1.0556865772988919</v>
      </c>
      <c r="R225" s="6">
        <f t="shared" ca="1" si="41"/>
        <v>1.5699654917656429</v>
      </c>
      <c r="S225" s="6">
        <f>N225*(L225-M225)</f>
        <v>18.594197520441998</v>
      </c>
      <c r="T225" s="14">
        <f t="shared" si="33"/>
        <v>2870.3268804704444</v>
      </c>
      <c r="V225" s="8">
        <f t="shared" ca="1" si="42"/>
        <v>323.53041003368287</v>
      </c>
    </row>
    <row r="226" spans="1:22" x14ac:dyDescent="0.25">
      <c r="A226" s="18">
        <f t="shared" ca="1" si="34"/>
        <v>51897</v>
      </c>
      <c r="B226" s="1">
        <f t="shared" si="43"/>
        <v>214</v>
      </c>
      <c r="C226" s="2">
        <f t="shared" si="35"/>
        <v>58919.267002327579</v>
      </c>
      <c r="D226" s="6">
        <f>PPMT($B$2/12,B226,$B$3,$B$1)</f>
        <v>-291.32467716910787</v>
      </c>
      <c r="E226" s="6">
        <f>IPMT($B$2/12,B226,$B$3,$B$1)</f>
        <v>-245.49694584303123</v>
      </c>
      <c r="F226" s="6">
        <f t="shared" si="36"/>
        <v>-536.82162301213907</v>
      </c>
      <c r="G226" s="6">
        <f>PMT($B$2/12,$B$3,$B$1)</f>
        <v>-536.82162301213907</v>
      </c>
      <c r="H226" s="6">
        <f t="shared" si="37"/>
        <v>58627.942325158474</v>
      </c>
      <c r="J226" s="1">
        <f t="shared" si="38"/>
        <v>214</v>
      </c>
      <c r="K226" s="2">
        <f t="shared" si="39"/>
        <v>171376.26461141146</v>
      </c>
      <c r="L226" s="14">
        <f t="shared" si="40"/>
        <v>2870.3268804704444</v>
      </c>
      <c r="M226" s="6">
        <f>IF(-PPMT($B$2/12,B226,$B$3,$B$1)&gt;T225,T225,-PPMT($B$2/12,B226,$B$3,$B$1))</f>
        <v>291.32467716910787</v>
      </c>
      <c r="N226" s="11">
        <f>(1+VLOOKUP(J226,Curves!$A:$B,2,0))^(1/12)-1</f>
        <v>6.4340301100034303E-3</v>
      </c>
      <c r="O226" s="6">
        <f>$B$2/12*L226</f>
        <v>11.959695335293517</v>
      </c>
      <c r="P226" s="10">
        <f>(1+VLOOKUP(B226,Curves!$A:$C,3,0))^(1/12)-1</f>
        <v>3.6765793224979859E-4</v>
      </c>
      <c r="Q226" s="6">
        <f>P226*(L226-M226-S226)</f>
        <v>0.94208993035149802</v>
      </c>
      <c r="R226" s="6">
        <f t="shared" ca="1" si="41"/>
        <v>1.4658738523022534</v>
      </c>
      <c r="S226" s="6">
        <f>N226*(L226-M226)</f>
        <v>16.593377829805988</v>
      </c>
      <c r="T226" s="14">
        <f t="shared" si="33"/>
        <v>2561.4667355411793</v>
      </c>
      <c r="V226" s="8">
        <f t="shared" ca="1" si="42"/>
        <v>321.34362418650966</v>
      </c>
    </row>
    <row r="227" spans="1:22" x14ac:dyDescent="0.25">
      <c r="A227" s="18">
        <f t="shared" ca="1" si="34"/>
        <v>51925</v>
      </c>
      <c r="B227" s="1">
        <f t="shared" si="43"/>
        <v>215</v>
      </c>
      <c r="C227" s="2">
        <f t="shared" si="35"/>
        <v>58627.942325158474</v>
      </c>
      <c r="D227" s="6">
        <f>PPMT($B$2/12,B227,$B$3,$B$1)</f>
        <v>-292.53852999064583</v>
      </c>
      <c r="E227" s="6">
        <f>IPMT($B$2/12,B227,$B$3,$B$1)</f>
        <v>-244.2830930214933</v>
      </c>
      <c r="F227" s="6">
        <f t="shared" si="36"/>
        <v>-536.82162301213907</v>
      </c>
      <c r="G227" s="6">
        <f>PMT($B$2/12,$B$3,$B$1)</f>
        <v>-536.82162301213907</v>
      </c>
      <c r="H227" s="6">
        <f t="shared" si="37"/>
        <v>58335.403795167826</v>
      </c>
      <c r="J227" s="1">
        <f t="shared" si="38"/>
        <v>215</v>
      </c>
      <c r="K227" s="2">
        <f t="shared" si="39"/>
        <v>171661.89171909716</v>
      </c>
      <c r="L227" s="14">
        <f t="shared" si="40"/>
        <v>2561.4667355411793</v>
      </c>
      <c r="M227" s="6">
        <f>IF(-PPMT($B$2/12,B227,$B$3,$B$1)&gt;T226,T226,-PPMT($B$2/12,B227,$B$3,$B$1))</f>
        <v>292.53852999064583</v>
      </c>
      <c r="N227" s="11">
        <f>(1+VLOOKUP(J227,Curves!$A:$B,2,0))^(1/12)-1</f>
        <v>6.4340301100034303E-3</v>
      </c>
      <c r="O227" s="6">
        <f>$B$2/12*L227</f>
        <v>10.672778064754914</v>
      </c>
      <c r="P227" s="10">
        <f>(1+VLOOKUP(B227,Curves!$A:$C,3,0))^(1/12)-1</f>
        <v>3.6765793224979859E-4</v>
      </c>
      <c r="Q227" s="6">
        <f>P227*(L227-M227-S227)</f>
        <v>0.82882225242127772</v>
      </c>
      <c r="R227" s="6">
        <f t="shared" ca="1" si="41"/>
        <v>1.3621007282266349</v>
      </c>
      <c r="S227" s="6">
        <f>N227*(L227-M227)</f>
        <v>14.598352391948186</v>
      </c>
      <c r="T227" s="14">
        <f t="shared" si="33"/>
        <v>2253.5010309061645</v>
      </c>
      <c r="V227" s="8">
        <f t="shared" ca="1" si="42"/>
        <v>319.17176117557557</v>
      </c>
    </row>
    <row r="228" spans="1:22" x14ac:dyDescent="0.25">
      <c r="A228" s="18">
        <f t="shared" ca="1" si="34"/>
        <v>51956</v>
      </c>
      <c r="B228" s="1">
        <f t="shared" si="43"/>
        <v>216</v>
      </c>
      <c r="C228" s="2">
        <f t="shared" si="35"/>
        <v>58335.403795167826</v>
      </c>
      <c r="D228" s="6">
        <f>PPMT($B$2/12,B228,$B$3,$B$1)</f>
        <v>-293.75744053227345</v>
      </c>
      <c r="E228" s="6">
        <f>IPMT($B$2/12,B228,$B$3,$B$1)</f>
        <v>-243.06418247986556</v>
      </c>
      <c r="F228" s="6">
        <f t="shared" si="36"/>
        <v>-536.82162301213907</v>
      </c>
      <c r="G228" s="6">
        <f>PMT($B$2/12,$B$3,$B$1)</f>
        <v>-536.82162301213907</v>
      </c>
      <c r="H228" s="6">
        <f t="shared" si="37"/>
        <v>58041.646354635552</v>
      </c>
      <c r="J228" s="1">
        <f t="shared" si="38"/>
        <v>216</v>
      </c>
      <c r="K228" s="2">
        <f t="shared" si="39"/>
        <v>171947.99487196232</v>
      </c>
      <c r="L228" s="14">
        <f t="shared" si="40"/>
        <v>2253.5010309061645</v>
      </c>
      <c r="M228" s="6">
        <f>IF(-PPMT($B$2/12,B228,$B$3,$B$1)&gt;T227,T227,-PPMT($B$2/12,B228,$B$3,$B$1))</f>
        <v>293.75744053227345</v>
      </c>
      <c r="N228" s="11">
        <f>(1+VLOOKUP(J228,Curves!$A:$B,2,0))^(1/12)-1</f>
        <v>6.4340301100034303E-3</v>
      </c>
      <c r="O228" s="6">
        <f>$B$2/12*L228</f>
        <v>9.3895876287756845</v>
      </c>
      <c r="P228" s="10">
        <f>(1+VLOOKUP(B228,Curves!$A:$C,3,0))^(1/12)-1</f>
        <v>3.6765793224979859E-4</v>
      </c>
      <c r="Q228" s="6">
        <f>P228*(L228-M228-S228)</f>
        <v>0.71587945919502305</v>
      </c>
      <c r="R228" s="6">
        <f t="shared" ca="1" si="41"/>
        <v>1.2586423320281019</v>
      </c>
      <c r="S228" s="6">
        <f>N228*(L228-M228)</f>
        <v>12.609049268351843</v>
      </c>
      <c r="T228" s="14">
        <f t="shared" si="33"/>
        <v>1946.4186616463442</v>
      </c>
      <c r="V228" s="8">
        <f t="shared" ca="1" si="42"/>
        <v>317.01471976142909</v>
      </c>
    </row>
    <row r="229" spans="1:22" x14ac:dyDescent="0.25">
      <c r="A229" s="18">
        <f t="shared" ca="1" si="34"/>
        <v>51986</v>
      </c>
      <c r="B229" s="1">
        <f t="shared" si="43"/>
        <v>217</v>
      </c>
      <c r="C229" s="2">
        <f t="shared" si="35"/>
        <v>58041.646354635552</v>
      </c>
      <c r="D229" s="6">
        <f>PPMT($B$2/12,B229,$B$3,$B$1)</f>
        <v>-294.98142986782466</v>
      </c>
      <c r="E229" s="6">
        <f>IPMT($B$2/12,B229,$B$3,$B$1)</f>
        <v>-241.84019314431444</v>
      </c>
      <c r="F229" s="6">
        <f t="shared" si="36"/>
        <v>-536.82162301213907</v>
      </c>
      <c r="G229" s="6">
        <f>PMT($B$2/12,$B$3,$B$1)</f>
        <v>-536.82162301213907</v>
      </c>
      <c r="H229" s="6">
        <f t="shared" si="37"/>
        <v>57746.664924767727</v>
      </c>
      <c r="J229" s="1">
        <f t="shared" si="38"/>
        <v>217</v>
      </c>
      <c r="K229" s="2">
        <f t="shared" si="39"/>
        <v>172234.57486341559</v>
      </c>
      <c r="L229" s="14">
        <f t="shared" si="40"/>
        <v>1946.4186616463442</v>
      </c>
      <c r="M229" s="6">
        <f>IF(-PPMT($B$2/12,B229,$B$3,$B$1)&gt;T228,T228,-PPMT($B$2/12,B229,$B$3,$B$1))</f>
        <v>294.98142986782466</v>
      </c>
      <c r="N229" s="11">
        <f>(1+VLOOKUP(J229,Curves!$A:$B,2,0))^(1/12)-1</f>
        <v>6.4340301100034303E-3</v>
      </c>
      <c r="O229" s="6">
        <f>$B$2/12*L229</f>
        <v>8.1100777568597664</v>
      </c>
      <c r="P229" s="10">
        <f>(1+VLOOKUP(B229,Curves!$A:$C,3,0))^(1/12)-1</f>
        <v>3.6765793224979859E-4</v>
      </c>
      <c r="Q229" s="6">
        <f>P229*(L229-M229-S229)</f>
        <v>0.60325748643197752</v>
      </c>
      <c r="R229" s="6">
        <f t="shared" ca="1" si="41"/>
        <v>1.1554948951908857</v>
      </c>
      <c r="S229" s="6">
        <f>N229*(L229-M229)</f>
        <v>10.625396874043709</v>
      </c>
      <c r="T229" s="14">
        <f t="shared" si="33"/>
        <v>1640.2085774180439</v>
      </c>
      <c r="V229" s="8">
        <f t="shared" ca="1" si="42"/>
        <v>314.87239939391901</v>
      </c>
    </row>
    <row r="230" spans="1:22" x14ac:dyDescent="0.25">
      <c r="A230" s="18">
        <f t="shared" ca="1" si="34"/>
        <v>52017</v>
      </c>
      <c r="B230" s="1">
        <f t="shared" si="43"/>
        <v>218</v>
      </c>
      <c r="C230" s="2">
        <f t="shared" si="35"/>
        <v>57746.664924767727</v>
      </c>
      <c r="D230" s="6">
        <f>PPMT($B$2/12,B230,$B$3,$B$1)</f>
        <v>-296.2105191589406</v>
      </c>
      <c r="E230" s="6">
        <f>IPMT($B$2/12,B230,$B$3,$B$1)</f>
        <v>-240.61110385319856</v>
      </c>
      <c r="F230" s="6">
        <f t="shared" si="36"/>
        <v>-536.82162301213918</v>
      </c>
      <c r="G230" s="6">
        <f>PMT($B$2/12,$B$3,$B$1)</f>
        <v>-536.82162301213907</v>
      </c>
      <c r="H230" s="6">
        <f t="shared" si="37"/>
        <v>57450.454405608783</v>
      </c>
      <c r="J230" s="1">
        <f t="shared" si="38"/>
        <v>218</v>
      </c>
      <c r="K230" s="2">
        <f t="shared" si="39"/>
        <v>172521.63248818796</v>
      </c>
      <c r="L230" s="14">
        <f t="shared" si="40"/>
        <v>1640.2085774180439</v>
      </c>
      <c r="M230" s="6">
        <f>IF(-PPMT($B$2/12,B230,$B$3,$B$1)&gt;T229,T229,-PPMT($B$2/12,B230,$B$3,$B$1))</f>
        <v>296.2105191589406</v>
      </c>
      <c r="N230" s="11">
        <f>(1+VLOOKUP(J230,Curves!$A:$B,2,0))^(1/12)-1</f>
        <v>6.4340301100034303E-3</v>
      </c>
      <c r="O230" s="6">
        <f>$B$2/12*L230</f>
        <v>6.834202405908516</v>
      </c>
      <c r="P230" s="10">
        <f>(1+VLOOKUP(B230,Curves!$A:$C,3,0))^(1/12)-1</f>
        <v>3.6765793224979859E-4</v>
      </c>
      <c r="Q230" s="6">
        <f>P230*(L230-M230-S230)</f>
        <v>0.49095228979528149</v>
      </c>
      <c r="R230" s="6">
        <f t="shared" ca="1" si="41"/>
        <v>1.0526546680368236</v>
      </c>
      <c r="S230" s="6">
        <f>N230*(L230-M230)</f>
        <v>8.6473239746252162</v>
      </c>
      <c r="T230" s="14">
        <f t="shared" si="33"/>
        <v>1334.8597819946829</v>
      </c>
      <c r="V230" s="8">
        <f t="shared" ca="1" si="42"/>
        <v>312.74470020751119</v>
      </c>
    </row>
    <row r="231" spans="1:22" x14ac:dyDescent="0.25">
      <c r="A231" s="18">
        <f t="shared" ca="1" si="34"/>
        <v>52047</v>
      </c>
      <c r="B231" s="1">
        <f t="shared" si="43"/>
        <v>219</v>
      </c>
      <c r="C231" s="2">
        <f t="shared" si="35"/>
        <v>57450.454405608783</v>
      </c>
      <c r="D231" s="6">
        <f>PPMT($B$2/12,B231,$B$3,$B$1)</f>
        <v>-297.44472965543616</v>
      </c>
      <c r="E231" s="6">
        <f>IPMT($B$2/12,B231,$B$3,$B$1)</f>
        <v>-239.37689335670291</v>
      </c>
      <c r="F231" s="6">
        <f t="shared" si="36"/>
        <v>-536.82162301213907</v>
      </c>
      <c r="G231" s="6">
        <f>PMT($B$2/12,$B$3,$B$1)</f>
        <v>-536.82162301213907</v>
      </c>
      <c r="H231" s="6">
        <f t="shared" si="37"/>
        <v>57153.009675953348</v>
      </c>
      <c r="J231" s="1">
        <f t="shared" si="38"/>
        <v>219</v>
      </c>
      <c r="K231" s="2">
        <f t="shared" si="39"/>
        <v>172809.16854233496</v>
      </c>
      <c r="L231" s="14">
        <f t="shared" si="40"/>
        <v>1334.8597819946829</v>
      </c>
      <c r="M231" s="6">
        <f>IF(-PPMT($B$2/12,B231,$B$3,$B$1)&gt;T230,T230,-PPMT($B$2/12,B231,$B$3,$B$1))</f>
        <v>297.44472965543616</v>
      </c>
      <c r="N231" s="11">
        <f>(1+VLOOKUP(J231,Curves!$A:$B,2,0))^(1/12)-1</f>
        <v>6.4340301100034303E-3</v>
      </c>
      <c r="O231" s="6">
        <f>$B$2/12*L231</f>
        <v>5.5619157583111782</v>
      </c>
      <c r="P231" s="10">
        <f>(1+VLOOKUP(B231,Curves!$A:$C,3,0))^(1/12)-1</f>
        <v>3.6765793224979859E-4</v>
      </c>
      <c r="Q231" s="6">
        <f>P231*(L231-M231-S231)</f>
        <v>0.37895984468442973</v>
      </c>
      <c r="R231" s="6">
        <f t="shared" ca="1" si="41"/>
        <v>0.95011791956900271</v>
      </c>
      <c r="S231" s="6">
        <f>N231*(L231-M231)</f>
        <v>6.6747596833214988</v>
      </c>
      <c r="T231" s="14">
        <f t="shared" si="33"/>
        <v>1030.3613328112408</v>
      </c>
      <c r="V231" s="8">
        <f t="shared" ca="1" si="42"/>
        <v>310.6315230166378</v>
      </c>
    </row>
    <row r="232" spans="1:22" x14ac:dyDescent="0.25">
      <c r="A232" s="18">
        <f t="shared" ca="1" si="34"/>
        <v>52078</v>
      </c>
      <c r="B232" s="1">
        <f t="shared" si="43"/>
        <v>220</v>
      </c>
      <c r="C232" s="2">
        <f t="shared" si="35"/>
        <v>57153.009675953348</v>
      </c>
      <c r="D232" s="6">
        <f>PPMT($B$2/12,B232,$B$3,$B$1)</f>
        <v>-298.68408269566714</v>
      </c>
      <c r="E232" s="6">
        <f>IPMT($B$2/12,B232,$B$3,$B$1)</f>
        <v>-238.13754031647196</v>
      </c>
      <c r="F232" s="6">
        <f t="shared" si="36"/>
        <v>-536.82162301213907</v>
      </c>
      <c r="G232" s="6">
        <f>PMT($B$2/12,$B$3,$B$1)</f>
        <v>-536.82162301213907</v>
      </c>
      <c r="H232" s="6">
        <f t="shared" si="37"/>
        <v>56854.325593257679</v>
      </c>
      <c r="J232" s="1">
        <f t="shared" si="38"/>
        <v>220</v>
      </c>
      <c r="K232" s="2">
        <f t="shared" si="39"/>
        <v>173097.18382323885</v>
      </c>
      <c r="L232" s="14">
        <f t="shared" si="40"/>
        <v>1030.3613328112408</v>
      </c>
      <c r="M232" s="6">
        <f>IF(-PPMT($B$2/12,B232,$B$3,$B$1)&gt;T231,T231,-PPMT($B$2/12,B232,$B$3,$B$1))</f>
        <v>298.68408269566714</v>
      </c>
      <c r="N232" s="11">
        <f>(1+VLOOKUP(J232,Curves!$A:$B,2,0))^(1/12)-1</f>
        <v>6.4340301100034303E-3</v>
      </c>
      <c r="O232" s="6">
        <f>$B$2/12*L232</f>
        <v>4.293172220046837</v>
      </c>
      <c r="P232" s="10">
        <f>(1+VLOOKUP(B232,Curves!$A:$C,3,0))^(1/12)-1</f>
        <v>3.6765793224979859E-4</v>
      </c>
      <c r="Q232" s="6">
        <f>P232*(L232-M232-S232)</f>
        <v>0.26727614606873457</v>
      </c>
      <c r="R232" s="6">
        <f t="shared" ca="1" si="41"/>
        <v>0.84788093731634828</v>
      </c>
      <c r="S232" s="6">
        <f>N232*(L232-M232)</f>
        <v>4.7076334580481118</v>
      </c>
      <c r="T232" s="14">
        <f t="shared" si="33"/>
        <v>726.70234051145678</v>
      </c>
      <c r="V232" s="8">
        <f t="shared" ca="1" si="42"/>
        <v>308.53276931107843</v>
      </c>
    </row>
    <row r="233" spans="1:22" x14ac:dyDescent="0.25">
      <c r="A233" s="18">
        <f t="shared" ca="1" si="34"/>
        <v>52109</v>
      </c>
      <c r="B233" s="1">
        <f t="shared" si="43"/>
        <v>221</v>
      </c>
      <c r="C233" s="2">
        <f t="shared" si="35"/>
        <v>56854.325593257679</v>
      </c>
      <c r="D233" s="6">
        <f>PPMT($B$2/12,B233,$B$3,$B$1)</f>
        <v>-299.92859970689904</v>
      </c>
      <c r="E233" s="6">
        <f>IPMT($B$2/12,B233,$B$3,$B$1)</f>
        <v>-236.89302330523995</v>
      </c>
      <c r="F233" s="6">
        <f t="shared" si="36"/>
        <v>-536.82162301213896</v>
      </c>
      <c r="G233" s="6">
        <f>PMT($B$2/12,$B$3,$B$1)</f>
        <v>-536.82162301213907</v>
      </c>
      <c r="H233" s="6">
        <f t="shared" si="37"/>
        <v>56554.396993550778</v>
      </c>
      <c r="J233" s="1">
        <f t="shared" si="38"/>
        <v>221</v>
      </c>
      <c r="K233" s="2">
        <f t="shared" si="39"/>
        <v>173385.67912961091</v>
      </c>
      <c r="L233" s="14">
        <f t="shared" si="40"/>
        <v>726.70234051145678</v>
      </c>
      <c r="M233" s="6">
        <f>IF(-PPMT($B$2/12,B233,$B$3,$B$1)&gt;T232,T232,-PPMT($B$2/12,B233,$B$3,$B$1))</f>
        <v>299.92859970689904</v>
      </c>
      <c r="N233" s="11">
        <f>(1+VLOOKUP(J233,Curves!$A:$B,2,0))^(1/12)-1</f>
        <v>6.4340301100034303E-3</v>
      </c>
      <c r="O233" s="6">
        <f>$B$2/12*L233</f>
        <v>3.0279264187977364</v>
      </c>
      <c r="P233" s="10">
        <f>(1+VLOOKUP(B233,Curves!$A:$C,3,0))^(1/12)-1</f>
        <v>3.6765793224979859E-4</v>
      </c>
      <c r="Q233" s="6">
        <f>P233*(L233-M233-S233)</f>
        <v>0.15589720832178619</v>
      </c>
      <c r="R233" s="6">
        <f t="shared" ca="1" si="41"/>
        <v>0.74594002717914998</v>
      </c>
      <c r="S233" s="6">
        <f>N233*(L233-M233)</f>
        <v>2.7458750984953242</v>
      </c>
      <c r="T233" s="14">
        <f t="shared" si="33"/>
        <v>423.87196849774062</v>
      </c>
      <c r="V233" s="8">
        <f t="shared" ca="1" si="42"/>
        <v>306.44834125137123</v>
      </c>
    </row>
    <row r="234" spans="1:22" x14ac:dyDescent="0.25">
      <c r="A234" s="18">
        <f t="shared" ca="1" si="34"/>
        <v>52139</v>
      </c>
      <c r="B234" s="1">
        <f t="shared" si="43"/>
        <v>222</v>
      </c>
      <c r="C234" s="2">
        <f t="shared" si="35"/>
        <v>56554.396993550778</v>
      </c>
      <c r="D234" s="6">
        <f>PPMT($B$2/12,B234,$B$3,$B$1)</f>
        <v>-301.17830220567782</v>
      </c>
      <c r="E234" s="6">
        <f>IPMT($B$2/12,B234,$B$3,$B$1)</f>
        <v>-235.64332080646125</v>
      </c>
      <c r="F234" s="6">
        <f t="shared" si="36"/>
        <v>-536.82162301213907</v>
      </c>
      <c r="G234" s="6">
        <f>PMT($B$2/12,$B$3,$B$1)</f>
        <v>-536.82162301213907</v>
      </c>
      <c r="H234" s="6">
        <f t="shared" si="37"/>
        <v>56253.218691345101</v>
      </c>
      <c r="J234" s="1">
        <f t="shared" si="38"/>
        <v>222</v>
      </c>
      <c r="K234" s="2">
        <f t="shared" si="39"/>
        <v>173674.65526149361</v>
      </c>
      <c r="L234" s="14">
        <f t="shared" si="40"/>
        <v>423.87196849774062</v>
      </c>
      <c r="M234" s="6">
        <f>IF(-PPMT($B$2/12,B234,$B$3,$B$1)&gt;T233,T233,-PPMT($B$2/12,B234,$B$3,$B$1))</f>
        <v>301.17830220567782</v>
      </c>
      <c r="N234" s="11">
        <f>(1+VLOOKUP(J234,Curves!$A:$B,2,0))^(1/12)-1</f>
        <v>6.4340301100034303E-3</v>
      </c>
      <c r="O234" s="6">
        <f>$B$2/12*L234</f>
        <v>1.7661332020739193</v>
      </c>
      <c r="P234" s="10">
        <f>(1+VLOOKUP(B234,Curves!$A:$C,3,0))^(1/12)-1</f>
        <v>3.6765793224979859E-4</v>
      </c>
      <c r="Q234" s="6">
        <f>P234*(L234-M234-S234)</f>
        <v>4.481906505690323E-2</v>
      </c>
      <c r="R234" s="6">
        <f t="shared" ca="1" si="41"/>
        <v>0.64429151327552081</v>
      </c>
      <c r="S234" s="6">
        <f>N234*(L234-M234)</f>
        <v>0.78941474322984495</v>
      </c>
      <c r="T234" s="14">
        <f t="shared" si="33"/>
        <v>121.85943248377606</v>
      </c>
      <c r="V234" s="8">
        <f t="shared" ca="1" si="42"/>
        <v>304.3781416642571</v>
      </c>
    </row>
    <row r="235" spans="1:22" x14ac:dyDescent="0.25">
      <c r="A235" s="18">
        <f t="shared" ca="1" si="34"/>
        <v>52170</v>
      </c>
      <c r="B235" s="1">
        <f t="shared" si="43"/>
        <v>223</v>
      </c>
      <c r="C235" s="2">
        <f t="shared" si="35"/>
        <v>56253.218691345101</v>
      </c>
      <c r="D235" s="6">
        <f>PPMT($B$2/12,B235,$B$3,$B$1)</f>
        <v>-302.43321179820146</v>
      </c>
      <c r="E235" s="6">
        <f>IPMT($B$2/12,B235,$B$3,$B$1)</f>
        <v>-234.38841121393762</v>
      </c>
      <c r="F235" s="6">
        <f t="shared" si="36"/>
        <v>-536.82162301213907</v>
      </c>
      <c r="G235" s="6">
        <f>PMT($B$2/12,$B$3,$B$1)</f>
        <v>-536.82162301213907</v>
      </c>
      <c r="H235" s="6">
        <f t="shared" si="37"/>
        <v>55950.785479546896</v>
      </c>
      <c r="J235" s="1">
        <f t="shared" si="38"/>
        <v>223</v>
      </c>
      <c r="K235" s="2">
        <f t="shared" si="39"/>
        <v>173964.11302026277</v>
      </c>
      <c r="L235" s="14">
        <f t="shared" si="40"/>
        <v>121.85943248377606</v>
      </c>
      <c r="M235" s="6">
        <f>IF(-PPMT($B$2/12,B235,$B$3,$B$1)&gt;T234,T234,-PPMT($B$2/12,B235,$B$3,$B$1))</f>
        <v>121.85943248377606</v>
      </c>
      <c r="N235" s="11">
        <f>(1+VLOOKUP(J235,Curves!$A:$B,2,0))^(1/12)-1</f>
        <v>6.4340301100034303E-3</v>
      </c>
      <c r="O235" s="6">
        <f>$B$2/12*L235</f>
        <v>0.50774763534906686</v>
      </c>
      <c r="P235" s="10">
        <f>(1+VLOOKUP(B235,Curves!$A:$C,3,0))^(1/12)-1</f>
        <v>3.6765793224979859E-4</v>
      </c>
      <c r="Q235" s="6">
        <f>P235*(L235-M235-S235)</f>
        <v>0</v>
      </c>
      <c r="R235" s="6">
        <f t="shared" ca="1" si="41"/>
        <v>0.54293173778877979</v>
      </c>
      <c r="S235" s="6">
        <f>N235*(L235-M235)</f>
        <v>0</v>
      </c>
      <c r="T235" s="14">
        <f t="shared" si="33"/>
        <v>0</v>
      </c>
      <c r="V235" s="8">
        <f t="shared" ca="1" si="42"/>
        <v>122.9101118569139</v>
      </c>
    </row>
    <row r="236" spans="1:22" x14ac:dyDescent="0.25">
      <c r="A236" s="18">
        <f t="shared" ca="1" si="34"/>
        <v>52200</v>
      </c>
      <c r="B236" s="1">
        <f t="shared" si="43"/>
        <v>224</v>
      </c>
      <c r="C236" s="2">
        <f t="shared" si="35"/>
        <v>55950.785479546896</v>
      </c>
      <c r="D236" s="6">
        <f>PPMT($B$2/12,B236,$B$3,$B$1)</f>
        <v>-303.69335018069398</v>
      </c>
      <c r="E236" s="6">
        <f>IPMT($B$2/12,B236,$B$3,$B$1)</f>
        <v>-233.12827283144509</v>
      </c>
      <c r="F236" s="6">
        <f t="shared" si="36"/>
        <v>-536.82162301213907</v>
      </c>
      <c r="G236" s="6">
        <f>PMT($B$2/12,$B$3,$B$1)</f>
        <v>-536.82162301213907</v>
      </c>
      <c r="H236" s="6">
        <f t="shared" si="37"/>
        <v>55647.092129366203</v>
      </c>
      <c r="J236" s="1">
        <f t="shared" si="38"/>
        <v>224</v>
      </c>
      <c r="K236" s="2">
        <f t="shared" si="39"/>
        <v>174254.05320862989</v>
      </c>
      <c r="L236" s="14">
        <f t="shared" si="40"/>
        <v>0</v>
      </c>
      <c r="M236" s="6">
        <f>IF(-PPMT($B$2/12,B236,$B$3,$B$1)&gt;T235,T235,-PPMT($B$2/12,B236,$B$3,$B$1))</f>
        <v>0</v>
      </c>
      <c r="N236" s="11">
        <f>(1+VLOOKUP(J236,Curves!$A:$B,2,0))^(1/12)-1</f>
        <v>6.4340301100034303E-3</v>
      </c>
      <c r="O236" s="6">
        <f>$B$2/12*L236</f>
        <v>0</v>
      </c>
      <c r="P236" s="10">
        <f>(1+VLOOKUP(B236,Curves!$A:$C,3,0))^(1/12)-1</f>
        <v>3.6765793224979859E-4</v>
      </c>
      <c r="Q236" s="6">
        <f>P236*(L236-M236-S236)</f>
        <v>0</v>
      </c>
      <c r="R236" s="6">
        <f t="shared" ca="1" si="41"/>
        <v>0.44185706081575338</v>
      </c>
      <c r="S236" s="6">
        <f>N236*(L236-M236)</f>
        <v>0</v>
      </c>
      <c r="T236" s="14">
        <f t="shared" si="33"/>
        <v>0</v>
      </c>
      <c r="V236" s="8">
        <f t="shared" ca="1" si="42"/>
        <v>0.44185706081575338</v>
      </c>
    </row>
    <row r="237" spans="1:22" x14ac:dyDescent="0.25">
      <c r="A237" s="18">
        <f t="shared" ca="1" si="34"/>
        <v>52231</v>
      </c>
      <c r="B237" s="1">
        <f t="shared" si="43"/>
        <v>225</v>
      </c>
      <c r="C237" s="2">
        <f t="shared" si="35"/>
        <v>55647.092129366203</v>
      </c>
      <c r="D237" s="6">
        <f>PPMT($B$2/12,B237,$B$3,$B$1)</f>
        <v>-304.95873913978022</v>
      </c>
      <c r="E237" s="6">
        <f>IPMT($B$2/12,B237,$B$3,$B$1)</f>
        <v>-231.86288387235894</v>
      </c>
      <c r="F237" s="6">
        <f t="shared" si="36"/>
        <v>-536.82162301213918</v>
      </c>
      <c r="G237" s="6">
        <f>PMT($B$2/12,$B$3,$B$1)</f>
        <v>-536.82162301213907</v>
      </c>
      <c r="H237" s="6">
        <f t="shared" si="37"/>
        <v>55342.133390226423</v>
      </c>
      <c r="J237" s="1">
        <f t="shared" si="38"/>
        <v>225</v>
      </c>
      <c r="K237" s="2">
        <f t="shared" si="39"/>
        <v>174544.47663064429</v>
      </c>
      <c r="L237" s="14">
        <f t="shared" si="40"/>
        <v>0</v>
      </c>
      <c r="M237" s="6">
        <f>IF(-PPMT($B$2/12,B237,$B$3,$B$1)&gt;T236,T236,-PPMT($B$2/12,B237,$B$3,$B$1))</f>
        <v>0</v>
      </c>
      <c r="N237" s="11">
        <f>(1+VLOOKUP(J237,Curves!$A:$B,2,0))^(1/12)-1</f>
        <v>6.4340301100034303E-3</v>
      </c>
      <c r="O237" s="6">
        <f>$B$2/12*L237</f>
        <v>0</v>
      </c>
      <c r="P237" s="10">
        <f>(1+VLOOKUP(B237,Curves!$A:$C,3,0))^(1/12)-1</f>
        <v>3.6765793224979859E-4</v>
      </c>
      <c r="Q237" s="6">
        <f>P237*(L237-M237-S237)</f>
        <v>0</v>
      </c>
      <c r="R237" s="6">
        <f t="shared" ca="1" si="41"/>
        <v>0.34106386021598678</v>
      </c>
      <c r="S237" s="6">
        <f>N237*(L237-M237)</f>
        <v>0</v>
      </c>
      <c r="T237" s="14">
        <f t="shared" si="33"/>
        <v>0</v>
      </c>
      <c r="V237" s="8">
        <f t="shared" ca="1" si="42"/>
        <v>0.34106386021598678</v>
      </c>
    </row>
    <row r="238" spans="1:22" x14ac:dyDescent="0.25">
      <c r="A238" s="18">
        <f t="shared" ca="1" si="34"/>
        <v>52262</v>
      </c>
      <c r="B238" s="1">
        <f t="shared" si="43"/>
        <v>226</v>
      </c>
      <c r="C238" s="2">
        <f t="shared" si="35"/>
        <v>55342.133390226423</v>
      </c>
      <c r="D238" s="6">
        <f>PPMT($B$2/12,B238,$B$3,$B$1)</f>
        <v>-306.22940055286261</v>
      </c>
      <c r="E238" s="6">
        <f>IPMT($B$2/12,B238,$B$3,$B$1)</f>
        <v>-230.59222245927646</v>
      </c>
      <c r="F238" s="6">
        <f t="shared" si="36"/>
        <v>-536.82162301213907</v>
      </c>
      <c r="G238" s="6">
        <f>PMT($B$2/12,$B$3,$B$1)</f>
        <v>-536.82162301213907</v>
      </c>
      <c r="H238" s="6">
        <f t="shared" si="37"/>
        <v>55035.903989673563</v>
      </c>
      <c r="J238" s="1">
        <f t="shared" si="38"/>
        <v>226</v>
      </c>
      <c r="K238" s="2">
        <f t="shared" si="39"/>
        <v>174835.38409169536</v>
      </c>
      <c r="L238" s="14">
        <f t="shared" si="40"/>
        <v>0</v>
      </c>
      <c r="M238" s="6">
        <f>IF(-PPMT($B$2/12,B238,$B$3,$B$1)&gt;T237,T237,-PPMT($B$2/12,B238,$B$3,$B$1))</f>
        <v>0</v>
      </c>
      <c r="N238" s="11">
        <f>(1+VLOOKUP(J238,Curves!$A:$B,2,0))^(1/12)-1</f>
        <v>6.4340301100034303E-3</v>
      </c>
      <c r="O238" s="6">
        <f>$B$2/12*L238</f>
        <v>0</v>
      </c>
      <c r="P238" s="10">
        <f>(1+VLOOKUP(B238,Curves!$A:$C,3,0))^(1/12)-1</f>
        <v>3.6765793224979859E-4</v>
      </c>
      <c r="Q238" s="6">
        <f>P238*(L238-M238-S238)</f>
        <v>0</v>
      </c>
      <c r="R238" s="6">
        <f t="shared" ca="1" si="41"/>
        <v>0.24054853146186111</v>
      </c>
      <c r="S238" s="6">
        <f>N238*(L238-M238)</f>
        <v>0</v>
      </c>
      <c r="T238" s="14">
        <f t="shared" si="33"/>
        <v>0</v>
      </c>
      <c r="V238" s="8">
        <f t="shared" ca="1" si="42"/>
        <v>0.24054853146186111</v>
      </c>
    </row>
    <row r="239" spans="1:22" x14ac:dyDescent="0.25">
      <c r="A239" s="18">
        <f t="shared" ca="1" si="34"/>
        <v>52290</v>
      </c>
      <c r="B239" s="1">
        <f t="shared" si="43"/>
        <v>227</v>
      </c>
      <c r="C239" s="2">
        <f t="shared" si="35"/>
        <v>55035.903989673563</v>
      </c>
      <c r="D239" s="6">
        <f>PPMT($B$2/12,B239,$B$3,$B$1)</f>
        <v>-307.50535638849954</v>
      </c>
      <c r="E239" s="6">
        <f>IPMT($B$2/12,B239,$B$3,$B$1)</f>
        <v>-229.31626662363948</v>
      </c>
      <c r="F239" s="6">
        <f t="shared" si="36"/>
        <v>-536.82162301213907</v>
      </c>
      <c r="G239" s="6">
        <f>PMT($B$2/12,$B$3,$B$1)</f>
        <v>-536.82162301213907</v>
      </c>
      <c r="H239" s="6">
        <f t="shared" si="37"/>
        <v>54728.398633285062</v>
      </c>
      <c r="J239" s="1">
        <f t="shared" si="38"/>
        <v>227</v>
      </c>
      <c r="K239" s="2">
        <f t="shared" si="39"/>
        <v>175126.77639851486</v>
      </c>
      <c r="L239" s="14">
        <f t="shared" si="40"/>
        <v>0</v>
      </c>
      <c r="M239" s="6">
        <f>IF(-PPMT($B$2/12,B239,$B$3,$B$1)&gt;T238,T238,-PPMT($B$2/12,B239,$B$3,$B$1))</f>
        <v>0</v>
      </c>
      <c r="N239" s="11">
        <f>(1+VLOOKUP(J239,Curves!$A:$B,2,0))^(1/12)-1</f>
        <v>6.4340301100034303E-3</v>
      </c>
      <c r="O239" s="6">
        <f>$B$2/12*L239</f>
        <v>0</v>
      </c>
      <c r="P239" s="10">
        <f>(1+VLOOKUP(B239,Curves!$A:$C,3,0))^(1/12)-1</f>
        <v>3.6765793224979859E-4</v>
      </c>
      <c r="Q239" s="6">
        <f>P239*(L239-M239-S239)</f>
        <v>0</v>
      </c>
      <c r="R239" s="6">
        <f t="shared" ca="1" si="41"/>
        <v>0.14030748748960759</v>
      </c>
      <c r="S239" s="6">
        <f>N239*(L239-M239)</f>
        <v>0</v>
      </c>
      <c r="T239" s="14">
        <f t="shared" si="33"/>
        <v>0</v>
      </c>
      <c r="V239" s="8">
        <f t="shared" ca="1" si="42"/>
        <v>0.14030748748960759</v>
      </c>
    </row>
    <row r="240" spans="1:22" x14ac:dyDescent="0.25">
      <c r="A240" s="18">
        <f t="shared" ca="1" si="34"/>
        <v>52321</v>
      </c>
      <c r="B240" s="1">
        <f t="shared" si="43"/>
        <v>228</v>
      </c>
      <c r="C240" s="2">
        <f t="shared" si="35"/>
        <v>54728.398633285062</v>
      </c>
      <c r="D240" s="6">
        <f>PPMT($B$2/12,B240,$B$3,$B$1)</f>
        <v>-308.78662870678494</v>
      </c>
      <c r="E240" s="6">
        <f>IPMT($B$2/12,B240,$B$3,$B$1)</f>
        <v>-228.03499430535408</v>
      </c>
      <c r="F240" s="6">
        <f t="shared" si="36"/>
        <v>-536.82162301213907</v>
      </c>
      <c r="G240" s="6">
        <f>PMT($B$2/12,$B$3,$B$1)</f>
        <v>-536.82162301213907</v>
      </c>
      <c r="H240" s="6">
        <f t="shared" si="37"/>
        <v>54419.612004578274</v>
      </c>
      <c r="J240" s="1">
        <f t="shared" si="38"/>
        <v>228</v>
      </c>
      <c r="K240" s="2">
        <f t="shared" si="39"/>
        <v>175418.65435917905</v>
      </c>
      <c r="L240" s="14">
        <f t="shared" si="40"/>
        <v>0</v>
      </c>
      <c r="M240" s="6">
        <f>IF(-PPMT($B$2/12,B240,$B$3,$B$1)&gt;T239,T239,-PPMT($B$2/12,B240,$B$3,$B$1))</f>
        <v>0</v>
      </c>
      <c r="N240" s="11">
        <f>(1+VLOOKUP(J240,Curves!$A:$B,2,0))^(1/12)-1</f>
        <v>6.4340301100034303E-3</v>
      </c>
      <c r="O240" s="6">
        <f>$B$2/12*L240</f>
        <v>0</v>
      </c>
      <c r="P240" s="10">
        <f>(1+VLOOKUP(B240,Curves!$A:$C,3,0))^(1/12)-1</f>
        <v>3.6765793224979859E-4</v>
      </c>
      <c r="Q240" s="6">
        <f>P240*(L240-M240-S240)</f>
        <v>0</v>
      </c>
      <c r="R240" s="6">
        <f t="shared" ca="1" si="41"/>
        <v>4.0337158551212907E-2</v>
      </c>
      <c r="S240" s="6">
        <f>N240*(L240-M240)</f>
        <v>0</v>
      </c>
      <c r="T240" s="14">
        <f t="shared" si="33"/>
        <v>0</v>
      </c>
      <c r="V240" s="8">
        <f t="shared" ca="1" si="42"/>
        <v>4.0337158551212907E-2</v>
      </c>
    </row>
    <row r="241" spans="1:22" x14ac:dyDescent="0.25">
      <c r="A241" s="18">
        <f t="shared" ca="1" si="34"/>
        <v>52351</v>
      </c>
      <c r="B241" s="1">
        <f t="shared" si="43"/>
        <v>229</v>
      </c>
      <c r="C241" s="2">
        <f t="shared" si="35"/>
        <v>54419.612004578274</v>
      </c>
      <c r="D241" s="6">
        <f>PPMT($B$2/12,B241,$B$3,$B$1)</f>
        <v>-310.07323965972989</v>
      </c>
      <c r="E241" s="6">
        <f>IPMT($B$2/12,B241,$B$3,$B$1)</f>
        <v>-226.74838335240918</v>
      </c>
      <c r="F241" s="6">
        <f t="shared" si="36"/>
        <v>-536.82162301213907</v>
      </c>
      <c r="G241" s="6">
        <f>PMT($B$2/12,$B$3,$B$1)</f>
        <v>-536.82162301213907</v>
      </c>
      <c r="H241" s="6">
        <f t="shared" si="37"/>
        <v>54109.538764918543</v>
      </c>
      <c r="J241" s="1">
        <f t="shared" si="38"/>
        <v>229</v>
      </c>
      <c r="K241" s="2">
        <f t="shared" si="39"/>
        <v>175711.01878311104</v>
      </c>
      <c r="L241" s="14">
        <f t="shared" si="40"/>
        <v>0</v>
      </c>
      <c r="M241" s="6">
        <f>IF(-PPMT($B$2/12,B241,$B$3,$B$1)&gt;T240,T240,-PPMT($B$2/12,B241,$B$3,$B$1))</f>
        <v>0</v>
      </c>
      <c r="N241" s="11">
        <f>(1+VLOOKUP(J241,Curves!$A:$B,2,0))^(1/12)-1</f>
        <v>6.4340301100034303E-3</v>
      </c>
      <c r="O241" s="6">
        <f>$B$2/12*L241</f>
        <v>0</v>
      </c>
      <c r="P241" s="10">
        <f>(1+VLOOKUP(B241,Curves!$A:$C,3,0))^(1/12)-1</f>
        <v>3.6765793224979859E-4</v>
      </c>
      <c r="Q241" s="6">
        <f>P241*(L241-M241-S241)</f>
        <v>0</v>
      </c>
      <c r="R241" s="6">
        <f t="shared" ca="1" si="41"/>
        <v>0</v>
      </c>
      <c r="S241" s="6">
        <f>N241*(L241-M241)</f>
        <v>0</v>
      </c>
      <c r="T241" s="14">
        <f t="shared" si="33"/>
        <v>0</v>
      </c>
      <c r="V241" s="8">
        <f t="shared" ca="1" si="42"/>
        <v>0</v>
      </c>
    </row>
    <row r="242" spans="1:22" x14ac:dyDescent="0.25">
      <c r="A242" s="18">
        <f t="shared" ca="1" si="34"/>
        <v>52382</v>
      </c>
      <c r="B242" s="1">
        <f t="shared" si="43"/>
        <v>230</v>
      </c>
      <c r="C242" s="2">
        <f t="shared" si="35"/>
        <v>54109.538764918543</v>
      </c>
      <c r="D242" s="6">
        <f>PPMT($B$2/12,B242,$B$3,$B$1)</f>
        <v>-311.36521149164548</v>
      </c>
      <c r="E242" s="6">
        <f>IPMT($B$2/12,B242,$B$3,$B$1)</f>
        <v>-225.45641152049362</v>
      </c>
      <c r="F242" s="6">
        <f t="shared" si="36"/>
        <v>-536.82162301213907</v>
      </c>
      <c r="G242" s="6">
        <f>PMT($B$2/12,$B$3,$B$1)</f>
        <v>-536.82162301213907</v>
      </c>
      <c r="H242" s="6">
        <f t="shared" si="37"/>
        <v>53798.173553426896</v>
      </c>
      <c r="J242" s="1">
        <f t="shared" si="38"/>
        <v>230</v>
      </c>
      <c r="K242" s="2">
        <f t="shared" si="39"/>
        <v>176003.87048108291</v>
      </c>
      <c r="L242" s="14">
        <f t="shared" si="40"/>
        <v>0</v>
      </c>
      <c r="M242" s="6">
        <f>IF(-PPMT($B$2/12,B242,$B$3,$B$1)&gt;T241,T241,-PPMT($B$2/12,B242,$B$3,$B$1))</f>
        <v>0</v>
      </c>
      <c r="N242" s="11">
        <f>(1+VLOOKUP(J242,Curves!$A:$B,2,0))^(1/12)-1</f>
        <v>6.4340301100034303E-3</v>
      </c>
      <c r="O242" s="6">
        <f>$B$2/12*L242</f>
        <v>0</v>
      </c>
      <c r="P242" s="10">
        <f>(1+VLOOKUP(B242,Curves!$A:$C,3,0))^(1/12)-1</f>
        <v>3.6765793224979859E-4</v>
      </c>
      <c r="Q242" s="6">
        <f>P242*(L242-M242-S242)</f>
        <v>0</v>
      </c>
      <c r="R242" s="6">
        <f t="shared" ca="1" si="41"/>
        <v>0</v>
      </c>
      <c r="S242" s="6">
        <f>N242*(L242-M242)</f>
        <v>0</v>
      </c>
      <c r="T242" s="14">
        <f t="shared" si="33"/>
        <v>0</v>
      </c>
      <c r="V242" s="8">
        <f t="shared" ca="1" si="42"/>
        <v>0</v>
      </c>
    </row>
    <row r="243" spans="1:22" x14ac:dyDescent="0.25">
      <c r="A243" s="18">
        <f t="shared" ca="1" si="34"/>
        <v>52412</v>
      </c>
      <c r="B243" s="1">
        <f t="shared" si="43"/>
        <v>231</v>
      </c>
      <c r="C243" s="2">
        <f t="shared" si="35"/>
        <v>53798.173553426896</v>
      </c>
      <c r="D243" s="6">
        <f>PPMT($B$2/12,B243,$B$3,$B$1)</f>
        <v>-312.66256653952735</v>
      </c>
      <c r="E243" s="6">
        <f>IPMT($B$2/12,B243,$B$3,$B$1)</f>
        <v>-224.15905647261175</v>
      </c>
      <c r="F243" s="6">
        <f t="shared" si="36"/>
        <v>-536.82162301213907</v>
      </c>
      <c r="G243" s="6">
        <f>PMT($B$2/12,$B$3,$B$1)</f>
        <v>-536.82162301213907</v>
      </c>
      <c r="H243" s="6">
        <f t="shared" si="37"/>
        <v>53485.51098688737</v>
      </c>
      <c r="J243" s="1">
        <f t="shared" si="38"/>
        <v>231</v>
      </c>
      <c r="K243" s="2">
        <f t="shared" si="39"/>
        <v>176297.21026521805</v>
      </c>
      <c r="L243" s="14">
        <f t="shared" si="40"/>
        <v>0</v>
      </c>
      <c r="M243" s="6">
        <f>IF(-PPMT($B$2/12,B243,$B$3,$B$1)&gt;T242,T242,-PPMT($B$2/12,B243,$B$3,$B$1))</f>
        <v>0</v>
      </c>
      <c r="N243" s="11">
        <f>(1+VLOOKUP(J243,Curves!$A:$B,2,0))^(1/12)-1</f>
        <v>6.4340301100034303E-3</v>
      </c>
      <c r="O243" s="6">
        <f>$B$2/12*L243</f>
        <v>0</v>
      </c>
      <c r="P243" s="10">
        <f>(1+VLOOKUP(B243,Curves!$A:$C,3,0))^(1/12)-1</f>
        <v>3.6765793224979859E-4</v>
      </c>
      <c r="Q243" s="6">
        <f>P243*(L243-M243-S243)</f>
        <v>0</v>
      </c>
      <c r="R243" s="6">
        <f t="shared" ca="1" si="41"/>
        <v>0</v>
      </c>
      <c r="S243" s="6">
        <f>N243*(L243-M243)</f>
        <v>0</v>
      </c>
      <c r="T243" s="14">
        <f t="shared" si="33"/>
        <v>0</v>
      </c>
      <c r="V243" s="8">
        <f t="shared" ca="1" si="42"/>
        <v>0</v>
      </c>
    </row>
    <row r="244" spans="1:22" x14ac:dyDescent="0.25">
      <c r="A244" s="18">
        <f t="shared" ca="1" si="34"/>
        <v>52443</v>
      </c>
      <c r="B244" s="1">
        <f t="shared" si="43"/>
        <v>232</v>
      </c>
      <c r="C244" s="2">
        <f t="shared" si="35"/>
        <v>53485.51098688737</v>
      </c>
      <c r="D244" s="6">
        <f>PPMT($B$2/12,B244,$B$3,$B$1)</f>
        <v>-313.965327233442</v>
      </c>
      <c r="E244" s="6">
        <f>IPMT($B$2/12,B244,$B$3,$B$1)</f>
        <v>-222.8562957786971</v>
      </c>
      <c r="F244" s="6">
        <f t="shared" si="36"/>
        <v>-536.82162301213907</v>
      </c>
      <c r="G244" s="6">
        <f>PMT($B$2/12,$B$3,$B$1)</f>
        <v>-536.82162301213907</v>
      </c>
      <c r="H244" s="6">
        <f t="shared" si="37"/>
        <v>53171.54565965393</v>
      </c>
      <c r="J244" s="1">
        <f t="shared" si="38"/>
        <v>232</v>
      </c>
      <c r="K244" s="2">
        <f t="shared" si="39"/>
        <v>176591.03894899343</v>
      </c>
      <c r="L244" s="2">
        <f t="shared" si="40"/>
        <v>0</v>
      </c>
      <c r="M244" s="6">
        <f>IF(-PPMT($B$2/12,B244,$B$3,$B$1)&gt;T243,T243,-PPMT($B$2/12,B244,$B$3,$B$1))</f>
        <v>0</v>
      </c>
      <c r="N244" s="11">
        <f>(1+VLOOKUP(J244,Curves!$A:$B,2,0))^(1/12)-1</f>
        <v>6.4340301100034303E-3</v>
      </c>
      <c r="O244" s="6">
        <f>$B$2/12*L244</f>
        <v>0</v>
      </c>
      <c r="P244" s="10">
        <f>(1+VLOOKUP(B244,Curves!$A:$C,3,0))^(1/12)-1</f>
        <v>3.6765793224979859E-4</v>
      </c>
      <c r="Q244" s="6">
        <f>P244*(L244-M244-S244)</f>
        <v>0</v>
      </c>
      <c r="R244" s="6">
        <f t="shared" ca="1" si="41"/>
        <v>0</v>
      </c>
      <c r="S244" s="6">
        <f>N244*(L244-M244)</f>
        <v>0</v>
      </c>
      <c r="T244" s="14">
        <f t="shared" si="33"/>
        <v>0</v>
      </c>
      <c r="V244" s="8">
        <f t="shared" ca="1" si="42"/>
        <v>0</v>
      </c>
    </row>
    <row r="245" spans="1:22" x14ac:dyDescent="0.25">
      <c r="A245" s="18">
        <f t="shared" ca="1" si="34"/>
        <v>52474</v>
      </c>
      <c r="B245" s="1">
        <f t="shared" si="43"/>
        <v>233</v>
      </c>
      <c r="C245" s="2">
        <f t="shared" si="35"/>
        <v>53171.54565965393</v>
      </c>
      <c r="D245" s="6">
        <f>PPMT($B$2/12,B245,$B$3,$B$1)</f>
        <v>-315.2735160969147</v>
      </c>
      <c r="E245" s="6">
        <f>IPMT($B$2/12,B245,$B$3,$B$1)</f>
        <v>-221.54810691522442</v>
      </c>
      <c r="F245" s="6">
        <f t="shared" si="36"/>
        <v>-536.82162301213907</v>
      </c>
      <c r="G245" s="6">
        <f>PMT($B$2/12,$B$3,$B$1)</f>
        <v>-536.82162301213907</v>
      </c>
      <c r="H245" s="6">
        <f t="shared" si="37"/>
        <v>52856.272143557013</v>
      </c>
      <c r="J245" s="1">
        <f t="shared" si="38"/>
        <v>233</v>
      </c>
      <c r="K245" s="2">
        <f t="shared" si="39"/>
        <v>176885.35734724175</v>
      </c>
      <c r="L245" s="2">
        <f t="shared" si="40"/>
        <v>0</v>
      </c>
      <c r="M245" s="6">
        <f>IF(-PPMT($B$2/12,B245,$B$3,$B$1)&gt;T244,T244,-PPMT($B$2/12,B245,$B$3,$B$1))</f>
        <v>0</v>
      </c>
      <c r="N245" s="11">
        <f>(1+VLOOKUP(J245,Curves!$A:$B,2,0))^(1/12)-1</f>
        <v>6.4340301100034303E-3</v>
      </c>
      <c r="O245" s="6">
        <f>$B$2/12*L245</f>
        <v>0</v>
      </c>
      <c r="P245" s="10">
        <f>(1+VLOOKUP(B245,Curves!$A:$C,3,0))^(1/12)-1</f>
        <v>3.6765793224979859E-4</v>
      </c>
      <c r="Q245" s="6">
        <f>P245*(L245-M245-S245)</f>
        <v>0</v>
      </c>
      <c r="R245" s="6">
        <f t="shared" ca="1" si="41"/>
        <v>0</v>
      </c>
      <c r="S245" s="6">
        <f>N245*(L245-M245)</f>
        <v>0</v>
      </c>
      <c r="T245" s="14">
        <f t="shared" si="33"/>
        <v>0</v>
      </c>
      <c r="V245" s="8">
        <f t="shared" ca="1" si="42"/>
        <v>0</v>
      </c>
    </row>
    <row r="246" spans="1:22" x14ac:dyDescent="0.25">
      <c r="A246" s="18">
        <f t="shared" ca="1" si="34"/>
        <v>52504</v>
      </c>
      <c r="B246" s="1">
        <f t="shared" si="43"/>
        <v>234</v>
      </c>
      <c r="C246" s="2">
        <f t="shared" si="35"/>
        <v>52856.272143557013</v>
      </c>
      <c r="D246" s="6">
        <f>PPMT($B$2/12,B246,$B$3,$B$1)</f>
        <v>-316.58715574731849</v>
      </c>
      <c r="E246" s="6">
        <f>IPMT($B$2/12,B246,$B$3,$B$1)</f>
        <v>-220.23446726482061</v>
      </c>
      <c r="F246" s="6">
        <f t="shared" si="36"/>
        <v>-536.82162301213907</v>
      </c>
      <c r="G246" s="6">
        <f>PMT($B$2/12,$B$3,$B$1)</f>
        <v>-536.82162301213907</v>
      </c>
      <c r="H246" s="6">
        <f t="shared" si="37"/>
        <v>52539.684987809691</v>
      </c>
      <c r="J246" s="1">
        <f t="shared" si="38"/>
        <v>234</v>
      </c>
      <c r="K246" s="2">
        <f t="shared" si="39"/>
        <v>177180.16627615382</v>
      </c>
      <c r="L246" s="2">
        <f t="shared" si="40"/>
        <v>0</v>
      </c>
      <c r="M246" s="6">
        <f>IF(-PPMT($B$2/12,B246,$B$3,$B$1)&gt;T245,T245,-PPMT($B$2/12,B246,$B$3,$B$1))</f>
        <v>0</v>
      </c>
      <c r="N246" s="11">
        <f>(1+VLOOKUP(J246,Curves!$A:$B,2,0))^(1/12)-1</f>
        <v>6.4340301100034303E-3</v>
      </c>
      <c r="O246" s="6">
        <f>$B$2/12*L246</f>
        <v>0</v>
      </c>
      <c r="P246" s="10">
        <f>(1+VLOOKUP(B246,Curves!$A:$C,3,0))^(1/12)-1</f>
        <v>3.6765793224979859E-4</v>
      </c>
      <c r="Q246" s="6">
        <f>P246*(L246-M246-S246)</f>
        <v>0</v>
      </c>
      <c r="R246" s="6">
        <f t="shared" ca="1" si="41"/>
        <v>0</v>
      </c>
      <c r="S246" s="6">
        <f>N246*(L246-M246)</f>
        <v>0</v>
      </c>
      <c r="T246" s="14">
        <f t="shared" si="33"/>
        <v>0</v>
      </c>
      <c r="V246" s="8">
        <f t="shared" ca="1" si="42"/>
        <v>0</v>
      </c>
    </row>
    <row r="247" spans="1:22" x14ac:dyDescent="0.25">
      <c r="A247" s="18">
        <f t="shared" ca="1" si="34"/>
        <v>52535</v>
      </c>
      <c r="B247" s="1">
        <f t="shared" si="43"/>
        <v>235</v>
      </c>
      <c r="C247" s="2">
        <f t="shared" si="35"/>
        <v>52539.684987809691</v>
      </c>
      <c r="D247" s="6">
        <f>PPMT($B$2/12,B247,$B$3,$B$1)</f>
        <v>-317.90626889626566</v>
      </c>
      <c r="E247" s="6">
        <f>IPMT($B$2/12,B247,$B$3,$B$1)</f>
        <v>-218.91535411587344</v>
      </c>
      <c r="F247" s="6">
        <f t="shared" si="36"/>
        <v>-536.82162301213907</v>
      </c>
      <c r="G247" s="6">
        <f>PMT($B$2/12,$B$3,$B$1)</f>
        <v>-536.82162301213907</v>
      </c>
      <c r="H247" s="6">
        <f t="shared" si="37"/>
        <v>52221.778718913425</v>
      </c>
      <c r="J247" s="1">
        <f t="shared" si="38"/>
        <v>235</v>
      </c>
      <c r="K247" s="2">
        <f t="shared" si="39"/>
        <v>177475.46655328074</v>
      </c>
      <c r="L247" s="2">
        <f t="shared" si="40"/>
        <v>0</v>
      </c>
      <c r="M247" s="6">
        <f>IF(-PPMT($B$2/12,B247,$B$3,$B$1)&gt;T246,T246,-PPMT($B$2/12,B247,$B$3,$B$1))</f>
        <v>0</v>
      </c>
      <c r="N247" s="11">
        <f>(1+VLOOKUP(J247,Curves!$A:$B,2,0))^(1/12)-1</f>
        <v>6.4340301100034303E-3</v>
      </c>
      <c r="O247" s="6">
        <f>$B$2/12*L247</f>
        <v>0</v>
      </c>
      <c r="P247" s="10">
        <f>(1+VLOOKUP(B247,Curves!$A:$C,3,0))^(1/12)-1</f>
        <v>3.6765793224979859E-4</v>
      </c>
      <c r="Q247" s="6">
        <f>P247*(L247-M247-S247)</f>
        <v>0</v>
      </c>
      <c r="R247" s="6">
        <f t="shared" ca="1" si="41"/>
        <v>0</v>
      </c>
      <c r="S247" s="6">
        <f>N247*(L247-M247)</f>
        <v>0</v>
      </c>
      <c r="T247" s="14">
        <f t="shared" si="33"/>
        <v>0</v>
      </c>
      <c r="V247" s="8">
        <f t="shared" ca="1" si="42"/>
        <v>0</v>
      </c>
    </row>
    <row r="248" spans="1:22" x14ac:dyDescent="0.25">
      <c r="A248" s="18">
        <f t="shared" ca="1" si="34"/>
        <v>52565</v>
      </c>
      <c r="B248" s="1">
        <f t="shared" si="43"/>
        <v>236</v>
      </c>
      <c r="C248" s="2">
        <f t="shared" si="35"/>
        <v>52221.778718913425</v>
      </c>
      <c r="D248" s="6">
        <f>PPMT($B$2/12,B248,$B$3,$B$1)</f>
        <v>-319.23087835000007</v>
      </c>
      <c r="E248" s="6">
        <f>IPMT($B$2/12,B248,$B$3,$B$1)</f>
        <v>-217.590744662139</v>
      </c>
      <c r="F248" s="6">
        <f t="shared" si="36"/>
        <v>-536.82162301213907</v>
      </c>
      <c r="G248" s="6">
        <f>PMT($B$2/12,$B$3,$B$1)</f>
        <v>-536.82162301213907</v>
      </c>
      <c r="H248" s="6">
        <f t="shared" si="37"/>
        <v>51902.547840563428</v>
      </c>
      <c r="J248" s="1">
        <f t="shared" si="38"/>
        <v>236</v>
      </c>
      <c r="K248" s="2">
        <f t="shared" si="39"/>
        <v>177771.25899753621</v>
      </c>
      <c r="L248" s="2">
        <f t="shared" si="40"/>
        <v>0</v>
      </c>
      <c r="M248" s="6">
        <f>IF(-PPMT($B$2/12,B248,$B$3,$B$1)&gt;T247,T247,-PPMT($B$2/12,B248,$B$3,$B$1))</f>
        <v>0</v>
      </c>
      <c r="N248" s="11">
        <f>(1+VLOOKUP(J248,Curves!$A:$B,2,0))^(1/12)-1</f>
        <v>6.4340301100034303E-3</v>
      </c>
      <c r="O248" s="6">
        <f>$B$2/12*L248</f>
        <v>0</v>
      </c>
      <c r="P248" s="10">
        <f>(1+VLOOKUP(B248,Curves!$A:$C,3,0))^(1/12)-1</f>
        <v>3.6765793224979859E-4</v>
      </c>
      <c r="Q248" s="6">
        <f>P248*(L248-M248-S248)</f>
        <v>0</v>
      </c>
      <c r="R248" s="6">
        <f t="shared" ca="1" si="41"/>
        <v>0</v>
      </c>
      <c r="S248" s="6">
        <f>N248*(L248-M248)</f>
        <v>0</v>
      </c>
      <c r="T248" s="14">
        <f t="shared" si="33"/>
        <v>0</v>
      </c>
      <c r="V248" s="8">
        <f t="shared" ca="1" si="42"/>
        <v>0</v>
      </c>
    </row>
    <row r="249" spans="1:22" x14ac:dyDescent="0.25">
      <c r="A249" s="18">
        <f t="shared" ca="1" si="34"/>
        <v>52596</v>
      </c>
      <c r="B249" s="1">
        <f t="shared" si="43"/>
        <v>237</v>
      </c>
      <c r="C249" s="2">
        <f t="shared" si="35"/>
        <v>51902.547840563428</v>
      </c>
      <c r="D249" s="6">
        <f>PPMT($B$2/12,B249,$B$3,$B$1)</f>
        <v>-320.56100700979175</v>
      </c>
      <c r="E249" s="6">
        <f>IPMT($B$2/12,B249,$B$3,$B$1)</f>
        <v>-216.26061600234738</v>
      </c>
      <c r="F249" s="6">
        <f t="shared" si="36"/>
        <v>-536.82162301213907</v>
      </c>
      <c r="G249" s="6">
        <f>PMT($B$2/12,$B$3,$B$1)</f>
        <v>-536.82162301213907</v>
      </c>
      <c r="H249" s="6">
        <f t="shared" si="37"/>
        <v>51581.986833553638</v>
      </c>
      <c r="J249" s="1">
        <f t="shared" si="38"/>
        <v>237</v>
      </c>
      <c r="K249" s="2">
        <f t="shared" si="39"/>
        <v>178067.54442919878</v>
      </c>
      <c r="L249" s="2">
        <f t="shared" si="40"/>
        <v>0</v>
      </c>
      <c r="M249" s="6">
        <f>IF(-PPMT($B$2/12,B249,$B$3,$B$1)&gt;T248,T248,-PPMT($B$2/12,B249,$B$3,$B$1))</f>
        <v>0</v>
      </c>
      <c r="N249" s="11">
        <f>(1+VLOOKUP(J249,Curves!$A:$B,2,0))^(1/12)-1</f>
        <v>6.4340301100034303E-3</v>
      </c>
      <c r="O249" s="6">
        <f>$B$2/12*L249</f>
        <v>0</v>
      </c>
      <c r="P249" s="10">
        <f>(1+VLOOKUP(B249,Curves!$A:$C,3,0))^(1/12)-1</f>
        <v>3.6765793224979859E-4</v>
      </c>
      <c r="Q249" s="6">
        <f>P249*(L249-M249-S249)</f>
        <v>0</v>
      </c>
      <c r="R249" s="6">
        <f t="shared" ca="1" si="41"/>
        <v>0</v>
      </c>
      <c r="S249" s="6">
        <f>N249*(L249-M249)</f>
        <v>0</v>
      </c>
      <c r="T249" s="14">
        <f t="shared" si="33"/>
        <v>0</v>
      </c>
      <c r="V249" s="8">
        <f t="shared" ca="1" si="42"/>
        <v>0</v>
      </c>
    </row>
    <row r="250" spans="1:22" x14ac:dyDescent="0.25">
      <c r="A250" s="18">
        <f t="shared" ca="1" si="34"/>
        <v>52627</v>
      </c>
      <c r="B250" s="1">
        <f t="shared" si="43"/>
        <v>238</v>
      </c>
      <c r="C250" s="2">
        <f t="shared" si="35"/>
        <v>51581.986833553638</v>
      </c>
      <c r="D250" s="6">
        <f>PPMT($B$2/12,B250,$B$3,$B$1)</f>
        <v>-321.89667787233253</v>
      </c>
      <c r="E250" s="6">
        <f>IPMT($B$2/12,B250,$B$3,$B$1)</f>
        <v>-214.92494513980651</v>
      </c>
      <c r="F250" s="6">
        <f t="shared" si="36"/>
        <v>-536.82162301213907</v>
      </c>
      <c r="G250" s="6">
        <f>PMT($B$2/12,$B$3,$B$1)</f>
        <v>-536.82162301213907</v>
      </c>
      <c r="H250" s="6">
        <f t="shared" si="37"/>
        <v>51260.090155681304</v>
      </c>
      <c r="J250" s="1">
        <f t="shared" si="38"/>
        <v>238</v>
      </c>
      <c r="K250" s="2">
        <f t="shared" si="39"/>
        <v>178364.32366991413</v>
      </c>
      <c r="L250" s="2">
        <f t="shared" si="40"/>
        <v>0</v>
      </c>
      <c r="M250" s="6">
        <f>IF(-PPMT($B$2/12,B250,$B$3,$B$1)&gt;T249,T249,-PPMT($B$2/12,B250,$B$3,$B$1))</f>
        <v>0</v>
      </c>
      <c r="N250" s="11">
        <f>(1+VLOOKUP(J250,Curves!$A:$B,2,0))^(1/12)-1</f>
        <v>6.4340301100034303E-3</v>
      </c>
      <c r="O250" s="6">
        <f>$B$2/12*L250</f>
        <v>0</v>
      </c>
      <c r="P250" s="10">
        <f>(1+VLOOKUP(B250,Curves!$A:$C,3,0))^(1/12)-1</f>
        <v>3.6765793224979859E-4</v>
      </c>
      <c r="Q250" s="6">
        <f>P250*(L250-M250-S250)</f>
        <v>0</v>
      </c>
      <c r="R250" s="6">
        <f t="shared" ca="1" si="41"/>
        <v>0</v>
      </c>
      <c r="S250" s="6">
        <f>N250*(L250-M250)</f>
        <v>0</v>
      </c>
      <c r="T250" s="14">
        <f t="shared" si="33"/>
        <v>0</v>
      </c>
      <c r="V250" s="8">
        <f t="shared" ca="1" si="42"/>
        <v>0</v>
      </c>
    </row>
    <row r="251" spans="1:22" x14ac:dyDescent="0.25">
      <c r="A251" s="18">
        <f t="shared" ca="1" si="34"/>
        <v>52656</v>
      </c>
      <c r="B251" s="1">
        <f t="shared" si="43"/>
        <v>239</v>
      </c>
      <c r="C251" s="2">
        <f t="shared" si="35"/>
        <v>51260.090155681304</v>
      </c>
      <c r="D251" s="6">
        <f>PPMT($B$2/12,B251,$B$3,$B$1)</f>
        <v>-323.23791403013394</v>
      </c>
      <c r="E251" s="6">
        <f>IPMT($B$2/12,B251,$B$3,$B$1)</f>
        <v>-213.58370898200516</v>
      </c>
      <c r="F251" s="6">
        <f t="shared" si="36"/>
        <v>-536.82162301213907</v>
      </c>
      <c r="G251" s="6">
        <f>PMT($B$2/12,$B$3,$B$1)</f>
        <v>-536.82162301213907</v>
      </c>
      <c r="H251" s="6">
        <f t="shared" si="37"/>
        <v>50936.85224165117</v>
      </c>
      <c r="J251" s="1">
        <f t="shared" si="38"/>
        <v>239</v>
      </c>
      <c r="K251" s="2">
        <f t="shared" si="39"/>
        <v>178661.59754269733</v>
      </c>
      <c r="L251" s="2">
        <f t="shared" si="40"/>
        <v>0</v>
      </c>
      <c r="M251" s="6">
        <f>IF(-PPMT($B$2/12,B251,$B$3,$B$1)&gt;T250,T250,-PPMT($B$2/12,B251,$B$3,$B$1))</f>
        <v>0</v>
      </c>
      <c r="N251" s="11">
        <f>(1+VLOOKUP(J251,Curves!$A:$B,2,0))^(1/12)-1</f>
        <v>6.4340301100034303E-3</v>
      </c>
      <c r="O251" s="6">
        <f>$B$2/12*L251</f>
        <v>0</v>
      </c>
      <c r="P251" s="10">
        <f>(1+VLOOKUP(B251,Curves!$A:$C,3,0))^(1/12)-1</f>
        <v>3.6765793224979859E-4</v>
      </c>
      <c r="Q251" s="6">
        <f>P251*(L251-M251-S251)</f>
        <v>0</v>
      </c>
      <c r="R251" s="6">
        <f t="shared" ca="1" si="41"/>
        <v>0</v>
      </c>
      <c r="S251" s="6">
        <f>N251*(L251-M251)</f>
        <v>0</v>
      </c>
      <c r="T251" s="14">
        <f t="shared" si="33"/>
        <v>0</v>
      </c>
      <c r="V251" s="8">
        <f t="shared" ca="1" si="42"/>
        <v>0</v>
      </c>
    </row>
    <row r="252" spans="1:22" x14ac:dyDescent="0.25">
      <c r="A252" s="18">
        <f t="shared" ca="1" si="34"/>
        <v>52687</v>
      </c>
      <c r="B252" s="1">
        <f t="shared" si="43"/>
        <v>240</v>
      </c>
      <c r="C252" s="2">
        <f t="shared" si="35"/>
        <v>50936.85224165117</v>
      </c>
      <c r="D252" s="6">
        <f>PPMT($B$2/12,B252,$B$3,$B$1)</f>
        <v>-324.58473867192617</v>
      </c>
      <c r="E252" s="6">
        <f>IPMT($B$2/12,B252,$B$3,$B$1)</f>
        <v>-212.2368843402129</v>
      </c>
      <c r="F252" s="6">
        <f t="shared" si="36"/>
        <v>-536.82162301213907</v>
      </c>
      <c r="G252" s="6">
        <f>PMT($B$2/12,$B$3,$B$1)</f>
        <v>-536.82162301213907</v>
      </c>
      <c r="H252" s="6">
        <f t="shared" si="37"/>
        <v>50612.267502979244</v>
      </c>
      <c r="J252" s="1">
        <f t="shared" si="38"/>
        <v>240</v>
      </c>
      <c r="K252" s="2">
        <f t="shared" si="39"/>
        <v>178959.36687193517</v>
      </c>
      <c r="L252" s="2">
        <f t="shared" si="40"/>
        <v>0</v>
      </c>
      <c r="M252" s="6">
        <f>IF(-PPMT($B$2/12,B252,$B$3,$B$1)&gt;T251,T251,-PPMT($B$2/12,B252,$B$3,$B$1))</f>
        <v>0</v>
      </c>
      <c r="N252" s="11">
        <f>(1+VLOOKUP(J252,Curves!$A:$B,2,0))^(1/12)-1</f>
        <v>6.4340301100034303E-3</v>
      </c>
      <c r="O252" s="6">
        <f>$B$2/12*L252</f>
        <v>0</v>
      </c>
      <c r="P252" s="10">
        <f>(1+VLOOKUP(B252,Curves!$A:$C,3,0))^(1/12)-1</f>
        <v>3.6765793224979859E-4</v>
      </c>
      <c r="Q252" s="6">
        <f>P252*(L252-M252-S252)</f>
        <v>0</v>
      </c>
      <c r="R252" s="6">
        <f t="shared" ca="1" si="41"/>
        <v>0</v>
      </c>
      <c r="S252" s="6">
        <f>N252*(L252-M252)</f>
        <v>0</v>
      </c>
      <c r="T252" s="14">
        <f t="shared" si="33"/>
        <v>0</v>
      </c>
      <c r="V252" s="8">
        <f t="shared" ca="1" si="42"/>
        <v>0</v>
      </c>
    </row>
    <row r="253" spans="1:22" x14ac:dyDescent="0.25">
      <c r="A253" s="18">
        <f t="shared" ca="1" si="34"/>
        <v>52717</v>
      </c>
      <c r="B253" s="1">
        <f t="shared" si="43"/>
        <v>241</v>
      </c>
      <c r="C253" s="2">
        <f t="shared" si="35"/>
        <v>50612.267502979244</v>
      </c>
      <c r="D253" s="6">
        <f>PPMT($B$2/12,B253,$B$3,$B$1)</f>
        <v>-325.93717508305912</v>
      </c>
      <c r="E253" s="6">
        <f>IPMT($B$2/12,B253,$B$3,$B$1)</f>
        <v>-210.88444792907993</v>
      </c>
      <c r="F253" s="6">
        <f t="shared" si="36"/>
        <v>-536.82162301213907</v>
      </c>
      <c r="G253" s="6">
        <f>PMT($B$2/12,$B$3,$B$1)</f>
        <v>-536.82162301213907</v>
      </c>
      <c r="H253" s="6">
        <f t="shared" si="37"/>
        <v>50286.330327896183</v>
      </c>
      <c r="J253" s="1">
        <f t="shared" si="38"/>
        <v>241</v>
      </c>
      <c r="K253" s="2">
        <f t="shared" si="39"/>
        <v>179257.63248338841</v>
      </c>
      <c r="L253" s="2">
        <f t="shared" si="40"/>
        <v>0</v>
      </c>
      <c r="M253" s="6">
        <f>IF(-PPMT($B$2/12,B253,$B$3,$B$1)&gt;T252,T252,-PPMT($B$2/12,B253,$B$3,$B$1))</f>
        <v>0</v>
      </c>
      <c r="N253" s="11">
        <f>(1+VLOOKUP(J253,Curves!$A:$B,2,0))^(1/12)-1</f>
        <v>6.4340301100034303E-3</v>
      </c>
      <c r="O253" s="6">
        <f>$B$2/12*L253</f>
        <v>0</v>
      </c>
      <c r="P253" s="10">
        <f>(1+VLOOKUP(B253,Curves!$A:$C,3,0))^(1/12)-1</f>
        <v>3.6765793224979859E-4</v>
      </c>
      <c r="Q253" s="6">
        <f>P253*(L253-M253-S253)</f>
        <v>0</v>
      </c>
      <c r="R253" s="6">
        <f t="shared" ca="1" si="41"/>
        <v>0</v>
      </c>
      <c r="S253" s="6">
        <f>N253*(L253-M253)</f>
        <v>0</v>
      </c>
      <c r="T253" s="14">
        <f t="shared" si="33"/>
        <v>0</v>
      </c>
      <c r="V253" s="8">
        <f t="shared" ca="1" si="42"/>
        <v>0</v>
      </c>
    </row>
    <row r="254" spans="1:22" x14ac:dyDescent="0.25">
      <c r="A254" s="18">
        <f t="shared" ca="1" si="34"/>
        <v>52748</v>
      </c>
      <c r="B254" s="1">
        <f t="shared" si="43"/>
        <v>242</v>
      </c>
      <c r="C254" s="2">
        <f t="shared" si="35"/>
        <v>50286.330327896183</v>
      </c>
      <c r="D254" s="6">
        <f>PPMT($B$2/12,B254,$B$3,$B$1)</f>
        <v>-327.29524664590525</v>
      </c>
      <c r="E254" s="6">
        <f>IPMT($B$2/12,B254,$B$3,$B$1)</f>
        <v>-209.52637636623382</v>
      </c>
      <c r="F254" s="6">
        <f t="shared" si="36"/>
        <v>-536.82162301213907</v>
      </c>
      <c r="G254" s="6">
        <f>PMT($B$2/12,$B$3,$B$1)</f>
        <v>-536.82162301213907</v>
      </c>
      <c r="H254" s="6">
        <f t="shared" si="37"/>
        <v>49959.03508125028</v>
      </c>
      <c r="J254" s="1">
        <f t="shared" si="38"/>
        <v>242</v>
      </c>
      <c r="K254" s="2">
        <f t="shared" si="39"/>
        <v>179556.39520419406</v>
      </c>
      <c r="L254" s="2">
        <f t="shared" si="40"/>
        <v>0</v>
      </c>
      <c r="M254" s="6">
        <f>IF(-PPMT($B$2/12,B254,$B$3,$B$1)&gt;T253,T253,-PPMT($B$2/12,B254,$B$3,$B$1))</f>
        <v>0</v>
      </c>
      <c r="N254" s="11">
        <f>(1+VLOOKUP(J254,Curves!$A:$B,2,0))^(1/12)-1</f>
        <v>6.4340301100034303E-3</v>
      </c>
      <c r="O254" s="6">
        <f>$B$2/12*L254</f>
        <v>0</v>
      </c>
      <c r="P254" s="10">
        <f>(1+VLOOKUP(B254,Curves!$A:$C,3,0))^(1/12)-1</f>
        <v>3.6765793224979859E-4</v>
      </c>
      <c r="Q254" s="6">
        <f>P254*(L254-M254-S254)</f>
        <v>0</v>
      </c>
      <c r="R254" s="6">
        <f t="shared" ca="1" si="41"/>
        <v>0</v>
      </c>
      <c r="S254" s="6">
        <f>N254*(L254-M254)</f>
        <v>0</v>
      </c>
      <c r="T254" s="14">
        <f t="shared" si="33"/>
        <v>0</v>
      </c>
      <c r="V254" s="8">
        <f t="shared" ca="1" si="42"/>
        <v>0</v>
      </c>
    </row>
    <row r="255" spans="1:22" x14ac:dyDescent="0.25">
      <c r="A255" s="18">
        <f t="shared" ca="1" si="34"/>
        <v>52778</v>
      </c>
      <c r="B255" s="1">
        <f t="shared" si="43"/>
        <v>243</v>
      </c>
      <c r="C255" s="2">
        <f t="shared" si="35"/>
        <v>49959.03508125028</v>
      </c>
      <c r="D255" s="6">
        <f>PPMT($B$2/12,B255,$B$3,$B$1)</f>
        <v>-328.65897684026316</v>
      </c>
      <c r="E255" s="6">
        <f>IPMT($B$2/12,B255,$B$3,$B$1)</f>
        <v>-208.16264617187582</v>
      </c>
      <c r="F255" s="6">
        <f t="shared" si="36"/>
        <v>-536.82162301213896</v>
      </c>
      <c r="G255" s="6">
        <f>PMT($B$2/12,$B$3,$B$1)</f>
        <v>-536.82162301213907</v>
      </c>
      <c r="H255" s="6">
        <f t="shared" si="37"/>
        <v>49630.376104410017</v>
      </c>
      <c r="J255" s="1">
        <f t="shared" si="38"/>
        <v>243</v>
      </c>
      <c r="K255" s="2">
        <f t="shared" si="39"/>
        <v>179855.65586286772</v>
      </c>
      <c r="L255" s="2">
        <f t="shared" si="40"/>
        <v>0</v>
      </c>
      <c r="M255" s="6">
        <f>IF(-PPMT($B$2/12,B255,$B$3,$B$1)&gt;T254,T254,-PPMT($B$2/12,B255,$B$3,$B$1))</f>
        <v>0</v>
      </c>
      <c r="N255" s="11">
        <f>(1+VLOOKUP(J255,Curves!$A:$B,2,0))^(1/12)-1</f>
        <v>6.4340301100034303E-3</v>
      </c>
      <c r="O255" s="6">
        <f>$B$2/12*L255</f>
        <v>0</v>
      </c>
      <c r="P255" s="10">
        <f>(1+VLOOKUP(B255,Curves!$A:$C,3,0))^(1/12)-1</f>
        <v>3.6765793224979859E-4</v>
      </c>
      <c r="Q255" s="6">
        <f>P255*(L255-M255-S255)</f>
        <v>0</v>
      </c>
      <c r="R255" s="6">
        <f t="shared" ca="1" si="41"/>
        <v>0</v>
      </c>
      <c r="S255" s="6">
        <f>N255*(L255-M255)</f>
        <v>0</v>
      </c>
      <c r="T255" s="14">
        <f t="shared" si="33"/>
        <v>0</v>
      </c>
      <c r="V255" s="8">
        <f t="shared" ca="1" si="42"/>
        <v>0</v>
      </c>
    </row>
    <row r="256" spans="1:22" x14ac:dyDescent="0.25">
      <c r="A256" s="18">
        <f t="shared" ca="1" si="34"/>
        <v>52809</v>
      </c>
      <c r="B256" s="1">
        <f t="shared" si="43"/>
        <v>244</v>
      </c>
      <c r="C256" s="2">
        <f t="shared" si="35"/>
        <v>49630.376104410017</v>
      </c>
      <c r="D256" s="6">
        <f>PPMT($B$2/12,B256,$B$3,$B$1)</f>
        <v>-330.02838924376431</v>
      </c>
      <c r="E256" s="6">
        <f>IPMT($B$2/12,B256,$B$3,$B$1)</f>
        <v>-206.79323376837476</v>
      </c>
      <c r="F256" s="6">
        <f t="shared" si="36"/>
        <v>-536.82162301213907</v>
      </c>
      <c r="G256" s="6">
        <f>PMT($B$2/12,$B$3,$B$1)</f>
        <v>-536.82162301213907</v>
      </c>
      <c r="H256" s="6">
        <f t="shared" si="37"/>
        <v>49300.347715166252</v>
      </c>
      <c r="J256" s="1">
        <f t="shared" si="38"/>
        <v>244</v>
      </c>
      <c r="K256" s="2">
        <f t="shared" si="39"/>
        <v>180155.41528930585</v>
      </c>
      <c r="L256" s="2">
        <f t="shared" si="40"/>
        <v>0</v>
      </c>
      <c r="M256" s="6">
        <f>IF(-PPMT($B$2/12,B256,$B$3,$B$1)&gt;T255,T255,-PPMT($B$2/12,B256,$B$3,$B$1))</f>
        <v>0</v>
      </c>
      <c r="N256" s="11">
        <f>(1+VLOOKUP(J256,Curves!$A:$B,2,0))^(1/12)-1</f>
        <v>6.4340301100034303E-3</v>
      </c>
      <c r="O256" s="6">
        <f>$B$2/12*L256</f>
        <v>0</v>
      </c>
      <c r="P256" s="10">
        <f>(1+VLOOKUP(B256,Curves!$A:$C,3,0))^(1/12)-1</f>
        <v>3.6765793224979859E-4</v>
      </c>
      <c r="Q256" s="6">
        <f>P256*(L256-M256-S256)</f>
        <v>0</v>
      </c>
      <c r="R256" s="6">
        <f t="shared" ca="1" si="41"/>
        <v>0</v>
      </c>
      <c r="S256" s="6">
        <f>N256*(L256-M256)</f>
        <v>0</v>
      </c>
      <c r="T256" s="14">
        <f t="shared" si="33"/>
        <v>0</v>
      </c>
      <c r="V256" s="8">
        <f t="shared" ca="1" si="42"/>
        <v>0</v>
      </c>
    </row>
    <row r="257" spans="1:22" x14ac:dyDescent="0.25">
      <c r="A257" s="18">
        <f t="shared" ca="1" si="34"/>
        <v>52840</v>
      </c>
      <c r="B257" s="1">
        <f t="shared" si="43"/>
        <v>245</v>
      </c>
      <c r="C257" s="2">
        <f t="shared" si="35"/>
        <v>49300.347715166252</v>
      </c>
      <c r="D257" s="6">
        <f>PPMT($B$2/12,B257,$B$3,$B$1)</f>
        <v>-331.40350753228</v>
      </c>
      <c r="E257" s="6">
        <f>IPMT($B$2/12,B257,$B$3,$B$1)</f>
        <v>-205.4181154798591</v>
      </c>
      <c r="F257" s="6">
        <f t="shared" si="36"/>
        <v>-536.82162301213907</v>
      </c>
      <c r="G257" s="6">
        <f>PMT($B$2/12,$B$3,$B$1)</f>
        <v>-536.82162301213907</v>
      </c>
      <c r="H257" s="6">
        <f t="shared" si="37"/>
        <v>48968.944207633969</v>
      </c>
      <c r="J257" s="1">
        <f t="shared" si="38"/>
        <v>245</v>
      </c>
      <c r="K257" s="2">
        <f t="shared" si="39"/>
        <v>180455.67431478802</v>
      </c>
      <c r="L257" s="2">
        <f t="shared" si="40"/>
        <v>0</v>
      </c>
      <c r="M257" s="6">
        <f>IF(-PPMT($B$2/12,B257,$B$3,$B$1)&gt;T256,T256,-PPMT($B$2/12,B257,$B$3,$B$1))</f>
        <v>0</v>
      </c>
      <c r="N257" s="11">
        <f>(1+VLOOKUP(J257,Curves!$A:$B,2,0))^(1/12)-1</f>
        <v>6.4340301100034303E-3</v>
      </c>
      <c r="O257" s="6">
        <f>$B$2/12*L257</f>
        <v>0</v>
      </c>
      <c r="P257" s="10">
        <f>(1+VLOOKUP(B257,Curves!$A:$C,3,0))^(1/12)-1</f>
        <v>3.6765793224979859E-4</v>
      </c>
      <c r="Q257" s="6">
        <f>P257*(L257-M257-S257)</f>
        <v>0</v>
      </c>
      <c r="R257" s="6">
        <f t="shared" ca="1" si="41"/>
        <v>0</v>
      </c>
      <c r="S257" s="6">
        <f>N257*(L257-M257)</f>
        <v>0</v>
      </c>
      <c r="T257" s="14">
        <f t="shared" si="33"/>
        <v>0</v>
      </c>
      <c r="V257" s="8">
        <f t="shared" ca="1" si="42"/>
        <v>0</v>
      </c>
    </row>
    <row r="258" spans="1:22" x14ac:dyDescent="0.25">
      <c r="A258" s="18">
        <f t="shared" ca="1" si="34"/>
        <v>52870</v>
      </c>
      <c r="B258" s="1">
        <f t="shared" si="43"/>
        <v>246</v>
      </c>
      <c r="C258" s="2">
        <f t="shared" si="35"/>
        <v>48968.944207633969</v>
      </c>
      <c r="D258" s="6">
        <f>PPMT($B$2/12,B258,$B$3,$B$1)</f>
        <v>-332.78435548033116</v>
      </c>
      <c r="E258" s="6">
        <f>IPMT($B$2/12,B258,$B$3,$B$1)</f>
        <v>-204.03726753180794</v>
      </c>
      <c r="F258" s="6">
        <f t="shared" si="36"/>
        <v>-536.82162301213907</v>
      </c>
      <c r="G258" s="6">
        <f>PMT($B$2/12,$B$3,$B$1)</f>
        <v>-536.82162301213907</v>
      </c>
      <c r="H258" s="6">
        <f t="shared" si="37"/>
        <v>48636.159852153636</v>
      </c>
      <c r="J258" s="1">
        <f t="shared" si="38"/>
        <v>246</v>
      </c>
      <c r="K258" s="2">
        <f t="shared" si="39"/>
        <v>180756.43377197933</v>
      </c>
      <c r="L258" s="2">
        <f t="shared" si="40"/>
        <v>0</v>
      </c>
      <c r="M258" s="6">
        <f>IF(-PPMT($B$2/12,B258,$B$3,$B$1)&gt;T257,T257,-PPMT($B$2/12,B258,$B$3,$B$1))</f>
        <v>0</v>
      </c>
      <c r="N258" s="11">
        <f>(1+VLOOKUP(J258,Curves!$A:$B,2,0))^(1/12)-1</f>
        <v>6.4340301100034303E-3</v>
      </c>
      <c r="O258" s="6">
        <f>$B$2/12*L258</f>
        <v>0</v>
      </c>
      <c r="P258" s="10">
        <f>(1+VLOOKUP(B258,Curves!$A:$C,3,0))^(1/12)-1</f>
        <v>3.6765793224979859E-4</v>
      </c>
      <c r="Q258" s="6">
        <f>P258*(L258-M258-S258)</f>
        <v>0</v>
      </c>
      <c r="R258" s="6">
        <f t="shared" ca="1" si="41"/>
        <v>0</v>
      </c>
      <c r="S258" s="6">
        <f>N258*(L258-M258)</f>
        <v>0</v>
      </c>
      <c r="T258" s="14">
        <f t="shared" si="33"/>
        <v>0</v>
      </c>
      <c r="V258" s="8">
        <f t="shared" ca="1" si="42"/>
        <v>0</v>
      </c>
    </row>
    <row r="259" spans="1:22" x14ac:dyDescent="0.25">
      <c r="A259" s="18">
        <f t="shared" ca="1" si="34"/>
        <v>52901</v>
      </c>
      <c r="B259" s="1">
        <f t="shared" si="43"/>
        <v>247</v>
      </c>
      <c r="C259" s="2">
        <f t="shared" si="35"/>
        <v>48636.159852153636</v>
      </c>
      <c r="D259" s="6">
        <f>PPMT($B$2/12,B259,$B$3,$B$1)</f>
        <v>-334.1709569614992</v>
      </c>
      <c r="E259" s="6">
        <f>IPMT($B$2/12,B259,$B$3,$B$1)</f>
        <v>-202.65066605063987</v>
      </c>
      <c r="F259" s="6">
        <f t="shared" si="36"/>
        <v>-536.82162301213907</v>
      </c>
      <c r="G259" s="6">
        <f>PMT($B$2/12,$B$3,$B$1)</f>
        <v>-536.82162301213907</v>
      </c>
      <c r="H259" s="6">
        <f t="shared" si="37"/>
        <v>48301.988895192138</v>
      </c>
      <c r="J259" s="1">
        <f t="shared" si="38"/>
        <v>247</v>
      </c>
      <c r="K259" s="2">
        <f t="shared" si="39"/>
        <v>181057.69449493263</v>
      </c>
      <c r="L259" s="2">
        <f t="shared" si="40"/>
        <v>0</v>
      </c>
      <c r="M259" s="6">
        <f>IF(-PPMT($B$2/12,B259,$B$3,$B$1)&gt;T258,T258,-PPMT($B$2/12,B259,$B$3,$B$1))</f>
        <v>0</v>
      </c>
      <c r="N259" s="11">
        <f>(1+VLOOKUP(J259,Curves!$A:$B,2,0))^(1/12)-1</f>
        <v>6.4340301100034303E-3</v>
      </c>
      <c r="O259" s="6">
        <f>$B$2/12*L259</f>
        <v>0</v>
      </c>
      <c r="P259" s="10">
        <f>(1+VLOOKUP(B259,Curves!$A:$C,3,0))^(1/12)-1</f>
        <v>3.6765793224979859E-4</v>
      </c>
      <c r="Q259" s="6">
        <f>P259*(L259-M259-S259)</f>
        <v>0</v>
      </c>
      <c r="R259" s="6">
        <f t="shared" ca="1" si="41"/>
        <v>0</v>
      </c>
      <c r="S259" s="6">
        <f>N259*(L259-M259)</f>
        <v>0</v>
      </c>
      <c r="T259" s="14">
        <f t="shared" si="33"/>
        <v>0</v>
      </c>
      <c r="V259" s="8">
        <f t="shared" ca="1" si="42"/>
        <v>0</v>
      </c>
    </row>
    <row r="260" spans="1:22" x14ac:dyDescent="0.25">
      <c r="A260" s="18">
        <f t="shared" ca="1" si="34"/>
        <v>52931</v>
      </c>
      <c r="B260" s="1">
        <f t="shared" si="43"/>
        <v>248</v>
      </c>
      <c r="C260" s="2">
        <f t="shared" si="35"/>
        <v>48301.988895192138</v>
      </c>
      <c r="D260" s="6">
        <f>PPMT($B$2/12,B260,$B$3,$B$1)</f>
        <v>-335.56333594883876</v>
      </c>
      <c r="E260" s="6">
        <f>IPMT($B$2/12,B260,$B$3,$B$1)</f>
        <v>-201.25828706330032</v>
      </c>
      <c r="F260" s="6">
        <f t="shared" si="36"/>
        <v>-536.82162301213907</v>
      </c>
      <c r="G260" s="6">
        <f>PMT($B$2/12,$B$3,$B$1)</f>
        <v>-536.82162301213907</v>
      </c>
      <c r="H260" s="6">
        <f t="shared" si="37"/>
        <v>47966.425559243296</v>
      </c>
      <c r="J260" s="1">
        <f t="shared" si="38"/>
        <v>248</v>
      </c>
      <c r="K260" s="2">
        <f t="shared" si="39"/>
        <v>181359.45731909087</v>
      </c>
      <c r="L260" s="2">
        <f t="shared" si="40"/>
        <v>0</v>
      </c>
      <c r="M260" s="6">
        <f>IF(-PPMT($B$2/12,B260,$B$3,$B$1)&gt;T259,T259,-PPMT($B$2/12,B260,$B$3,$B$1))</f>
        <v>0</v>
      </c>
      <c r="N260" s="11">
        <f>(1+VLOOKUP(J260,Curves!$A:$B,2,0))^(1/12)-1</f>
        <v>6.4340301100034303E-3</v>
      </c>
      <c r="O260" s="6">
        <f>$B$2/12*L260</f>
        <v>0</v>
      </c>
      <c r="P260" s="10">
        <f>(1+VLOOKUP(B260,Curves!$A:$C,3,0))^(1/12)-1</f>
        <v>3.6765793224979859E-4</v>
      </c>
      <c r="Q260" s="6">
        <f>P260*(L260-M260-S260)</f>
        <v>0</v>
      </c>
      <c r="R260" s="6">
        <f t="shared" ca="1" si="41"/>
        <v>0</v>
      </c>
      <c r="S260" s="6">
        <f>N260*(L260-M260)</f>
        <v>0</v>
      </c>
      <c r="T260" s="14">
        <f t="shared" si="33"/>
        <v>0</v>
      </c>
      <c r="V260" s="8">
        <f t="shared" ca="1" si="42"/>
        <v>0</v>
      </c>
    </row>
    <row r="261" spans="1:22" x14ac:dyDescent="0.25">
      <c r="A261" s="18">
        <f t="shared" ca="1" si="34"/>
        <v>52962</v>
      </c>
      <c r="B261" s="1">
        <f t="shared" si="43"/>
        <v>249</v>
      </c>
      <c r="C261" s="2">
        <f t="shared" si="35"/>
        <v>47966.425559243296</v>
      </c>
      <c r="D261" s="6">
        <f>PPMT($B$2/12,B261,$B$3,$B$1)</f>
        <v>-336.9615165152922</v>
      </c>
      <c r="E261" s="6">
        <f>IPMT($B$2/12,B261,$B$3,$B$1)</f>
        <v>-199.86010649684681</v>
      </c>
      <c r="F261" s="6">
        <f t="shared" si="36"/>
        <v>-536.82162301213907</v>
      </c>
      <c r="G261" s="6">
        <f>PMT($B$2/12,$B$3,$B$1)</f>
        <v>-536.82162301213907</v>
      </c>
      <c r="H261" s="6">
        <f t="shared" si="37"/>
        <v>47629.464042728003</v>
      </c>
      <c r="J261" s="1">
        <f t="shared" si="38"/>
        <v>249</v>
      </c>
      <c r="K261" s="2">
        <f t="shared" si="39"/>
        <v>181661.72308128935</v>
      </c>
      <c r="L261" s="2">
        <f t="shared" si="40"/>
        <v>0</v>
      </c>
      <c r="M261" s="6">
        <f>IF(-PPMT($B$2/12,B261,$B$3,$B$1)&gt;T260,T260,-PPMT($B$2/12,B261,$B$3,$B$1))</f>
        <v>0</v>
      </c>
      <c r="N261" s="11">
        <f>(1+VLOOKUP(J261,Curves!$A:$B,2,0))^(1/12)-1</f>
        <v>6.4340301100034303E-3</v>
      </c>
      <c r="O261" s="6">
        <f>$B$2/12*L261</f>
        <v>0</v>
      </c>
      <c r="P261" s="10">
        <f>(1+VLOOKUP(B261,Curves!$A:$C,3,0))^(1/12)-1</f>
        <v>3.6765793224979859E-4</v>
      </c>
      <c r="Q261" s="6">
        <f>P261*(L261-M261-S261)</f>
        <v>0</v>
      </c>
      <c r="R261" s="6">
        <f t="shared" ca="1" si="41"/>
        <v>0</v>
      </c>
      <c r="S261" s="6">
        <f>N261*(L261-M261)</f>
        <v>0</v>
      </c>
      <c r="T261" s="14">
        <f t="shared" si="33"/>
        <v>0</v>
      </c>
      <c r="V261" s="8">
        <f t="shared" ca="1" si="42"/>
        <v>0</v>
      </c>
    </row>
    <row r="262" spans="1:22" x14ac:dyDescent="0.25">
      <c r="A262" s="18">
        <f t="shared" ca="1" si="34"/>
        <v>52993</v>
      </c>
      <c r="B262" s="1">
        <f t="shared" si="43"/>
        <v>250</v>
      </c>
      <c r="C262" s="2">
        <f t="shared" si="35"/>
        <v>47629.464042728003</v>
      </c>
      <c r="D262" s="6">
        <f>PPMT($B$2/12,B262,$B$3,$B$1)</f>
        <v>-338.365522834106</v>
      </c>
      <c r="E262" s="6">
        <f>IPMT($B$2/12,B262,$B$3,$B$1)</f>
        <v>-198.4561001780331</v>
      </c>
      <c r="F262" s="6">
        <f t="shared" si="36"/>
        <v>-536.82162301213907</v>
      </c>
      <c r="G262" s="6">
        <f>PMT($B$2/12,$B$3,$B$1)</f>
        <v>-536.82162301213907</v>
      </c>
      <c r="H262" s="6">
        <f t="shared" si="37"/>
        <v>47291.098519893894</v>
      </c>
      <c r="J262" s="1">
        <f t="shared" si="38"/>
        <v>250</v>
      </c>
      <c r="K262" s="2">
        <f t="shared" si="39"/>
        <v>181964.49261975818</v>
      </c>
      <c r="L262" s="2">
        <f t="shared" si="40"/>
        <v>0</v>
      </c>
      <c r="M262" s="6">
        <f>IF(-PPMT($B$2/12,B262,$B$3,$B$1)&gt;T261,T261,-PPMT($B$2/12,B262,$B$3,$B$1))</f>
        <v>0</v>
      </c>
      <c r="N262" s="11">
        <f>(1+VLOOKUP(J262,Curves!$A:$B,2,0))^(1/12)-1</f>
        <v>6.4340301100034303E-3</v>
      </c>
      <c r="O262" s="6">
        <f>$B$2/12*L262</f>
        <v>0</v>
      </c>
      <c r="P262" s="10">
        <f>(1+VLOOKUP(B262,Curves!$A:$C,3,0))^(1/12)-1</f>
        <v>3.6765793224979859E-4</v>
      </c>
      <c r="Q262" s="6">
        <f>P262*(L262-M262-S262)</f>
        <v>0</v>
      </c>
      <c r="R262" s="6">
        <f t="shared" ca="1" si="41"/>
        <v>0</v>
      </c>
      <c r="S262" s="6">
        <f>N262*(L262-M262)</f>
        <v>0</v>
      </c>
      <c r="T262" s="14">
        <f t="shared" si="33"/>
        <v>0</v>
      </c>
      <c r="V262" s="8">
        <f t="shared" ca="1" si="42"/>
        <v>0</v>
      </c>
    </row>
    <row r="263" spans="1:22" x14ac:dyDescent="0.25">
      <c r="A263" s="18">
        <f t="shared" ca="1" si="34"/>
        <v>53021</v>
      </c>
      <c r="B263" s="1">
        <f t="shared" si="43"/>
        <v>251</v>
      </c>
      <c r="C263" s="2">
        <f t="shared" si="35"/>
        <v>47291.098519893894</v>
      </c>
      <c r="D263" s="6">
        <f>PPMT($B$2/12,B263,$B$3,$B$1)</f>
        <v>-339.77537917924815</v>
      </c>
      <c r="E263" s="6">
        <f>IPMT($B$2/12,B263,$B$3,$B$1)</f>
        <v>-197.04624383289098</v>
      </c>
      <c r="F263" s="6">
        <f t="shared" si="36"/>
        <v>-536.82162301213907</v>
      </c>
      <c r="G263" s="6">
        <f>PMT($B$2/12,$B$3,$B$1)</f>
        <v>-536.82162301213907</v>
      </c>
      <c r="H263" s="6">
        <f t="shared" si="37"/>
        <v>46951.323140714645</v>
      </c>
      <c r="J263" s="1">
        <f t="shared" si="38"/>
        <v>251</v>
      </c>
      <c r="K263" s="2">
        <f t="shared" si="39"/>
        <v>182267.76677412447</v>
      </c>
      <c r="L263" s="2">
        <f t="shared" si="40"/>
        <v>0</v>
      </c>
      <c r="M263" s="6">
        <f>IF(-PPMT($B$2/12,B263,$B$3,$B$1)&gt;T262,T262,-PPMT($B$2/12,B263,$B$3,$B$1))</f>
        <v>0</v>
      </c>
      <c r="N263" s="11">
        <f>(1+VLOOKUP(J263,Curves!$A:$B,2,0))^(1/12)-1</f>
        <v>6.4340301100034303E-3</v>
      </c>
      <c r="O263" s="6">
        <f>$B$2/12*L263</f>
        <v>0</v>
      </c>
      <c r="P263" s="10">
        <f>(1+VLOOKUP(B263,Curves!$A:$C,3,0))^(1/12)-1</f>
        <v>3.6765793224979859E-4</v>
      </c>
      <c r="Q263" s="6">
        <f>P263*(L263-M263-S263)</f>
        <v>0</v>
      </c>
      <c r="R263" s="6">
        <f t="shared" ca="1" si="41"/>
        <v>0</v>
      </c>
      <c r="S263" s="6">
        <f>N263*(L263-M263)</f>
        <v>0</v>
      </c>
      <c r="T263" s="14">
        <f t="shared" si="33"/>
        <v>0</v>
      </c>
      <c r="V263" s="8">
        <f t="shared" ca="1" si="42"/>
        <v>0</v>
      </c>
    </row>
    <row r="264" spans="1:22" x14ac:dyDescent="0.25">
      <c r="A264" s="18">
        <f t="shared" ca="1" si="34"/>
        <v>53052</v>
      </c>
      <c r="B264" s="1">
        <f t="shared" si="43"/>
        <v>252</v>
      </c>
      <c r="C264" s="2">
        <f t="shared" si="35"/>
        <v>46951.323140714645</v>
      </c>
      <c r="D264" s="6">
        <f>PPMT($B$2/12,B264,$B$3,$B$1)</f>
        <v>-341.19110992582836</v>
      </c>
      <c r="E264" s="6">
        <f>IPMT($B$2/12,B264,$B$3,$B$1)</f>
        <v>-195.63051308631077</v>
      </c>
      <c r="F264" s="6">
        <f t="shared" si="36"/>
        <v>-536.82162301213907</v>
      </c>
      <c r="G264" s="6">
        <f>PMT($B$2/12,$B$3,$B$1)</f>
        <v>-536.82162301213907</v>
      </c>
      <c r="H264" s="6">
        <f t="shared" si="37"/>
        <v>46610.132030788816</v>
      </c>
      <c r="J264" s="1">
        <f t="shared" si="38"/>
        <v>252</v>
      </c>
      <c r="K264" s="2">
        <f t="shared" si="39"/>
        <v>182571.54638541469</v>
      </c>
      <c r="L264" s="2">
        <f t="shared" si="40"/>
        <v>0</v>
      </c>
      <c r="M264" s="6">
        <f>IF(-PPMT($B$2/12,B264,$B$3,$B$1)&gt;T263,T263,-PPMT($B$2/12,B264,$B$3,$B$1))</f>
        <v>0</v>
      </c>
      <c r="N264" s="11">
        <f>(1+VLOOKUP(J264,Curves!$A:$B,2,0))^(1/12)-1</f>
        <v>6.4340301100034303E-3</v>
      </c>
      <c r="O264" s="6">
        <f>$B$2/12*L264</f>
        <v>0</v>
      </c>
      <c r="P264" s="10">
        <f>(1+VLOOKUP(B264,Curves!$A:$C,3,0))^(1/12)-1</f>
        <v>3.6765793224979859E-4</v>
      </c>
      <c r="Q264" s="6">
        <f>P264*(L264-M264-S264)</f>
        <v>0</v>
      </c>
      <c r="R264" s="6">
        <f t="shared" ca="1" si="41"/>
        <v>0</v>
      </c>
      <c r="S264" s="6">
        <f>N264*(L264-M264)</f>
        <v>0</v>
      </c>
      <c r="T264" s="14">
        <f t="shared" si="33"/>
        <v>0</v>
      </c>
      <c r="V264" s="8">
        <f t="shared" ca="1" si="42"/>
        <v>0</v>
      </c>
    </row>
    <row r="265" spans="1:22" x14ac:dyDescent="0.25">
      <c r="A265" s="18">
        <f t="shared" ca="1" si="34"/>
        <v>53082</v>
      </c>
      <c r="B265" s="1">
        <f t="shared" si="43"/>
        <v>253</v>
      </c>
      <c r="C265" s="2">
        <f t="shared" si="35"/>
        <v>46610.132030788816</v>
      </c>
      <c r="D265" s="6">
        <f>PPMT($B$2/12,B265,$B$3,$B$1)</f>
        <v>-342.61273955051928</v>
      </c>
      <c r="E265" s="6">
        <f>IPMT($B$2/12,B265,$B$3,$B$1)</f>
        <v>-194.20888346161982</v>
      </c>
      <c r="F265" s="6">
        <f t="shared" si="36"/>
        <v>-536.82162301213907</v>
      </c>
      <c r="G265" s="6">
        <f>PMT($B$2/12,$B$3,$B$1)</f>
        <v>-536.82162301213907</v>
      </c>
      <c r="H265" s="6">
        <f t="shared" si="37"/>
        <v>46267.519291238299</v>
      </c>
      <c r="J265" s="1">
        <f t="shared" si="38"/>
        <v>253</v>
      </c>
      <c r="K265" s="2">
        <f t="shared" si="39"/>
        <v>182875.83229605705</v>
      </c>
      <c r="L265" s="2">
        <f t="shared" si="40"/>
        <v>0</v>
      </c>
      <c r="M265" s="6">
        <f>IF(-PPMT($B$2/12,B265,$B$3,$B$1)&gt;T264,T264,-PPMT($B$2/12,B265,$B$3,$B$1))</f>
        <v>0</v>
      </c>
      <c r="N265" s="11">
        <f>(1+VLOOKUP(J265,Curves!$A:$B,2,0))^(1/12)-1</f>
        <v>6.4340301100034303E-3</v>
      </c>
      <c r="O265" s="6">
        <f>$B$2/12*L265</f>
        <v>0</v>
      </c>
      <c r="P265" s="10">
        <f>(1+VLOOKUP(B265,Curves!$A:$C,3,0))^(1/12)-1</f>
        <v>3.6765793224979859E-4</v>
      </c>
      <c r="Q265" s="6">
        <f>P265*(L265-M265-S265)</f>
        <v>0</v>
      </c>
      <c r="R265" s="6">
        <f t="shared" ca="1" si="41"/>
        <v>0</v>
      </c>
      <c r="S265" s="6">
        <f>N265*(L265-M265)</f>
        <v>0</v>
      </c>
      <c r="T265" s="14">
        <f t="shared" si="33"/>
        <v>0</v>
      </c>
      <c r="V265" s="8">
        <f t="shared" ca="1" si="42"/>
        <v>0</v>
      </c>
    </row>
    <row r="266" spans="1:22" x14ac:dyDescent="0.25">
      <c r="A266" s="18">
        <f t="shared" ca="1" si="34"/>
        <v>53113</v>
      </c>
      <c r="B266" s="1">
        <f t="shared" si="43"/>
        <v>254</v>
      </c>
      <c r="C266" s="2">
        <f t="shared" si="35"/>
        <v>46267.519291238299</v>
      </c>
      <c r="D266" s="6">
        <f>PPMT($B$2/12,B266,$B$3,$B$1)</f>
        <v>-344.04029263197975</v>
      </c>
      <c r="E266" s="6">
        <f>IPMT($B$2/12,B266,$B$3,$B$1)</f>
        <v>-192.78133038015937</v>
      </c>
      <c r="F266" s="6">
        <f t="shared" si="36"/>
        <v>-536.82162301213907</v>
      </c>
      <c r="G266" s="6">
        <f>PMT($B$2/12,$B$3,$B$1)</f>
        <v>-536.82162301213907</v>
      </c>
      <c r="H266" s="6">
        <f t="shared" si="37"/>
        <v>45923.478998606319</v>
      </c>
      <c r="J266" s="1">
        <f t="shared" si="38"/>
        <v>254</v>
      </c>
      <c r="K266" s="2">
        <f t="shared" si="39"/>
        <v>183180.62534988383</v>
      </c>
      <c r="L266" s="2">
        <f t="shared" si="40"/>
        <v>0</v>
      </c>
      <c r="M266" s="6">
        <f>IF(-PPMT($B$2/12,B266,$B$3,$B$1)&gt;T265,T265,-PPMT($B$2/12,B266,$B$3,$B$1))</f>
        <v>0</v>
      </c>
      <c r="N266" s="11">
        <f>(1+VLOOKUP(J266,Curves!$A:$B,2,0))^(1/12)-1</f>
        <v>6.4340301100034303E-3</v>
      </c>
      <c r="O266" s="6">
        <f>$B$2/12*L266</f>
        <v>0</v>
      </c>
      <c r="P266" s="10">
        <f>(1+VLOOKUP(B266,Curves!$A:$C,3,0))^(1/12)-1</f>
        <v>3.6765793224979859E-4</v>
      </c>
      <c r="Q266" s="6">
        <f>P266*(L266-M266-S266)</f>
        <v>0</v>
      </c>
      <c r="R266" s="6">
        <f t="shared" ca="1" si="41"/>
        <v>0</v>
      </c>
      <c r="S266" s="6">
        <f>N266*(L266-M266)</f>
        <v>0</v>
      </c>
      <c r="T266" s="14">
        <f t="shared" si="33"/>
        <v>0</v>
      </c>
      <c r="V266" s="8">
        <f t="shared" ca="1" si="42"/>
        <v>0</v>
      </c>
    </row>
    <row r="267" spans="1:22" x14ac:dyDescent="0.25">
      <c r="A267" s="18">
        <f t="shared" ca="1" si="34"/>
        <v>53143</v>
      </c>
      <c r="B267" s="1">
        <f t="shared" si="43"/>
        <v>255</v>
      </c>
      <c r="C267" s="2">
        <f t="shared" si="35"/>
        <v>45923.478998606319</v>
      </c>
      <c r="D267" s="6">
        <f>PPMT($B$2/12,B267,$B$3,$B$1)</f>
        <v>-345.47379385127965</v>
      </c>
      <c r="E267" s="6">
        <f>IPMT($B$2/12,B267,$B$3,$B$1)</f>
        <v>-191.34782916085942</v>
      </c>
      <c r="F267" s="6">
        <f t="shared" si="36"/>
        <v>-536.82162301213907</v>
      </c>
      <c r="G267" s="6">
        <f>PMT($B$2/12,$B$3,$B$1)</f>
        <v>-536.82162301213907</v>
      </c>
      <c r="H267" s="6">
        <f t="shared" si="37"/>
        <v>45578.005204755042</v>
      </c>
      <c r="J267" s="1">
        <f t="shared" si="38"/>
        <v>255</v>
      </c>
      <c r="K267" s="2">
        <f t="shared" si="39"/>
        <v>183485.92639213364</v>
      </c>
      <c r="L267" s="2">
        <f t="shared" si="40"/>
        <v>0</v>
      </c>
      <c r="M267" s="6">
        <f>IF(-PPMT($B$2/12,B267,$B$3,$B$1)&gt;T266,T266,-PPMT($B$2/12,B267,$B$3,$B$1))</f>
        <v>0</v>
      </c>
      <c r="N267" s="11">
        <f>(1+VLOOKUP(J267,Curves!$A:$B,2,0))^(1/12)-1</f>
        <v>6.4340301100034303E-3</v>
      </c>
      <c r="O267" s="6">
        <f>$B$2/12*L267</f>
        <v>0</v>
      </c>
      <c r="P267" s="10">
        <f>(1+VLOOKUP(B267,Curves!$A:$C,3,0))^(1/12)-1</f>
        <v>3.6765793224979859E-4</v>
      </c>
      <c r="Q267" s="6">
        <f>P267*(L267-M267-S267)</f>
        <v>0</v>
      </c>
      <c r="R267" s="6">
        <f t="shared" ca="1" si="41"/>
        <v>0</v>
      </c>
      <c r="S267" s="6">
        <f>N267*(L267-M267)</f>
        <v>0</v>
      </c>
      <c r="T267" s="14">
        <f t="shared" si="33"/>
        <v>0</v>
      </c>
      <c r="V267" s="8">
        <f t="shared" ca="1" si="42"/>
        <v>0</v>
      </c>
    </row>
    <row r="268" spans="1:22" x14ac:dyDescent="0.25">
      <c r="A268" s="18">
        <f t="shared" ca="1" si="34"/>
        <v>53174</v>
      </c>
      <c r="B268" s="1">
        <f t="shared" si="43"/>
        <v>256</v>
      </c>
      <c r="C268" s="2">
        <f t="shared" si="35"/>
        <v>45578.005204755042</v>
      </c>
      <c r="D268" s="6">
        <f>PPMT($B$2/12,B268,$B$3,$B$1)</f>
        <v>-346.91326799232667</v>
      </c>
      <c r="E268" s="6">
        <f>IPMT($B$2/12,B268,$B$3,$B$1)</f>
        <v>-189.90835501981243</v>
      </c>
      <c r="F268" s="6">
        <f t="shared" si="36"/>
        <v>-536.82162301213907</v>
      </c>
      <c r="G268" s="6">
        <f>PMT($B$2/12,$B$3,$B$1)</f>
        <v>-536.82162301213907</v>
      </c>
      <c r="H268" s="6">
        <f t="shared" si="37"/>
        <v>45231.091936762714</v>
      </c>
      <c r="J268" s="1">
        <f t="shared" si="38"/>
        <v>256</v>
      </c>
      <c r="K268" s="2">
        <f t="shared" si="39"/>
        <v>183791.73626945386</v>
      </c>
      <c r="L268" s="2">
        <f t="shared" si="40"/>
        <v>0</v>
      </c>
      <c r="M268" s="6">
        <f>IF(-PPMT($B$2/12,B268,$B$3,$B$1)&gt;T267,T267,-PPMT($B$2/12,B268,$B$3,$B$1))</f>
        <v>0</v>
      </c>
      <c r="N268" s="11">
        <f>(1+VLOOKUP(J268,Curves!$A:$B,2,0))^(1/12)-1</f>
        <v>6.4340301100034303E-3</v>
      </c>
      <c r="O268" s="6">
        <f>$B$2/12*L268</f>
        <v>0</v>
      </c>
      <c r="P268" s="10">
        <f>(1+VLOOKUP(B268,Curves!$A:$C,3,0))^(1/12)-1</f>
        <v>3.6765793224979859E-4</v>
      </c>
      <c r="Q268" s="6">
        <f>P268*(L268-M268-S268)</f>
        <v>0</v>
      </c>
      <c r="R268" s="6">
        <f t="shared" ca="1" si="41"/>
        <v>0</v>
      </c>
      <c r="S268" s="6">
        <f>N268*(L268-M268)</f>
        <v>0</v>
      </c>
      <c r="T268" s="14">
        <f t="shared" si="33"/>
        <v>0</v>
      </c>
      <c r="V268" s="8">
        <f t="shared" ca="1" si="42"/>
        <v>0</v>
      </c>
    </row>
    <row r="269" spans="1:22" x14ac:dyDescent="0.25">
      <c r="A269" s="18">
        <f t="shared" ca="1" si="34"/>
        <v>53205</v>
      </c>
      <c r="B269" s="1">
        <f t="shared" si="43"/>
        <v>257</v>
      </c>
      <c r="C269" s="2">
        <f t="shared" si="35"/>
        <v>45231.091936762714</v>
      </c>
      <c r="D269" s="6">
        <f>PPMT($B$2/12,B269,$B$3,$B$1)</f>
        <v>-348.35873994229468</v>
      </c>
      <c r="E269" s="6">
        <f>IPMT($B$2/12,B269,$B$3,$B$1)</f>
        <v>-188.46288306984437</v>
      </c>
      <c r="F269" s="6">
        <f t="shared" si="36"/>
        <v>-536.82162301213907</v>
      </c>
      <c r="G269" s="6">
        <f>PMT($B$2/12,$B$3,$B$1)</f>
        <v>-536.82162301213907</v>
      </c>
      <c r="H269" s="6">
        <f t="shared" si="37"/>
        <v>44882.733196820416</v>
      </c>
      <c r="J269" s="1">
        <f t="shared" si="38"/>
        <v>257</v>
      </c>
      <c r="K269" s="2">
        <f t="shared" si="39"/>
        <v>184098.05582990297</v>
      </c>
      <c r="L269" s="2">
        <f t="shared" si="40"/>
        <v>0</v>
      </c>
      <c r="M269" s="6">
        <f>IF(-PPMT($B$2/12,B269,$B$3,$B$1)&gt;T268,T268,-PPMT($B$2/12,B269,$B$3,$B$1))</f>
        <v>0</v>
      </c>
      <c r="N269" s="11">
        <f>(1+VLOOKUP(J269,Curves!$A:$B,2,0))^(1/12)-1</f>
        <v>6.4340301100034303E-3</v>
      </c>
      <c r="O269" s="6">
        <f>$B$2/12*L269</f>
        <v>0</v>
      </c>
      <c r="P269" s="10">
        <f>(1+VLOOKUP(B269,Curves!$A:$C,3,0))^(1/12)-1</f>
        <v>3.6765793224979859E-4</v>
      </c>
      <c r="Q269" s="6">
        <f>P269*(L269-M269-S269)</f>
        <v>0</v>
      </c>
      <c r="R269" s="6">
        <f t="shared" ca="1" si="41"/>
        <v>0</v>
      </c>
      <c r="S269" s="6">
        <f>N269*(L269-M269)</f>
        <v>0</v>
      </c>
      <c r="T269" s="14">
        <f t="shared" ref="T269:T332" si="44">L269-M269-Q269-S269</f>
        <v>0</v>
      </c>
      <c r="V269" s="8">
        <f t="shared" ca="1" si="42"/>
        <v>0</v>
      </c>
    </row>
    <row r="270" spans="1:22" x14ac:dyDescent="0.25">
      <c r="A270" s="18">
        <f t="shared" ref="A270:A333" ca="1" si="45">EOMONTH(A269,1)</f>
        <v>53235</v>
      </c>
      <c r="B270" s="1">
        <f t="shared" si="43"/>
        <v>258</v>
      </c>
      <c r="C270" s="2">
        <f t="shared" ref="C270:C333" si="46">H269</f>
        <v>44882.733196820416</v>
      </c>
      <c r="D270" s="6">
        <f>PPMT($B$2/12,B270,$B$3,$B$1)</f>
        <v>-349.81023469205422</v>
      </c>
      <c r="E270" s="6">
        <f>IPMT($B$2/12,B270,$B$3,$B$1)</f>
        <v>-187.01138832008485</v>
      </c>
      <c r="F270" s="6">
        <f t="shared" ref="F270:F333" si="47">D270+E270</f>
        <v>-536.82162301213907</v>
      </c>
      <c r="G270" s="6">
        <f>PMT($B$2/12,$B$3,$B$1)</f>
        <v>-536.82162301213907</v>
      </c>
      <c r="H270" s="6">
        <f t="shared" ref="H270:H333" si="48">C270+D270</f>
        <v>44532.922962128359</v>
      </c>
      <c r="J270" s="1">
        <f t="shared" ref="J270:J333" si="49">B270</f>
        <v>258</v>
      </c>
      <c r="K270" s="2">
        <f t="shared" ref="K270:K333" si="50">K269*(1+$B$7/12)</f>
        <v>184404.88592295282</v>
      </c>
      <c r="L270" s="2">
        <f t="shared" ref="L270:L333" si="51">T269</f>
        <v>0</v>
      </c>
      <c r="M270" s="6">
        <f>IF(-PPMT($B$2/12,B270,$B$3,$B$1)&gt;T269,T269,-PPMT($B$2/12,B270,$B$3,$B$1))</f>
        <v>0</v>
      </c>
      <c r="N270" s="11">
        <f>(1+VLOOKUP(J270,Curves!$A:$B,2,0))^(1/12)-1</f>
        <v>6.4340301100034303E-3</v>
      </c>
      <c r="O270" s="6">
        <f>$B$2/12*L270</f>
        <v>0</v>
      </c>
      <c r="P270" s="10">
        <f>(1+VLOOKUP(B270,Curves!$A:$C,3,0))^(1/12)-1</f>
        <v>3.6765793224979859E-4</v>
      </c>
      <c r="Q270" s="6">
        <f>P270*(L270-M270-S270)</f>
        <v>0</v>
      </c>
      <c r="R270" s="6">
        <f t="shared" ref="R270:R333" ca="1" si="52">IF(J270&lt;$B$10,0,(1-$B$8)*OFFSET(Q270,-$B$10,0))</f>
        <v>0</v>
      </c>
      <c r="S270" s="6">
        <f>N270*(L270-M270)</f>
        <v>0</v>
      </c>
      <c r="T270" s="14">
        <f t="shared" si="44"/>
        <v>0</v>
      </c>
      <c r="V270" s="8">
        <f t="shared" ref="V270:V333" ca="1" si="53">M270+O270+S270+R270</f>
        <v>0</v>
      </c>
    </row>
    <row r="271" spans="1:22" x14ac:dyDescent="0.25">
      <c r="A271" s="18">
        <f t="shared" ca="1" si="45"/>
        <v>53266</v>
      </c>
      <c r="B271" s="1">
        <f t="shared" ref="B271:B334" si="54">B270+1</f>
        <v>259</v>
      </c>
      <c r="C271" s="2">
        <f t="shared" si="46"/>
        <v>44532.922962128359</v>
      </c>
      <c r="D271" s="6">
        <f>PPMT($B$2/12,B271,$B$3,$B$1)</f>
        <v>-351.26777733660447</v>
      </c>
      <c r="E271" s="6">
        <f>IPMT($B$2/12,B271,$B$3,$B$1)</f>
        <v>-185.5538456755346</v>
      </c>
      <c r="F271" s="6">
        <f t="shared" si="47"/>
        <v>-536.82162301213907</v>
      </c>
      <c r="G271" s="6">
        <f>PMT($B$2/12,$B$3,$B$1)</f>
        <v>-536.82162301213907</v>
      </c>
      <c r="H271" s="6">
        <f t="shared" si="48"/>
        <v>44181.655184791758</v>
      </c>
      <c r="J271" s="1">
        <f t="shared" si="49"/>
        <v>259</v>
      </c>
      <c r="K271" s="2">
        <f t="shared" si="50"/>
        <v>184712.22739949106</v>
      </c>
      <c r="L271" s="2">
        <f t="shared" si="51"/>
        <v>0</v>
      </c>
      <c r="M271" s="6">
        <f>IF(-PPMT($B$2/12,B271,$B$3,$B$1)&gt;T270,T270,-PPMT($B$2/12,B271,$B$3,$B$1))</f>
        <v>0</v>
      </c>
      <c r="N271" s="11">
        <f>(1+VLOOKUP(J271,Curves!$A:$B,2,0))^(1/12)-1</f>
        <v>6.4340301100034303E-3</v>
      </c>
      <c r="O271" s="6">
        <f>$B$2/12*L271</f>
        <v>0</v>
      </c>
      <c r="P271" s="10">
        <f>(1+VLOOKUP(B271,Curves!$A:$C,3,0))^(1/12)-1</f>
        <v>3.6765793224979859E-4</v>
      </c>
      <c r="Q271" s="6">
        <f>P271*(L271-M271-S271)</f>
        <v>0</v>
      </c>
      <c r="R271" s="6">
        <f t="shared" ca="1" si="52"/>
        <v>0</v>
      </c>
      <c r="S271" s="6">
        <f>N271*(L271-M271)</f>
        <v>0</v>
      </c>
      <c r="T271" s="14">
        <f t="shared" si="44"/>
        <v>0</v>
      </c>
      <c r="V271" s="8">
        <f t="shared" ca="1" si="53"/>
        <v>0</v>
      </c>
    </row>
    <row r="272" spans="1:22" x14ac:dyDescent="0.25">
      <c r="A272" s="18">
        <f t="shared" ca="1" si="45"/>
        <v>53296</v>
      </c>
      <c r="B272" s="1">
        <f t="shared" si="54"/>
        <v>260</v>
      </c>
      <c r="C272" s="2">
        <f t="shared" si="46"/>
        <v>44181.655184791758</v>
      </c>
      <c r="D272" s="6">
        <f>PPMT($B$2/12,B272,$B$3,$B$1)</f>
        <v>-352.73139307550701</v>
      </c>
      <c r="E272" s="6">
        <f>IPMT($B$2/12,B272,$B$3,$B$1)</f>
        <v>-184.09022993663208</v>
      </c>
      <c r="F272" s="6">
        <f t="shared" si="47"/>
        <v>-536.82162301213907</v>
      </c>
      <c r="G272" s="6">
        <f>PMT($B$2/12,$B$3,$B$1)</f>
        <v>-536.82162301213907</v>
      </c>
      <c r="H272" s="6">
        <f t="shared" si="48"/>
        <v>43828.923791716254</v>
      </c>
      <c r="J272" s="1">
        <f t="shared" si="49"/>
        <v>260</v>
      </c>
      <c r="K272" s="2">
        <f t="shared" si="50"/>
        <v>185020.08111182356</v>
      </c>
      <c r="L272" s="2">
        <f t="shared" si="51"/>
        <v>0</v>
      </c>
      <c r="M272" s="6">
        <f>IF(-PPMT($B$2/12,B272,$B$3,$B$1)&gt;T271,T271,-PPMT($B$2/12,B272,$B$3,$B$1))</f>
        <v>0</v>
      </c>
      <c r="N272" s="11">
        <f>(1+VLOOKUP(J272,Curves!$A:$B,2,0))^(1/12)-1</f>
        <v>6.4340301100034303E-3</v>
      </c>
      <c r="O272" s="6">
        <f>$B$2/12*L272</f>
        <v>0</v>
      </c>
      <c r="P272" s="10">
        <f>(1+VLOOKUP(B272,Curves!$A:$C,3,0))^(1/12)-1</f>
        <v>3.6765793224979859E-4</v>
      </c>
      <c r="Q272" s="6">
        <f>P272*(L272-M272-S272)</f>
        <v>0</v>
      </c>
      <c r="R272" s="6">
        <f t="shared" ca="1" si="52"/>
        <v>0</v>
      </c>
      <c r="S272" s="6">
        <f>N272*(L272-M272)</f>
        <v>0</v>
      </c>
      <c r="T272" s="14">
        <f t="shared" si="44"/>
        <v>0</v>
      </c>
      <c r="V272" s="8">
        <f t="shared" ca="1" si="53"/>
        <v>0</v>
      </c>
    </row>
    <row r="273" spans="1:22" x14ac:dyDescent="0.25">
      <c r="A273" s="18">
        <f t="shared" ca="1" si="45"/>
        <v>53327</v>
      </c>
      <c r="B273" s="1">
        <f t="shared" si="54"/>
        <v>261</v>
      </c>
      <c r="C273" s="2">
        <f t="shared" si="46"/>
        <v>43828.923791716254</v>
      </c>
      <c r="D273" s="6">
        <f>PPMT($B$2/12,B273,$B$3,$B$1)</f>
        <v>-354.20110721332162</v>
      </c>
      <c r="E273" s="6">
        <f>IPMT($B$2/12,B273,$B$3,$B$1)</f>
        <v>-182.62051579881748</v>
      </c>
      <c r="F273" s="6">
        <f t="shared" si="47"/>
        <v>-536.82162301213907</v>
      </c>
      <c r="G273" s="6">
        <f>PMT($B$2/12,$B$3,$B$1)</f>
        <v>-536.82162301213907</v>
      </c>
      <c r="H273" s="6">
        <f t="shared" si="48"/>
        <v>43474.722684502929</v>
      </c>
      <c r="J273" s="1">
        <f t="shared" si="49"/>
        <v>261</v>
      </c>
      <c r="K273" s="2">
        <f t="shared" si="50"/>
        <v>185328.44791367662</v>
      </c>
      <c r="L273" s="2">
        <f t="shared" si="51"/>
        <v>0</v>
      </c>
      <c r="M273" s="6">
        <f>IF(-PPMT($B$2/12,B273,$B$3,$B$1)&gt;T272,T272,-PPMT($B$2/12,B273,$B$3,$B$1))</f>
        <v>0</v>
      </c>
      <c r="N273" s="11">
        <f>(1+VLOOKUP(J273,Curves!$A:$B,2,0))^(1/12)-1</f>
        <v>6.4340301100034303E-3</v>
      </c>
      <c r="O273" s="6">
        <f>$B$2/12*L273</f>
        <v>0</v>
      </c>
      <c r="P273" s="10">
        <f>(1+VLOOKUP(B273,Curves!$A:$C,3,0))^(1/12)-1</f>
        <v>3.6765793224979859E-4</v>
      </c>
      <c r="Q273" s="6">
        <f>P273*(L273-M273-S273)</f>
        <v>0</v>
      </c>
      <c r="R273" s="6">
        <f t="shared" ca="1" si="52"/>
        <v>0</v>
      </c>
      <c r="S273" s="6">
        <f>N273*(L273-M273)</f>
        <v>0</v>
      </c>
      <c r="T273" s="14">
        <f t="shared" si="44"/>
        <v>0</v>
      </c>
      <c r="V273" s="8">
        <f t="shared" ca="1" si="53"/>
        <v>0</v>
      </c>
    </row>
    <row r="274" spans="1:22" x14ac:dyDescent="0.25">
      <c r="A274" s="18">
        <f t="shared" ca="1" si="45"/>
        <v>53358</v>
      </c>
      <c r="B274" s="1">
        <f t="shared" si="54"/>
        <v>262</v>
      </c>
      <c r="C274" s="2">
        <f t="shared" si="46"/>
        <v>43474.722684502929</v>
      </c>
      <c r="D274" s="6">
        <f>PPMT($B$2/12,B274,$B$3,$B$1)</f>
        <v>-355.67694516004377</v>
      </c>
      <c r="E274" s="6">
        <f>IPMT($B$2/12,B274,$B$3,$B$1)</f>
        <v>-181.1446778520953</v>
      </c>
      <c r="F274" s="6">
        <f t="shared" si="47"/>
        <v>-536.82162301213907</v>
      </c>
      <c r="G274" s="6">
        <f>PMT($B$2/12,$B$3,$B$1)</f>
        <v>-536.82162301213907</v>
      </c>
      <c r="H274" s="6">
        <f t="shared" si="48"/>
        <v>43119.045739342888</v>
      </c>
      <c r="J274" s="1">
        <f t="shared" si="49"/>
        <v>262</v>
      </c>
      <c r="K274" s="2">
        <f t="shared" si="50"/>
        <v>185637.32866019942</v>
      </c>
      <c r="L274" s="2">
        <f t="shared" si="51"/>
        <v>0</v>
      </c>
      <c r="M274" s="6">
        <f>IF(-PPMT($B$2/12,B274,$B$3,$B$1)&gt;T273,T273,-PPMT($B$2/12,B274,$B$3,$B$1))</f>
        <v>0</v>
      </c>
      <c r="N274" s="11">
        <f>(1+VLOOKUP(J274,Curves!$A:$B,2,0))^(1/12)-1</f>
        <v>6.4340301100034303E-3</v>
      </c>
      <c r="O274" s="6">
        <f>$B$2/12*L274</f>
        <v>0</v>
      </c>
      <c r="P274" s="10">
        <f>(1+VLOOKUP(B274,Curves!$A:$C,3,0))^(1/12)-1</f>
        <v>3.6765793224979859E-4</v>
      </c>
      <c r="Q274" s="6">
        <f>P274*(L274-M274-S274)</f>
        <v>0</v>
      </c>
      <c r="R274" s="6">
        <f t="shared" ca="1" si="52"/>
        <v>0</v>
      </c>
      <c r="S274" s="6">
        <f>N274*(L274-M274)</f>
        <v>0</v>
      </c>
      <c r="T274" s="14">
        <f t="shared" si="44"/>
        <v>0</v>
      </c>
      <c r="V274" s="8">
        <f t="shared" ca="1" si="53"/>
        <v>0</v>
      </c>
    </row>
    <row r="275" spans="1:22" x14ac:dyDescent="0.25">
      <c r="A275" s="18">
        <f t="shared" ca="1" si="45"/>
        <v>53386</v>
      </c>
      <c r="B275" s="1">
        <f t="shared" si="54"/>
        <v>263</v>
      </c>
      <c r="C275" s="2">
        <f t="shared" si="46"/>
        <v>43119.045739342888</v>
      </c>
      <c r="D275" s="6">
        <f>PPMT($B$2/12,B275,$B$3,$B$1)</f>
        <v>-357.15893243154392</v>
      </c>
      <c r="E275" s="6">
        <f>IPMT($B$2/12,B275,$B$3,$B$1)</f>
        <v>-179.6626905805951</v>
      </c>
      <c r="F275" s="6">
        <f t="shared" si="47"/>
        <v>-536.82162301213907</v>
      </c>
      <c r="G275" s="6">
        <f>PMT($B$2/12,$B$3,$B$1)</f>
        <v>-536.82162301213907</v>
      </c>
      <c r="H275" s="6">
        <f t="shared" si="48"/>
        <v>42761.886806911345</v>
      </c>
      <c r="J275" s="1">
        <f t="shared" si="49"/>
        <v>263</v>
      </c>
      <c r="K275" s="2">
        <f t="shared" si="50"/>
        <v>185946.72420796641</v>
      </c>
      <c r="L275" s="2">
        <f t="shared" si="51"/>
        <v>0</v>
      </c>
      <c r="M275" s="6">
        <f>IF(-PPMT($B$2/12,B275,$B$3,$B$1)&gt;T274,T274,-PPMT($B$2/12,B275,$B$3,$B$1))</f>
        <v>0</v>
      </c>
      <c r="N275" s="11">
        <f>(1+VLOOKUP(J275,Curves!$A:$B,2,0))^(1/12)-1</f>
        <v>6.4340301100034303E-3</v>
      </c>
      <c r="O275" s="6">
        <f>$B$2/12*L275</f>
        <v>0</v>
      </c>
      <c r="P275" s="10">
        <f>(1+VLOOKUP(B275,Curves!$A:$C,3,0))^(1/12)-1</f>
        <v>3.6765793224979859E-4</v>
      </c>
      <c r="Q275" s="6">
        <f>P275*(L275-M275-S275)</f>
        <v>0</v>
      </c>
      <c r="R275" s="6">
        <f t="shared" ca="1" si="52"/>
        <v>0</v>
      </c>
      <c r="S275" s="6">
        <f>N275*(L275-M275)</f>
        <v>0</v>
      </c>
      <c r="T275" s="14">
        <f t="shared" si="44"/>
        <v>0</v>
      </c>
      <c r="V275" s="8">
        <f t="shared" ca="1" si="53"/>
        <v>0</v>
      </c>
    </row>
    <row r="276" spans="1:22" x14ac:dyDescent="0.25">
      <c r="A276" s="18">
        <f t="shared" ca="1" si="45"/>
        <v>53417</v>
      </c>
      <c r="B276" s="1">
        <f t="shared" si="54"/>
        <v>264</v>
      </c>
      <c r="C276" s="2">
        <f t="shared" si="46"/>
        <v>42761.886806911345</v>
      </c>
      <c r="D276" s="6">
        <f>PPMT($B$2/12,B276,$B$3,$B$1)</f>
        <v>-358.64709465000874</v>
      </c>
      <c r="E276" s="6">
        <f>IPMT($B$2/12,B276,$B$3,$B$1)</f>
        <v>-178.17452836213036</v>
      </c>
      <c r="F276" s="6">
        <f t="shared" si="47"/>
        <v>-536.82162301213907</v>
      </c>
      <c r="G276" s="6">
        <f>PMT($B$2/12,$B$3,$B$1)</f>
        <v>-536.82162301213907</v>
      </c>
      <c r="H276" s="6">
        <f t="shared" si="48"/>
        <v>42403.239712261333</v>
      </c>
      <c r="J276" s="1">
        <f t="shared" si="49"/>
        <v>264</v>
      </c>
      <c r="K276" s="2">
        <f t="shared" si="50"/>
        <v>186256.63541497971</v>
      </c>
      <c r="L276" s="2">
        <f t="shared" si="51"/>
        <v>0</v>
      </c>
      <c r="M276" s="6">
        <f>IF(-PPMT($B$2/12,B276,$B$3,$B$1)&gt;T275,T275,-PPMT($B$2/12,B276,$B$3,$B$1))</f>
        <v>0</v>
      </c>
      <c r="N276" s="11">
        <f>(1+VLOOKUP(J276,Curves!$A:$B,2,0))^(1/12)-1</f>
        <v>6.4340301100034303E-3</v>
      </c>
      <c r="O276" s="6">
        <f>$B$2/12*L276</f>
        <v>0</v>
      </c>
      <c r="P276" s="10">
        <f>(1+VLOOKUP(B276,Curves!$A:$C,3,0))^(1/12)-1</f>
        <v>3.6765793224979859E-4</v>
      </c>
      <c r="Q276" s="6">
        <f>P276*(L276-M276-S276)</f>
        <v>0</v>
      </c>
      <c r="R276" s="6">
        <f t="shared" ca="1" si="52"/>
        <v>0</v>
      </c>
      <c r="S276" s="6">
        <f>N276*(L276-M276)</f>
        <v>0</v>
      </c>
      <c r="T276" s="14">
        <f t="shared" si="44"/>
        <v>0</v>
      </c>
      <c r="V276" s="8">
        <f t="shared" ca="1" si="53"/>
        <v>0</v>
      </c>
    </row>
    <row r="277" spans="1:22" x14ac:dyDescent="0.25">
      <c r="A277" s="18">
        <f t="shared" ca="1" si="45"/>
        <v>53447</v>
      </c>
      <c r="B277" s="1">
        <f t="shared" si="54"/>
        <v>265</v>
      </c>
      <c r="C277" s="2">
        <f t="shared" si="46"/>
        <v>42403.239712261333</v>
      </c>
      <c r="D277" s="6">
        <f>PPMT($B$2/12,B277,$B$3,$B$1)</f>
        <v>-360.1414575443838</v>
      </c>
      <c r="E277" s="6">
        <f>IPMT($B$2/12,B277,$B$3,$B$1)</f>
        <v>-176.68016546775533</v>
      </c>
      <c r="F277" s="6">
        <f t="shared" si="47"/>
        <v>-536.82162301213907</v>
      </c>
      <c r="G277" s="6">
        <f>PMT($B$2/12,$B$3,$B$1)</f>
        <v>-536.82162301213907</v>
      </c>
      <c r="H277" s="6">
        <f t="shared" si="48"/>
        <v>42043.098254716948</v>
      </c>
      <c r="J277" s="1">
        <f t="shared" si="49"/>
        <v>265</v>
      </c>
      <c r="K277" s="2">
        <f t="shared" si="50"/>
        <v>186567.06314067135</v>
      </c>
      <c r="L277" s="2">
        <f t="shared" si="51"/>
        <v>0</v>
      </c>
      <c r="M277" s="6">
        <f>IF(-PPMT($B$2/12,B277,$B$3,$B$1)&gt;T276,T276,-PPMT($B$2/12,B277,$B$3,$B$1))</f>
        <v>0</v>
      </c>
      <c r="N277" s="11">
        <f>(1+VLOOKUP(J277,Curves!$A:$B,2,0))^(1/12)-1</f>
        <v>6.4340301100034303E-3</v>
      </c>
      <c r="O277" s="6">
        <f>$B$2/12*L277</f>
        <v>0</v>
      </c>
      <c r="P277" s="10">
        <f>(1+VLOOKUP(B277,Curves!$A:$C,3,0))^(1/12)-1</f>
        <v>3.6765793224979859E-4</v>
      </c>
      <c r="Q277" s="6">
        <f>P277*(L277-M277-S277)</f>
        <v>0</v>
      </c>
      <c r="R277" s="6">
        <f t="shared" ca="1" si="52"/>
        <v>0</v>
      </c>
      <c r="S277" s="6">
        <f>N277*(L277-M277)</f>
        <v>0</v>
      </c>
      <c r="T277" s="14">
        <f t="shared" si="44"/>
        <v>0</v>
      </c>
      <c r="V277" s="8">
        <f t="shared" ca="1" si="53"/>
        <v>0</v>
      </c>
    </row>
    <row r="278" spans="1:22" x14ac:dyDescent="0.25">
      <c r="A278" s="18">
        <f t="shared" ca="1" si="45"/>
        <v>53478</v>
      </c>
      <c r="B278" s="1">
        <f t="shared" si="54"/>
        <v>266</v>
      </c>
      <c r="C278" s="2">
        <f t="shared" si="46"/>
        <v>42043.098254716948</v>
      </c>
      <c r="D278" s="6">
        <f>PPMT($B$2/12,B278,$B$3,$B$1)</f>
        <v>-361.64204695081867</v>
      </c>
      <c r="E278" s="6">
        <f>IPMT($B$2/12,B278,$B$3,$B$1)</f>
        <v>-175.1795760613204</v>
      </c>
      <c r="F278" s="6">
        <f t="shared" si="47"/>
        <v>-536.82162301213907</v>
      </c>
      <c r="G278" s="6">
        <f>PMT($B$2/12,$B$3,$B$1)</f>
        <v>-536.82162301213907</v>
      </c>
      <c r="H278" s="6">
        <f t="shared" si="48"/>
        <v>41681.456207766132</v>
      </c>
      <c r="J278" s="1">
        <f t="shared" si="49"/>
        <v>266</v>
      </c>
      <c r="K278" s="2">
        <f t="shared" si="50"/>
        <v>186878.0082459058</v>
      </c>
      <c r="L278" s="2">
        <f t="shared" si="51"/>
        <v>0</v>
      </c>
      <c r="M278" s="6">
        <f>IF(-PPMT($B$2/12,B278,$B$3,$B$1)&gt;T277,T277,-PPMT($B$2/12,B278,$B$3,$B$1))</f>
        <v>0</v>
      </c>
      <c r="N278" s="11">
        <f>(1+VLOOKUP(J278,Curves!$A:$B,2,0))^(1/12)-1</f>
        <v>6.4340301100034303E-3</v>
      </c>
      <c r="O278" s="6">
        <f>$B$2/12*L278</f>
        <v>0</v>
      </c>
      <c r="P278" s="10">
        <f>(1+VLOOKUP(B278,Curves!$A:$C,3,0))^(1/12)-1</f>
        <v>3.6765793224979859E-4</v>
      </c>
      <c r="Q278" s="6">
        <f>P278*(L278-M278-S278)</f>
        <v>0</v>
      </c>
      <c r="R278" s="6">
        <f t="shared" ca="1" si="52"/>
        <v>0</v>
      </c>
      <c r="S278" s="6">
        <f>N278*(L278-M278)</f>
        <v>0</v>
      </c>
      <c r="T278" s="14">
        <f t="shared" si="44"/>
        <v>0</v>
      </c>
      <c r="V278" s="8">
        <f t="shared" ca="1" si="53"/>
        <v>0</v>
      </c>
    </row>
    <row r="279" spans="1:22" x14ac:dyDescent="0.25">
      <c r="A279" s="18">
        <f t="shared" ca="1" si="45"/>
        <v>53508</v>
      </c>
      <c r="B279" s="1">
        <f t="shared" si="54"/>
        <v>267</v>
      </c>
      <c r="C279" s="2">
        <f t="shared" si="46"/>
        <v>41681.456207766132</v>
      </c>
      <c r="D279" s="6">
        <f>PPMT($B$2/12,B279,$B$3,$B$1)</f>
        <v>-363.14888881311373</v>
      </c>
      <c r="E279" s="6">
        <f>IPMT($B$2/12,B279,$B$3,$B$1)</f>
        <v>-173.67273419902531</v>
      </c>
      <c r="F279" s="6">
        <f t="shared" si="47"/>
        <v>-536.82162301213907</v>
      </c>
      <c r="G279" s="6">
        <f>PMT($B$2/12,$B$3,$B$1)</f>
        <v>-536.82162301213907</v>
      </c>
      <c r="H279" s="6">
        <f t="shared" si="48"/>
        <v>41318.307318953019</v>
      </c>
      <c r="J279" s="1">
        <f t="shared" si="49"/>
        <v>267</v>
      </c>
      <c r="K279" s="2">
        <f t="shared" si="50"/>
        <v>187189.47159298233</v>
      </c>
      <c r="L279" s="2">
        <f t="shared" si="51"/>
        <v>0</v>
      </c>
      <c r="M279" s="6">
        <f>IF(-PPMT($B$2/12,B279,$B$3,$B$1)&gt;T278,T278,-PPMT($B$2/12,B279,$B$3,$B$1))</f>
        <v>0</v>
      </c>
      <c r="N279" s="11">
        <f>(1+VLOOKUP(J279,Curves!$A:$B,2,0))^(1/12)-1</f>
        <v>6.4340301100034303E-3</v>
      </c>
      <c r="O279" s="6">
        <f>$B$2/12*L279</f>
        <v>0</v>
      </c>
      <c r="P279" s="10">
        <f>(1+VLOOKUP(B279,Curves!$A:$C,3,0))^(1/12)-1</f>
        <v>3.6765793224979859E-4</v>
      </c>
      <c r="Q279" s="6">
        <f>P279*(L279-M279-S279)</f>
        <v>0</v>
      </c>
      <c r="R279" s="6">
        <f t="shared" ca="1" si="52"/>
        <v>0</v>
      </c>
      <c r="S279" s="6">
        <f>N279*(L279-M279)</f>
        <v>0</v>
      </c>
      <c r="T279" s="14">
        <f t="shared" si="44"/>
        <v>0</v>
      </c>
      <c r="V279" s="8">
        <f t="shared" ca="1" si="53"/>
        <v>0</v>
      </c>
    </row>
    <row r="280" spans="1:22" x14ac:dyDescent="0.25">
      <c r="A280" s="18">
        <f t="shared" ca="1" si="45"/>
        <v>53539</v>
      </c>
      <c r="B280" s="1">
        <f t="shared" si="54"/>
        <v>268</v>
      </c>
      <c r="C280" s="2">
        <f t="shared" si="46"/>
        <v>41318.307318953019</v>
      </c>
      <c r="D280" s="6">
        <f>PPMT($B$2/12,B280,$B$3,$B$1)</f>
        <v>-364.66200918316838</v>
      </c>
      <c r="E280" s="6">
        <f>IPMT($B$2/12,B280,$B$3,$B$1)</f>
        <v>-172.15961382897066</v>
      </c>
      <c r="F280" s="6">
        <f t="shared" si="47"/>
        <v>-536.82162301213907</v>
      </c>
      <c r="G280" s="6">
        <f>PMT($B$2/12,$B$3,$B$1)</f>
        <v>-536.82162301213907</v>
      </c>
      <c r="H280" s="6">
        <f t="shared" si="48"/>
        <v>40953.645309769847</v>
      </c>
      <c r="J280" s="1">
        <f t="shared" si="49"/>
        <v>268</v>
      </c>
      <c r="K280" s="2">
        <f t="shared" si="50"/>
        <v>187501.45404563731</v>
      </c>
      <c r="L280" s="2">
        <f t="shared" si="51"/>
        <v>0</v>
      </c>
      <c r="M280" s="6">
        <f>IF(-PPMT($B$2/12,B280,$B$3,$B$1)&gt;T279,T279,-PPMT($B$2/12,B280,$B$3,$B$1))</f>
        <v>0</v>
      </c>
      <c r="N280" s="11">
        <f>(1+VLOOKUP(J280,Curves!$A:$B,2,0))^(1/12)-1</f>
        <v>6.4340301100034303E-3</v>
      </c>
      <c r="O280" s="6">
        <f>$B$2/12*L280</f>
        <v>0</v>
      </c>
      <c r="P280" s="10">
        <f>(1+VLOOKUP(B280,Curves!$A:$C,3,0))^(1/12)-1</f>
        <v>3.6765793224979859E-4</v>
      </c>
      <c r="Q280" s="6">
        <f>P280*(L280-M280-S280)</f>
        <v>0</v>
      </c>
      <c r="R280" s="6">
        <f t="shared" ca="1" si="52"/>
        <v>0</v>
      </c>
      <c r="S280" s="6">
        <f>N280*(L280-M280)</f>
        <v>0</v>
      </c>
      <c r="T280" s="14">
        <f t="shared" si="44"/>
        <v>0</v>
      </c>
      <c r="V280" s="8">
        <f t="shared" ca="1" si="53"/>
        <v>0</v>
      </c>
    </row>
    <row r="281" spans="1:22" x14ac:dyDescent="0.25">
      <c r="A281" s="18">
        <f t="shared" ca="1" si="45"/>
        <v>53570</v>
      </c>
      <c r="B281" s="1">
        <f t="shared" si="54"/>
        <v>269</v>
      </c>
      <c r="C281" s="2">
        <f t="shared" si="46"/>
        <v>40953.645309769847</v>
      </c>
      <c r="D281" s="6">
        <f>PPMT($B$2/12,B281,$B$3,$B$1)</f>
        <v>-366.18143422143157</v>
      </c>
      <c r="E281" s="6">
        <f>IPMT($B$2/12,B281,$B$3,$B$1)</f>
        <v>-170.64018879070747</v>
      </c>
      <c r="F281" s="6">
        <f t="shared" si="47"/>
        <v>-536.82162301213907</v>
      </c>
      <c r="G281" s="6">
        <f>PMT($B$2/12,$B$3,$B$1)</f>
        <v>-536.82162301213907</v>
      </c>
      <c r="H281" s="6">
        <f t="shared" si="48"/>
        <v>40587.463875548412</v>
      </c>
      <c r="J281" s="1">
        <f t="shared" si="49"/>
        <v>269</v>
      </c>
      <c r="K281" s="2">
        <f t="shared" si="50"/>
        <v>187813.95646904671</v>
      </c>
      <c r="L281" s="2">
        <f t="shared" si="51"/>
        <v>0</v>
      </c>
      <c r="M281" s="6">
        <f>IF(-PPMT($B$2/12,B281,$B$3,$B$1)&gt;T280,T280,-PPMT($B$2/12,B281,$B$3,$B$1))</f>
        <v>0</v>
      </c>
      <c r="N281" s="11">
        <f>(1+VLOOKUP(J281,Curves!$A:$B,2,0))^(1/12)-1</f>
        <v>6.4340301100034303E-3</v>
      </c>
      <c r="O281" s="6">
        <f>$B$2/12*L281</f>
        <v>0</v>
      </c>
      <c r="P281" s="10">
        <f>(1+VLOOKUP(B281,Curves!$A:$C,3,0))^(1/12)-1</f>
        <v>3.6765793224979859E-4</v>
      </c>
      <c r="Q281" s="6">
        <f>P281*(L281-M281-S281)</f>
        <v>0</v>
      </c>
      <c r="R281" s="6">
        <f t="shared" ca="1" si="52"/>
        <v>0</v>
      </c>
      <c r="S281" s="6">
        <f>N281*(L281-M281)</f>
        <v>0</v>
      </c>
      <c r="T281" s="14">
        <f t="shared" si="44"/>
        <v>0</v>
      </c>
      <c r="V281" s="8">
        <f t="shared" ca="1" si="53"/>
        <v>0</v>
      </c>
    </row>
    <row r="282" spans="1:22" x14ac:dyDescent="0.25">
      <c r="A282" s="18">
        <f t="shared" ca="1" si="45"/>
        <v>53600</v>
      </c>
      <c r="B282" s="1">
        <f t="shared" si="54"/>
        <v>270</v>
      </c>
      <c r="C282" s="2">
        <f t="shared" si="46"/>
        <v>40587.463875548412</v>
      </c>
      <c r="D282" s="6">
        <f>PPMT($B$2/12,B282,$B$3,$B$1)</f>
        <v>-367.70719019735424</v>
      </c>
      <c r="E282" s="6">
        <f>IPMT($B$2/12,B282,$B$3,$B$1)</f>
        <v>-169.11443281478483</v>
      </c>
      <c r="F282" s="6">
        <f t="shared" si="47"/>
        <v>-536.82162301213907</v>
      </c>
      <c r="G282" s="6">
        <f>PMT($B$2/12,$B$3,$B$1)</f>
        <v>-536.82162301213907</v>
      </c>
      <c r="H282" s="6">
        <f t="shared" si="48"/>
        <v>40219.756685351058</v>
      </c>
      <c r="J282" s="1">
        <f t="shared" si="49"/>
        <v>270</v>
      </c>
      <c r="K282" s="2">
        <f t="shared" si="50"/>
        <v>188126.97972982845</v>
      </c>
      <c r="L282" s="2">
        <f t="shared" si="51"/>
        <v>0</v>
      </c>
      <c r="M282" s="6">
        <f>IF(-PPMT($B$2/12,B282,$B$3,$B$1)&gt;T281,T281,-PPMT($B$2/12,B282,$B$3,$B$1))</f>
        <v>0</v>
      </c>
      <c r="N282" s="11">
        <f>(1+VLOOKUP(J282,Curves!$A:$B,2,0))^(1/12)-1</f>
        <v>6.4340301100034303E-3</v>
      </c>
      <c r="O282" s="6">
        <f>$B$2/12*L282</f>
        <v>0</v>
      </c>
      <c r="P282" s="10">
        <f>(1+VLOOKUP(B282,Curves!$A:$C,3,0))^(1/12)-1</f>
        <v>3.6765793224979859E-4</v>
      </c>
      <c r="Q282" s="6">
        <f>P282*(L282-M282-S282)</f>
        <v>0</v>
      </c>
      <c r="R282" s="6">
        <f t="shared" ca="1" si="52"/>
        <v>0</v>
      </c>
      <c r="S282" s="6">
        <f>N282*(L282-M282)</f>
        <v>0</v>
      </c>
      <c r="T282" s="14">
        <f t="shared" si="44"/>
        <v>0</v>
      </c>
      <c r="V282" s="8">
        <f t="shared" ca="1" si="53"/>
        <v>0</v>
      </c>
    </row>
    <row r="283" spans="1:22" x14ac:dyDescent="0.25">
      <c r="A283" s="18">
        <f t="shared" ca="1" si="45"/>
        <v>53631</v>
      </c>
      <c r="B283" s="1">
        <f t="shared" si="54"/>
        <v>271</v>
      </c>
      <c r="C283" s="2">
        <f t="shared" si="46"/>
        <v>40219.756685351058</v>
      </c>
      <c r="D283" s="6">
        <f>PPMT($B$2/12,B283,$B$3,$B$1)</f>
        <v>-369.23930348984322</v>
      </c>
      <c r="E283" s="6">
        <f>IPMT($B$2/12,B283,$B$3,$B$1)</f>
        <v>-167.58231952229585</v>
      </c>
      <c r="F283" s="6">
        <f t="shared" si="47"/>
        <v>-536.82162301213907</v>
      </c>
      <c r="G283" s="6">
        <f>PMT($B$2/12,$B$3,$B$1)</f>
        <v>-536.82162301213907</v>
      </c>
      <c r="H283" s="6">
        <f t="shared" si="48"/>
        <v>39850.517381861217</v>
      </c>
      <c r="J283" s="1">
        <f t="shared" si="49"/>
        <v>271</v>
      </c>
      <c r="K283" s="2">
        <f t="shared" si="50"/>
        <v>188440.52469604483</v>
      </c>
      <c r="L283" s="2">
        <f t="shared" si="51"/>
        <v>0</v>
      </c>
      <c r="M283" s="6">
        <f>IF(-PPMT($B$2/12,B283,$B$3,$B$1)&gt;T282,T282,-PPMT($B$2/12,B283,$B$3,$B$1))</f>
        <v>0</v>
      </c>
      <c r="N283" s="11">
        <f>(1+VLOOKUP(J283,Curves!$A:$B,2,0))^(1/12)-1</f>
        <v>6.4340301100034303E-3</v>
      </c>
      <c r="O283" s="6">
        <f>$B$2/12*L283</f>
        <v>0</v>
      </c>
      <c r="P283" s="10">
        <f>(1+VLOOKUP(B283,Curves!$A:$C,3,0))^(1/12)-1</f>
        <v>3.6765793224979859E-4</v>
      </c>
      <c r="Q283" s="6">
        <f>P283*(L283-M283-S283)</f>
        <v>0</v>
      </c>
      <c r="R283" s="6">
        <f t="shared" ca="1" si="52"/>
        <v>0</v>
      </c>
      <c r="S283" s="6">
        <f>N283*(L283-M283)</f>
        <v>0</v>
      </c>
      <c r="T283" s="14">
        <f t="shared" si="44"/>
        <v>0</v>
      </c>
      <c r="V283" s="8">
        <f t="shared" ca="1" si="53"/>
        <v>0</v>
      </c>
    </row>
    <row r="284" spans="1:22" x14ac:dyDescent="0.25">
      <c r="A284" s="18">
        <f t="shared" ca="1" si="45"/>
        <v>53661</v>
      </c>
      <c r="B284" s="1">
        <f t="shared" si="54"/>
        <v>272</v>
      </c>
      <c r="C284" s="2">
        <f t="shared" si="46"/>
        <v>39850.517381861217</v>
      </c>
      <c r="D284" s="6">
        <f>PPMT($B$2/12,B284,$B$3,$B$1)</f>
        <v>-370.77780058771754</v>
      </c>
      <c r="E284" s="6">
        <f>IPMT($B$2/12,B284,$B$3,$B$1)</f>
        <v>-166.04382242442153</v>
      </c>
      <c r="F284" s="6">
        <f t="shared" si="47"/>
        <v>-536.82162301213907</v>
      </c>
      <c r="G284" s="6">
        <f>PMT($B$2/12,$B$3,$B$1)</f>
        <v>-536.82162301213907</v>
      </c>
      <c r="H284" s="6">
        <f t="shared" si="48"/>
        <v>39479.739581273498</v>
      </c>
      <c r="J284" s="1">
        <f t="shared" si="49"/>
        <v>272</v>
      </c>
      <c r="K284" s="2">
        <f t="shared" si="50"/>
        <v>188754.5922372049</v>
      </c>
      <c r="L284" s="2">
        <f t="shared" si="51"/>
        <v>0</v>
      </c>
      <c r="M284" s="6">
        <f>IF(-PPMT($B$2/12,B284,$B$3,$B$1)&gt;T283,T283,-PPMT($B$2/12,B284,$B$3,$B$1))</f>
        <v>0</v>
      </c>
      <c r="N284" s="11">
        <f>(1+VLOOKUP(J284,Curves!$A:$B,2,0))^(1/12)-1</f>
        <v>6.4340301100034303E-3</v>
      </c>
      <c r="O284" s="6">
        <f>$B$2/12*L284</f>
        <v>0</v>
      </c>
      <c r="P284" s="10">
        <f>(1+VLOOKUP(B284,Curves!$A:$C,3,0))^(1/12)-1</f>
        <v>3.6765793224979859E-4</v>
      </c>
      <c r="Q284" s="6">
        <f>P284*(L284-M284-S284)</f>
        <v>0</v>
      </c>
      <c r="R284" s="6">
        <f t="shared" ca="1" si="52"/>
        <v>0</v>
      </c>
      <c r="S284" s="6">
        <f>N284*(L284-M284)</f>
        <v>0</v>
      </c>
      <c r="T284" s="14">
        <f t="shared" si="44"/>
        <v>0</v>
      </c>
      <c r="V284" s="8">
        <f t="shared" ca="1" si="53"/>
        <v>0</v>
      </c>
    </row>
    <row r="285" spans="1:22" x14ac:dyDescent="0.25">
      <c r="A285" s="18">
        <f t="shared" ca="1" si="45"/>
        <v>53692</v>
      </c>
      <c r="B285" s="1">
        <f t="shared" si="54"/>
        <v>273</v>
      </c>
      <c r="C285" s="2">
        <f t="shared" si="46"/>
        <v>39479.739581273498</v>
      </c>
      <c r="D285" s="6">
        <f>PPMT($B$2/12,B285,$B$3,$B$1)</f>
        <v>-372.32270809016637</v>
      </c>
      <c r="E285" s="6">
        <f>IPMT($B$2/12,B285,$B$3,$B$1)</f>
        <v>-164.4989149219727</v>
      </c>
      <c r="F285" s="6">
        <f t="shared" si="47"/>
        <v>-536.82162301213907</v>
      </c>
      <c r="G285" s="6">
        <f>PMT($B$2/12,$B$3,$B$1)</f>
        <v>-536.82162301213907</v>
      </c>
      <c r="H285" s="6">
        <f t="shared" si="48"/>
        <v>39107.416873183334</v>
      </c>
      <c r="J285" s="1">
        <f t="shared" si="49"/>
        <v>273</v>
      </c>
      <c r="K285" s="2">
        <f t="shared" si="50"/>
        <v>189069.18322426692</v>
      </c>
      <c r="L285" s="2">
        <f t="shared" si="51"/>
        <v>0</v>
      </c>
      <c r="M285" s="6">
        <f>IF(-PPMT($B$2/12,B285,$B$3,$B$1)&gt;T284,T284,-PPMT($B$2/12,B285,$B$3,$B$1))</f>
        <v>0</v>
      </c>
      <c r="N285" s="11">
        <f>(1+VLOOKUP(J285,Curves!$A:$B,2,0))^(1/12)-1</f>
        <v>6.4340301100034303E-3</v>
      </c>
      <c r="O285" s="6">
        <f>$B$2/12*L285</f>
        <v>0</v>
      </c>
      <c r="P285" s="10">
        <f>(1+VLOOKUP(B285,Curves!$A:$C,3,0))^(1/12)-1</f>
        <v>3.6765793224979859E-4</v>
      </c>
      <c r="Q285" s="6">
        <f>P285*(L285-M285-S285)</f>
        <v>0</v>
      </c>
      <c r="R285" s="6">
        <f t="shared" ca="1" si="52"/>
        <v>0</v>
      </c>
      <c r="S285" s="6">
        <f>N285*(L285-M285)</f>
        <v>0</v>
      </c>
      <c r="T285" s="14">
        <f t="shared" si="44"/>
        <v>0</v>
      </c>
      <c r="V285" s="8">
        <f t="shared" ca="1" si="53"/>
        <v>0</v>
      </c>
    </row>
    <row r="286" spans="1:22" x14ac:dyDescent="0.25">
      <c r="A286" s="18">
        <f t="shared" ca="1" si="45"/>
        <v>53723</v>
      </c>
      <c r="B286" s="1">
        <f t="shared" si="54"/>
        <v>274</v>
      </c>
      <c r="C286" s="2">
        <f t="shared" si="46"/>
        <v>39107.416873183334</v>
      </c>
      <c r="D286" s="6">
        <f>PPMT($B$2/12,B286,$B$3,$B$1)</f>
        <v>-373.8740527072087</v>
      </c>
      <c r="E286" s="6">
        <f>IPMT($B$2/12,B286,$B$3,$B$1)</f>
        <v>-162.94757030493031</v>
      </c>
      <c r="F286" s="6">
        <f t="shared" si="47"/>
        <v>-536.82162301213907</v>
      </c>
      <c r="G286" s="6">
        <f>PMT($B$2/12,$B$3,$B$1)</f>
        <v>-536.82162301213907</v>
      </c>
      <c r="H286" s="6">
        <f t="shared" si="48"/>
        <v>38733.542820476127</v>
      </c>
      <c r="J286" s="1">
        <f t="shared" si="49"/>
        <v>274</v>
      </c>
      <c r="K286" s="2">
        <f t="shared" si="50"/>
        <v>189384.29852964071</v>
      </c>
      <c r="L286" s="2">
        <f t="shared" si="51"/>
        <v>0</v>
      </c>
      <c r="M286" s="6">
        <f>IF(-PPMT($B$2/12,B286,$B$3,$B$1)&gt;T285,T285,-PPMT($B$2/12,B286,$B$3,$B$1))</f>
        <v>0</v>
      </c>
      <c r="N286" s="11">
        <f>(1+VLOOKUP(J286,Curves!$A:$B,2,0))^(1/12)-1</f>
        <v>6.4340301100034303E-3</v>
      </c>
      <c r="O286" s="6">
        <f>$B$2/12*L286</f>
        <v>0</v>
      </c>
      <c r="P286" s="10">
        <f>(1+VLOOKUP(B286,Curves!$A:$C,3,0))^(1/12)-1</f>
        <v>3.6765793224979859E-4</v>
      </c>
      <c r="Q286" s="6">
        <f>P286*(L286-M286-S286)</f>
        <v>0</v>
      </c>
      <c r="R286" s="6">
        <f t="shared" ca="1" si="52"/>
        <v>0</v>
      </c>
      <c r="S286" s="6">
        <f>N286*(L286-M286)</f>
        <v>0</v>
      </c>
      <c r="T286" s="14">
        <f t="shared" si="44"/>
        <v>0</v>
      </c>
      <c r="V286" s="8">
        <f t="shared" ca="1" si="53"/>
        <v>0</v>
      </c>
    </row>
    <row r="287" spans="1:22" x14ac:dyDescent="0.25">
      <c r="A287" s="18">
        <f t="shared" ca="1" si="45"/>
        <v>53751</v>
      </c>
      <c r="B287" s="1">
        <f t="shared" si="54"/>
        <v>275</v>
      </c>
      <c r="C287" s="2">
        <f t="shared" si="46"/>
        <v>38733.542820476127</v>
      </c>
      <c r="D287" s="6">
        <f>PPMT($B$2/12,B287,$B$3,$B$1)</f>
        <v>-375.43186126015547</v>
      </c>
      <c r="E287" s="6">
        <f>IPMT($B$2/12,B287,$B$3,$B$1)</f>
        <v>-161.38976175198363</v>
      </c>
      <c r="F287" s="6">
        <f t="shared" si="47"/>
        <v>-536.82162301213907</v>
      </c>
      <c r="G287" s="6">
        <f>PMT($B$2/12,$B$3,$B$1)</f>
        <v>-536.82162301213907</v>
      </c>
      <c r="H287" s="6">
        <f t="shared" si="48"/>
        <v>38358.11095921597</v>
      </c>
      <c r="J287" s="1">
        <f t="shared" si="49"/>
        <v>275</v>
      </c>
      <c r="K287" s="2">
        <f t="shared" si="50"/>
        <v>189699.93902719012</v>
      </c>
      <c r="L287" s="2">
        <f t="shared" si="51"/>
        <v>0</v>
      </c>
      <c r="M287" s="6">
        <f>IF(-PPMT($B$2/12,B287,$B$3,$B$1)&gt;T286,T286,-PPMT($B$2/12,B287,$B$3,$B$1))</f>
        <v>0</v>
      </c>
      <c r="N287" s="11">
        <f>(1+VLOOKUP(J287,Curves!$A:$B,2,0))^(1/12)-1</f>
        <v>6.4340301100034303E-3</v>
      </c>
      <c r="O287" s="6">
        <f>$B$2/12*L287</f>
        <v>0</v>
      </c>
      <c r="P287" s="10">
        <f>(1+VLOOKUP(B287,Curves!$A:$C,3,0))^(1/12)-1</f>
        <v>3.6765793224979859E-4</v>
      </c>
      <c r="Q287" s="6">
        <f>P287*(L287-M287-S287)</f>
        <v>0</v>
      </c>
      <c r="R287" s="6">
        <f t="shared" ca="1" si="52"/>
        <v>0</v>
      </c>
      <c r="S287" s="6">
        <f>N287*(L287-M287)</f>
        <v>0</v>
      </c>
      <c r="T287" s="14">
        <f t="shared" si="44"/>
        <v>0</v>
      </c>
      <c r="V287" s="8">
        <f t="shared" ca="1" si="53"/>
        <v>0</v>
      </c>
    </row>
    <row r="288" spans="1:22" x14ac:dyDescent="0.25">
      <c r="A288" s="18">
        <f t="shared" ca="1" si="45"/>
        <v>53782</v>
      </c>
      <c r="B288" s="1">
        <f t="shared" si="54"/>
        <v>276</v>
      </c>
      <c r="C288" s="2">
        <f t="shared" si="46"/>
        <v>38358.11095921597</v>
      </c>
      <c r="D288" s="6">
        <f>PPMT($B$2/12,B288,$B$3,$B$1)</f>
        <v>-376.99616068207274</v>
      </c>
      <c r="E288" s="6">
        <f>IPMT($B$2/12,B288,$B$3,$B$1)</f>
        <v>-159.82546233006633</v>
      </c>
      <c r="F288" s="6">
        <f t="shared" si="47"/>
        <v>-536.82162301213907</v>
      </c>
      <c r="G288" s="6">
        <f>PMT($B$2/12,$B$3,$B$1)</f>
        <v>-536.82162301213907</v>
      </c>
      <c r="H288" s="6">
        <f t="shared" si="48"/>
        <v>37981.114798533898</v>
      </c>
      <c r="J288" s="1">
        <f t="shared" si="49"/>
        <v>276</v>
      </c>
      <c r="K288" s="2">
        <f t="shared" si="50"/>
        <v>190016.10559223546</v>
      </c>
      <c r="L288" s="2">
        <f t="shared" si="51"/>
        <v>0</v>
      </c>
      <c r="M288" s="6">
        <f>IF(-PPMT($B$2/12,B288,$B$3,$B$1)&gt;T287,T287,-PPMT($B$2/12,B288,$B$3,$B$1))</f>
        <v>0</v>
      </c>
      <c r="N288" s="11">
        <f>(1+VLOOKUP(J288,Curves!$A:$B,2,0))^(1/12)-1</f>
        <v>6.4340301100034303E-3</v>
      </c>
      <c r="O288" s="6">
        <f>$B$2/12*L288</f>
        <v>0</v>
      </c>
      <c r="P288" s="10">
        <f>(1+VLOOKUP(B288,Curves!$A:$C,3,0))^(1/12)-1</f>
        <v>3.6765793224979859E-4</v>
      </c>
      <c r="Q288" s="6">
        <f>P288*(L288-M288-S288)</f>
        <v>0</v>
      </c>
      <c r="R288" s="6">
        <f t="shared" ca="1" si="52"/>
        <v>0</v>
      </c>
      <c r="S288" s="6">
        <f>N288*(L288-M288)</f>
        <v>0</v>
      </c>
      <c r="T288" s="14">
        <f t="shared" si="44"/>
        <v>0</v>
      </c>
      <c r="V288" s="8">
        <f t="shared" ca="1" si="53"/>
        <v>0</v>
      </c>
    </row>
    <row r="289" spans="1:22" x14ac:dyDescent="0.25">
      <c r="A289" s="18">
        <f t="shared" ca="1" si="45"/>
        <v>53812</v>
      </c>
      <c r="B289" s="1">
        <f t="shared" si="54"/>
        <v>277</v>
      </c>
      <c r="C289" s="2">
        <f t="shared" si="46"/>
        <v>37981.114798533898</v>
      </c>
      <c r="D289" s="6">
        <f>PPMT($B$2/12,B289,$B$3,$B$1)</f>
        <v>-378.56697801824805</v>
      </c>
      <c r="E289" s="6">
        <f>IPMT($B$2/12,B289,$B$3,$B$1)</f>
        <v>-158.25464499389102</v>
      </c>
      <c r="F289" s="6">
        <f t="shared" si="47"/>
        <v>-536.82162301213907</v>
      </c>
      <c r="G289" s="6">
        <f>PMT($B$2/12,$B$3,$B$1)</f>
        <v>-536.82162301213907</v>
      </c>
      <c r="H289" s="6">
        <f t="shared" si="48"/>
        <v>37602.547820515647</v>
      </c>
      <c r="J289" s="1">
        <f t="shared" si="49"/>
        <v>277</v>
      </c>
      <c r="K289" s="2">
        <f t="shared" si="50"/>
        <v>190332.79910155587</v>
      </c>
      <c r="L289" s="2">
        <f t="shared" si="51"/>
        <v>0</v>
      </c>
      <c r="M289" s="6">
        <f>IF(-PPMT($B$2/12,B289,$B$3,$B$1)&gt;T288,T288,-PPMT($B$2/12,B289,$B$3,$B$1))</f>
        <v>0</v>
      </c>
      <c r="N289" s="11">
        <f>(1+VLOOKUP(J289,Curves!$A:$B,2,0))^(1/12)-1</f>
        <v>6.4340301100034303E-3</v>
      </c>
      <c r="O289" s="6">
        <f>$B$2/12*L289</f>
        <v>0</v>
      </c>
      <c r="P289" s="10">
        <f>(1+VLOOKUP(B289,Curves!$A:$C,3,0))^(1/12)-1</f>
        <v>3.6765793224979859E-4</v>
      </c>
      <c r="Q289" s="6">
        <f>P289*(L289-M289-S289)</f>
        <v>0</v>
      </c>
      <c r="R289" s="6">
        <f t="shared" ca="1" si="52"/>
        <v>0</v>
      </c>
      <c r="S289" s="6">
        <f>N289*(L289-M289)</f>
        <v>0</v>
      </c>
      <c r="T289" s="14">
        <f t="shared" si="44"/>
        <v>0</v>
      </c>
      <c r="V289" s="8">
        <f t="shared" ca="1" si="53"/>
        <v>0</v>
      </c>
    </row>
    <row r="290" spans="1:22" x14ac:dyDescent="0.25">
      <c r="A290" s="18">
        <f t="shared" ca="1" si="45"/>
        <v>53843</v>
      </c>
      <c r="B290" s="1">
        <f t="shared" si="54"/>
        <v>278</v>
      </c>
      <c r="C290" s="2">
        <f t="shared" si="46"/>
        <v>37602.547820515647</v>
      </c>
      <c r="D290" s="6">
        <f>PPMT($B$2/12,B290,$B$3,$B$1)</f>
        <v>-380.14434042665744</v>
      </c>
      <c r="E290" s="6">
        <f>IPMT($B$2/12,B290,$B$3,$B$1)</f>
        <v>-156.67728258548163</v>
      </c>
      <c r="F290" s="6">
        <f t="shared" si="47"/>
        <v>-536.82162301213907</v>
      </c>
      <c r="G290" s="6">
        <f>PMT($B$2/12,$B$3,$B$1)</f>
        <v>-536.82162301213907</v>
      </c>
      <c r="H290" s="6">
        <f t="shared" si="48"/>
        <v>37222.403480088993</v>
      </c>
      <c r="J290" s="1">
        <f t="shared" si="49"/>
        <v>278</v>
      </c>
      <c r="K290" s="2">
        <f t="shared" si="50"/>
        <v>190650.02043339179</v>
      </c>
      <c r="L290" s="2">
        <f t="shared" si="51"/>
        <v>0</v>
      </c>
      <c r="M290" s="6">
        <f>IF(-PPMT($B$2/12,B290,$B$3,$B$1)&gt;T289,T289,-PPMT($B$2/12,B290,$B$3,$B$1))</f>
        <v>0</v>
      </c>
      <c r="N290" s="11">
        <f>(1+VLOOKUP(J290,Curves!$A:$B,2,0))^(1/12)-1</f>
        <v>6.4340301100034303E-3</v>
      </c>
      <c r="O290" s="6">
        <f>$B$2/12*L290</f>
        <v>0</v>
      </c>
      <c r="P290" s="10">
        <f>(1+VLOOKUP(B290,Curves!$A:$C,3,0))^(1/12)-1</f>
        <v>3.6765793224979859E-4</v>
      </c>
      <c r="Q290" s="6">
        <f>P290*(L290-M290-S290)</f>
        <v>0</v>
      </c>
      <c r="R290" s="6">
        <f t="shared" ca="1" si="52"/>
        <v>0</v>
      </c>
      <c r="S290" s="6">
        <f>N290*(L290-M290)</f>
        <v>0</v>
      </c>
      <c r="T290" s="14">
        <f t="shared" si="44"/>
        <v>0</v>
      </c>
      <c r="V290" s="8">
        <f t="shared" ca="1" si="53"/>
        <v>0</v>
      </c>
    </row>
    <row r="291" spans="1:22" x14ac:dyDescent="0.25">
      <c r="A291" s="18">
        <f t="shared" ca="1" si="45"/>
        <v>53873</v>
      </c>
      <c r="B291" s="1">
        <f t="shared" si="54"/>
        <v>279</v>
      </c>
      <c r="C291" s="2">
        <f t="shared" si="46"/>
        <v>37222.403480088993</v>
      </c>
      <c r="D291" s="6">
        <f>PPMT($B$2/12,B291,$B$3,$B$1)</f>
        <v>-381.72827517843513</v>
      </c>
      <c r="E291" s="6">
        <f>IPMT($B$2/12,B291,$B$3,$B$1)</f>
        <v>-155.09334783370389</v>
      </c>
      <c r="F291" s="6">
        <f t="shared" si="47"/>
        <v>-536.82162301213907</v>
      </c>
      <c r="G291" s="6">
        <f>PMT($B$2/12,$B$3,$B$1)</f>
        <v>-536.82162301213907</v>
      </c>
      <c r="H291" s="6">
        <f t="shared" si="48"/>
        <v>36840.675204910556</v>
      </c>
      <c r="J291" s="1">
        <f t="shared" si="49"/>
        <v>279</v>
      </c>
      <c r="K291" s="2">
        <f t="shared" si="50"/>
        <v>190967.77046744747</v>
      </c>
      <c r="L291" s="2">
        <f t="shared" si="51"/>
        <v>0</v>
      </c>
      <c r="M291" s="6">
        <f>IF(-PPMT($B$2/12,B291,$B$3,$B$1)&gt;T290,T290,-PPMT($B$2/12,B291,$B$3,$B$1))</f>
        <v>0</v>
      </c>
      <c r="N291" s="11">
        <f>(1+VLOOKUP(J291,Curves!$A:$B,2,0))^(1/12)-1</f>
        <v>6.4340301100034303E-3</v>
      </c>
      <c r="O291" s="6">
        <f>$B$2/12*L291</f>
        <v>0</v>
      </c>
      <c r="P291" s="10">
        <f>(1+VLOOKUP(B291,Curves!$A:$C,3,0))^(1/12)-1</f>
        <v>3.6765793224979859E-4</v>
      </c>
      <c r="Q291" s="6">
        <f>P291*(L291-M291-S291)</f>
        <v>0</v>
      </c>
      <c r="R291" s="6">
        <f t="shared" ca="1" si="52"/>
        <v>0</v>
      </c>
      <c r="S291" s="6">
        <f>N291*(L291-M291)</f>
        <v>0</v>
      </c>
      <c r="T291" s="14">
        <f t="shared" si="44"/>
        <v>0</v>
      </c>
      <c r="V291" s="8">
        <f t="shared" ca="1" si="53"/>
        <v>0</v>
      </c>
    </row>
    <row r="292" spans="1:22" x14ac:dyDescent="0.25">
      <c r="A292" s="18">
        <f t="shared" ca="1" si="45"/>
        <v>53904</v>
      </c>
      <c r="B292" s="1">
        <f t="shared" si="54"/>
        <v>280</v>
      </c>
      <c r="C292" s="2">
        <f t="shared" si="46"/>
        <v>36840.675204910556</v>
      </c>
      <c r="D292" s="6">
        <f>PPMT($B$2/12,B292,$B$3,$B$1)</f>
        <v>-383.31880965834534</v>
      </c>
      <c r="E292" s="6">
        <f>IPMT($B$2/12,B292,$B$3,$B$1)</f>
        <v>-153.50281335379378</v>
      </c>
      <c r="F292" s="6">
        <f t="shared" si="47"/>
        <v>-536.82162301213907</v>
      </c>
      <c r="G292" s="6">
        <f>PMT($B$2/12,$B$3,$B$1)</f>
        <v>-536.82162301213907</v>
      </c>
      <c r="H292" s="6">
        <f t="shared" si="48"/>
        <v>36457.356395252209</v>
      </c>
      <c r="J292" s="1">
        <f t="shared" si="49"/>
        <v>280</v>
      </c>
      <c r="K292" s="2">
        <f t="shared" si="50"/>
        <v>191286.05008489321</v>
      </c>
      <c r="L292" s="2">
        <f t="shared" si="51"/>
        <v>0</v>
      </c>
      <c r="M292" s="6">
        <f>IF(-PPMT($B$2/12,B292,$B$3,$B$1)&gt;T291,T291,-PPMT($B$2/12,B292,$B$3,$B$1))</f>
        <v>0</v>
      </c>
      <c r="N292" s="11">
        <f>(1+VLOOKUP(J292,Curves!$A:$B,2,0))^(1/12)-1</f>
        <v>6.4340301100034303E-3</v>
      </c>
      <c r="O292" s="6">
        <f>$B$2/12*L292</f>
        <v>0</v>
      </c>
      <c r="P292" s="10">
        <f>(1+VLOOKUP(B292,Curves!$A:$C,3,0))^(1/12)-1</f>
        <v>3.6765793224979859E-4</v>
      </c>
      <c r="Q292" s="6">
        <f>P292*(L292-M292-S292)</f>
        <v>0</v>
      </c>
      <c r="R292" s="6">
        <f t="shared" ca="1" si="52"/>
        <v>0</v>
      </c>
      <c r="S292" s="6">
        <f>N292*(L292-M292)</f>
        <v>0</v>
      </c>
      <c r="T292" s="14">
        <f t="shared" si="44"/>
        <v>0</v>
      </c>
      <c r="V292" s="8">
        <f t="shared" ca="1" si="53"/>
        <v>0</v>
      </c>
    </row>
    <row r="293" spans="1:22" x14ac:dyDescent="0.25">
      <c r="A293" s="18">
        <f t="shared" ca="1" si="45"/>
        <v>53935</v>
      </c>
      <c r="B293" s="1">
        <f t="shared" si="54"/>
        <v>281</v>
      </c>
      <c r="C293" s="2">
        <f t="shared" si="46"/>
        <v>36457.356395252209</v>
      </c>
      <c r="D293" s="6">
        <f>PPMT($B$2/12,B293,$B$3,$B$1)</f>
        <v>-384.91597136525513</v>
      </c>
      <c r="E293" s="6">
        <f>IPMT($B$2/12,B293,$B$3,$B$1)</f>
        <v>-151.905651646884</v>
      </c>
      <c r="F293" s="6">
        <f t="shared" si="47"/>
        <v>-536.82162301213907</v>
      </c>
      <c r="G293" s="6">
        <f>PMT($B$2/12,$B$3,$B$1)</f>
        <v>-536.82162301213907</v>
      </c>
      <c r="H293" s="6">
        <f t="shared" si="48"/>
        <v>36072.440423886954</v>
      </c>
      <c r="J293" s="1">
        <f t="shared" si="49"/>
        <v>281</v>
      </c>
      <c r="K293" s="2">
        <f t="shared" si="50"/>
        <v>191604.86016836803</v>
      </c>
      <c r="L293" s="2">
        <f t="shared" si="51"/>
        <v>0</v>
      </c>
      <c r="M293" s="6">
        <f>IF(-PPMT($B$2/12,B293,$B$3,$B$1)&gt;T292,T292,-PPMT($B$2/12,B293,$B$3,$B$1))</f>
        <v>0</v>
      </c>
      <c r="N293" s="11">
        <f>(1+VLOOKUP(J293,Curves!$A:$B,2,0))^(1/12)-1</f>
        <v>6.4340301100034303E-3</v>
      </c>
      <c r="O293" s="6">
        <f>$B$2/12*L293</f>
        <v>0</v>
      </c>
      <c r="P293" s="10">
        <f>(1+VLOOKUP(B293,Curves!$A:$C,3,0))^(1/12)-1</f>
        <v>3.6765793224979859E-4</v>
      </c>
      <c r="Q293" s="6">
        <f>P293*(L293-M293-S293)</f>
        <v>0</v>
      </c>
      <c r="R293" s="6">
        <f t="shared" ca="1" si="52"/>
        <v>0</v>
      </c>
      <c r="S293" s="6">
        <f>N293*(L293-M293)</f>
        <v>0</v>
      </c>
      <c r="T293" s="14">
        <f t="shared" si="44"/>
        <v>0</v>
      </c>
      <c r="V293" s="8">
        <f t="shared" ca="1" si="53"/>
        <v>0</v>
      </c>
    </row>
    <row r="294" spans="1:22" x14ac:dyDescent="0.25">
      <c r="A294" s="18">
        <f t="shared" ca="1" si="45"/>
        <v>53965</v>
      </c>
      <c r="B294" s="1">
        <f t="shared" si="54"/>
        <v>282</v>
      </c>
      <c r="C294" s="2">
        <f t="shared" si="46"/>
        <v>36072.440423886954</v>
      </c>
      <c r="D294" s="6">
        <f>PPMT($B$2/12,B294,$B$3,$B$1)</f>
        <v>-386.5197879126103</v>
      </c>
      <c r="E294" s="6">
        <f>IPMT($B$2/12,B294,$B$3,$B$1)</f>
        <v>-150.30183509952877</v>
      </c>
      <c r="F294" s="6">
        <f t="shared" si="47"/>
        <v>-536.82162301213907</v>
      </c>
      <c r="G294" s="6">
        <f>PMT($B$2/12,$B$3,$B$1)</f>
        <v>-536.82162301213907</v>
      </c>
      <c r="H294" s="6">
        <f t="shared" si="48"/>
        <v>35685.92063597434</v>
      </c>
      <c r="J294" s="1">
        <f t="shared" si="49"/>
        <v>282</v>
      </c>
      <c r="K294" s="2">
        <f t="shared" si="50"/>
        <v>191924.201601982</v>
      </c>
      <c r="L294" s="2">
        <f t="shared" si="51"/>
        <v>0</v>
      </c>
      <c r="M294" s="6">
        <f>IF(-PPMT($B$2/12,B294,$B$3,$B$1)&gt;T293,T293,-PPMT($B$2/12,B294,$B$3,$B$1))</f>
        <v>0</v>
      </c>
      <c r="N294" s="11">
        <f>(1+VLOOKUP(J294,Curves!$A:$B,2,0))^(1/12)-1</f>
        <v>6.4340301100034303E-3</v>
      </c>
      <c r="O294" s="6">
        <f>$B$2/12*L294</f>
        <v>0</v>
      </c>
      <c r="P294" s="10">
        <f>(1+VLOOKUP(B294,Curves!$A:$C,3,0))^(1/12)-1</f>
        <v>3.6765793224979859E-4</v>
      </c>
      <c r="Q294" s="6">
        <f>P294*(L294-M294-S294)</f>
        <v>0</v>
      </c>
      <c r="R294" s="6">
        <f t="shared" ca="1" si="52"/>
        <v>0</v>
      </c>
      <c r="S294" s="6">
        <f>N294*(L294-M294)</f>
        <v>0</v>
      </c>
      <c r="T294" s="14">
        <f t="shared" si="44"/>
        <v>0</v>
      </c>
      <c r="V294" s="8">
        <f t="shared" ca="1" si="53"/>
        <v>0</v>
      </c>
    </row>
    <row r="295" spans="1:22" x14ac:dyDescent="0.25">
      <c r="A295" s="18">
        <f t="shared" ca="1" si="45"/>
        <v>53996</v>
      </c>
      <c r="B295" s="1">
        <f t="shared" si="54"/>
        <v>283</v>
      </c>
      <c r="C295" s="2">
        <f t="shared" si="46"/>
        <v>35685.92063597434</v>
      </c>
      <c r="D295" s="6">
        <f>PPMT($B$2/12,B295,$B$3,$B$1)</f>
        <v>-388.13028702891285</v>
      </c>
      <c r="E295" s="6">
        <f>IPMT($B$2/12,B295,$B$3,$B$1)</f>
        <v>-148.6913359832262</v>
      </c>
      <c r="F295" s="6">
        <f t="shared" si="47"/>
        <v>-536.82162301213907</v>
      </c>
      <c r="G295" s="6">
        <f>PMT($B$2/12,$B$3,$B$1)</f>
        <v>-536.82162301213907</v>
      </c>
      <c r="H295" s="6">
        <f t="shared" si="48"/>
        <v>35297.790348945426</v>
      </c>
      <c r="J295" s="1">
        <f t="shared" si="49"/>
        <v>283</v>
      </c>
      <c r="K295" s="2">
        <f t="shared" si="50"/>
        <v>192244.07527131864</v>
      </c>
      <c r="L295" s="2">
        <f t="shared" si="51"/>
        <v>0</v>
      </c>
      <c r="M295" s="6">
        <f>IF(-PPMT($B$2/12,B295,$B$3,$B$1)&gt;T294,T294,-PPMT($B$2/12,B295,$B$3,$B$1))</f>
        <v>0</v>
      </c>
      <c r="N295" s="11">
        <f>(1+VLOOKUP(J295,Curves!$A:$B,2,0))^(1/12)-1</f>
        <v>6.4340301100034303E-3</v>
      </c>
      <c r="O295" s="6">
        <f>$B$2/12*L295</f>
        <v>0</v>
      </c>
      <c r="P295" s="10">
        <f>(1+VLOOKUP(B295,Curves!$A:$C,3,0))^(1/12)-1</f>
        <v>3.6765793224979859E-4</v>
      </c>
      <c r="Q295" s="6">
        <f>P295*(L295-M295-S295)</f>
        <v>0</v>
      </c>
      <c r="R295" s="6">
        <f t="shared" ca="1" si="52"/>
        <v>0</v>
      </c>
      <c r="S295" s="6">
        <f>N295*(L295-M295)</f>
        <v>0</v>
      </c>
      <c r="T295" s="14">
        <f t="shared" si="44"/>
        <v>0</v>
      </c>
      <c r="V295" s="8">
        <f t="shared" ca="1" si="53"/>
        <v>0</v>
      </c>
    </row>
    <row r="296" spans="1:22" x14ac:dyDescent="0.25">
      <c r="A296" s="18">
        <f t="shared" ca="1" si="45"/>
        <v>54026</v>
      </c>
      <c r="B296" s="1">
        <f t="shared" si="54"/>
        <v>284</v>
      </c>
      <c r="C296" s="2">
        <f t="shared" si="46"/>
        <v>35297.790348945426</v>
      </c>
      <c r="D296" s="6">
        <f>PPMT($B$2/12,B296,$B$3,$B$1)</f>
        <v>-389.74749655819994</v>
      </c>
      <c r="E296" s="6">
        <f>IPMT($B$2/12,B296,$B$3,$B$1)</f>
        <v>-147.07412645393913</v>
      </c>
      <c r="F296" s="6">
        <f t="shared" si="47"/>
        <v>-536.82162301213907</v>
      </c>
      <c r="G296" s="6">
        <f>PMT($B$2/12,$B$3,$B$1)</f>
        <v>-536.82162301213907</v>
      </c>
      <c r="H296" s="6">
        <f t="shared" si="48"/>
        <v>34908.042852387225</v>
      </c>
      <c r="J296" s="1">
        <f t="shared" si="49"/>
        <v>284</v>
      </c>
      <c r="K296" s="2">
        <f t="shared" si="50"/>
        <v>192564.48206343752</v>
      </c>
      <c r="L296" s="2">
        <f t="shared" si="51"/>
        <v>0</v>
      </c>
      <c r="M296" s="6">
        <f>IF(-PPMT($B$2/12,B296,$B$3,$B$1)&gt;T295,T295,-PPMT($B$2/12,B296,$B$3,$B$1))</f>
        <v>0</v>
      </c>
      <c r="N296" s="11">
        <f>(1+VLOOKUP(J296,Curves!$A:$B,2,0))^(1/12)-1</f>
        <v>6.4340301100034303E-3</v>
      </c>
      <c r="O296" s="6">
        <f>$B$2/12*L296</f>
        <v>0</v>
      </c>
      <c r="P296" s="10">
        <f>(1+VLOOKUP(B296,Curves!$A:$C,3,0))^(1/12)-1</f>
        <v>3.6765793224979859E-4</v>
      </c>
      <c r="Q296" s="6">
        <f>P296*(L296-M296-S296)</f>
        <v>0</v>
      </c>
      <c r="R296" s="6">
        <f t="shared" ca="1" si="52"/>
        <v>0</v>
      </c>
      <c r="S296" s="6">
        <f>N296*(L296-M296)</f>
        <v>0</v>
      </c>
      <c r="T296" s="14">
        <f t="shared" si="44"/>
        <v>0</v>
      </c>
      <c r="V296" s="8">
        <f t="shared" ca="1" si="53"/>
        <v>0</v>
      </c>
    </row>
    <row r="297" spans="1:22" x14ac:dyDescent="0.25">
      <c r="A297" s="18">
        <f t="shared" ca="1" si="45"/>
        <v>54057</v>
      </c>
      <c r="B297" s="1">
        <f t="shared" si="54"/>
        <v>285</v>
      </c>
      <c r="C297" s="2">
        <f t="shared" si="46"/>
        <v>34908.042852387225</v>
      </c>
      <c r="D297" s="6">
        <f>PPMT($B$2/12,B297,$B$3,$B$1)</f>
        <v>-391.37144446052582</v>
      </c>
      <c r="E297" s="6">
        <f>IPMT($B$2/12,B297,$B$3,$B$1)</f>
        <v>-145.45017855161325</v>
      </c>
      <c r="F297" s="6">
        <f t="shared" si="47"/>
        <v>-536.82162301213907</v>
      </c>
      <c r="G297" s="6">
        <f>PMT($B$2/12,$B$3,$B$1)</f>
        <v>-536.82162301213907</v>
      </c>
      <c r="H297" s="6">
        <f t="shared" si="48"/>
        <v>34516.671407926697</v>
      </c>
      <c r="J297" s="1">
        <f t="shared" si="49"/>
        <v>285</v>
      </c>
      <c r="K297" s="2">
        <f t="shared" si="50"/>
        <v>192885.42286687659</v>
      </c>
      <c r="L297" s="2">
        <f t="shared" si="51"/>
        <v>0</v>
      </c>
      <c r="M297" s="6">
        <f>IF(-PPMT($B$2/12,B297,$B$3,$B$1)&gt;T296,T296,-PPMT($B$2/12,B297,$B$3,$B$1))</f>
        <v>0</v>
      </c>
      <c r="N297" s="11">
        <f>(1+VLOOKUP(J297,Curves!$A:$B,2,0))^(1/12)-1</f>
        <v>6.4340301100034303E-3</v>
      </c>
      <c r="O297" s="6">
        <f>$B$2/12*L297</f>
        <v>0</v>
      </c>
      <c r="P297" s="10">
        <f>(1+VLOOKUP(B297,Curves!$A:$C,3,0))^(1/12)-1</f>
        <v>3.6765793224979859E-4</v>
      </c>
      <c r="Q297" s="6">
        <f>P297*(L297-M297-S297)</f>
        <v>0</v>
      </c>
      <c r="R297" s="6">
        <f t="shared" ca="1" si="52"/>
        <v>0</v>
      </c>
      <c r="S297" s="6">
        <f>N297*(L297-M297)</f>
        <v>0</v>
      </c>
      <c r="T297" s="14">
        <f t="shared" si="44"/>
        <v>0</v>
      </c>
      <c r="V297" s="8">
        <f t="shared" ca="1" si="53"/>
        <v>0</v>
      </c>
    </row>
    <row r="298" spans="1:22" x14ac:dyDescent="0.25">
      <c r="A298" s="18">
        <f t="shared" ca="1" si="45"/>
        <v>54088</v>
      </c>
      <c r="B298" s="1">
        <f t="shared" si="54"/>
        <v>286</v>
      </c>
      <c r="C298" s="2">
        <f t="shared" si="46"/>
        <v>34516.671407926697</v>
      </c>
      <c r="D298" s="6">
        <f>PPMT($B$2/12,B298,$B$3,$B$1)</f>
        <v>-393.00215881244469</v>
      </c>
      <c r="E298" s="6">
        <f>IPMT($B$2/12,B298,$B$3,$B$1)</f>
        <v>-143.81946419969438</v>
      </c>
      <c r="F298" s="6">
        <f t="shared" si="47"/>
        <v>-536.82162301213907</v>
      </c>
      <c r="G298" s="6">
        <f>PMT($B$2/12,$B$3,$B$1)</f>
        <v>-536.82162301213907</v>
      </c>
      <c r="H298" s="6">
        <f t="shared" si="48"/>
        <v>34123.669249114253</v>
      </c>
      <c r="J298" s="1">
        <f t="shared" si="49"/>
        <v>286</v>
      </c>
      <c r="K298" s="2">
        <f t="shared" si="50"/>
        <v>193206.89857165472</v>
      </c>
      <c r="L298" s="2">
        <f t="shared" si="51"/>
        <v>0</v>
      </c>
      <c r="M298" s="6">
        <f>IF(-PPMT($B$2/12,B298,$B$3,$B$1)&gt;T297,T297,-PPMT($B$2/12,B298,$B$3,$B$1))</f>
        <v>0</v>
      </c>
      <c r="N298" s="11">
        <f>(1+VLOOKUP(J298,Curves!$A:$B,2,0))^(1/12)-1</f>
        <v>6.4340301100034303E-3</v>
      </c>
      <c r="O298" s="6">
        <f>$B$2/12*L298</f>
        <v>0</v>
      </c>
      <c r="P298" s="10">
        <f>(1+VLOOKUP(B298,Curves!$A:$C,3,0))^(1/12)-1</f>
        <v>3.6765793224979859E-4</v>
      </c>
      <c r="Q298" s="6">
        <f>P298*(L298-M298-S298)</f>
        <v>0</v>
      </c>
      <c r="R298" s="6">
        <f t="shared" ca="1" si="52"/>
        <v>0</v>
      </c>
      <c r="S298" s="6">
        <f>N298*(L298-M298)</f>
        <v>0</v>
      </c>
      <c r="T298" s="14">
        <f t="shared" si="44"/>
        <v>0</v>
      </c>
      <c r="V298" s="8">
        <f t="shared" ca="1" si="53"/>
        <v>0</v>
      </c>
    </row>
    <row r="299" spans="1:22" x14ac:dyDescent="0.25">
      <c r="A299" s="18">
        <f t="shared" ca="1" si="45"/>
        <v>54117</v>
      </c>
      <c r="B299" s="1">
        <f t="shared" si="54"/>
        <v>287</v>
      </c>
      <c r="C299" s="2">
        <f t="shared" si="46"/>
        <v>34123.669249114253</v>
      </c>
      <c r="D299" s="6">
        <f>PPMT($B$2/12,B299,$B$3,$B$1)</f>
        <v>-394.63966780749655</v>
      </c>
      <c r="E299" s="6">
        <f>IPMT($B$2/12,B299,$B$3,$B$1)</f>
        <v>-142.18195520464258</v>
      </c>
      <c r="F299" s="6">
        <f t="shared" si="47"/>
        <v>-536.82162301213907</v>
      </c>
      <c r="G299" s="6">
        <f>PMT($B$2/12,$B$3,$B$1)</f>
        <v>-536.82162301213907</v>
      </c>
      <c r="H299" s="6">
        <f t="shared" si="48"/>
        <v>33729.029581306757</v>
      </c>
      <c r="J299" s="1">
        <f t="shared" si="49"/>
        <v>287</v>
      </c>
      <c r="K299" s="2">
        <f t="shared" si="50"/>
        <v>193528.91006927416</v>
      </c>
      <c r="L299" s="2">
        <f t="shared" si="51"/>
        <v>0</v>
      </c>
      <c r="M299" s="6">
        <f>IF(-PPMT($B$2/12,B299,$B$3,$B$1)&gt;T298,T298,-PPMT($B$2/12,B299,$B$3,$B$1))</f>
        <v>0</v>
      </c>
      <c r="N299" s="11">
        <f>(1+VLOOKUP(J299,Curves!$A:$B,2,0))^(1/12)-1</f>
        <v>6.4340301100034303E-3</v>
      </c>
      <c r="O299" s="6">
        <f>$B$2/12*L299</f>
        <v>0</v>
      </c>
      <c r="P299" s="10">
        <f>(1+VLOOKUP(B299,Curves!$A:$C,3,0))^(1/12)-1</f>
        <v>3.6765793224979859E-4</v>
      </c>
      <c r="Q299" s="6">
        <f>P299*(L299-M299-S299)</f>
        <v>0</v>
      </c>
      <c r="R299" s="6">
        <f t="shared" ca="1" si="52"/>
        <v>0</v>
      </c>
      <c r="S299" s="6">
        <f>N299*(L299-M299)</f>
        <v>0</v>
      </c>
      <c r="T299" s="14">
        <f t="shared" si="44"/>
        <v>0</v>
      </c>
      <c r="V299" s="8">
        <f t="shared" ca="1" si="53"/>
        <v>0</v>
      </c>
    </row>
    <row r="300" spans="1:22" x14ac:dyDescent="0.25">
      <c r="A300" s="18">
        <f t="shared" ca="1" si="45"/>
        <v>54148</v>
      </c>
      <c r="B300" s="1">
        <f t="shared" si="54"/>
        <v>288</v>
      </c>
      <c r="C300" s="2">
        <f t="shared" si="46"/>
        <v>33729.029581306757</v>
      </c>
      <c r="D300" s="6">
        <f>PPMT($B$2/12,B300,$B$3,$B$1)</f>
        <v>-396.28399975669447</v>
      </c>
      <c r="E300" s="6">
        <f>IPMT($B$2/12,B300,$B$3,$B$1)</f>
        <v>-140.53762325544463</v>
      </c>
      <c r="F300" s="6">
        <f t="shared" si="47"/>
        <v>-536.82162301213907</v>
      </c>
      <c r="G300" s="6">
        <f>PMT($B$2/12,$B$3,$B$1)</f>
        <v>-536.82162301213907</v>
      </c>
      <c r="H300" s="6">
        <f t="shared" si="48"/>
        <v>33332.745581550065</v>
      </c>
      <c r="J300" s="1">
        <f t="shared" si="49"/>
        <v>288</v>
      </c>
      <c r="K300" s="2">
        <f t="shared" si="50"/>
        <v>193851.45825272295</v>
      </c>
      <c r="L300" s="2">
        <f t="shared" si="51"/>
        <v>0</v>
      </c>
      <c r="M300" s="6">
        <f>IF(-PPMT($B$2/12,B300,$B$3,$B$1)&gt;T299,T299,-PPMT($B$2/12,B300,$B$3,$B$1))</f>
        <v>0</v>
      </c>
      <c r="N300" s="11">
        <f>(1+VLOOKUP(J300,Curves!$A:$B,2,0))^(1/12)-1</f>
        <v>6.4340301100034303E-3</v>
      </c>
      <c r="O300" s="6">
        <f>$B$2/12*L300</f>
        <v>0</v>
      </c>
      <c r="P300" s="10">
        <f>(1+VLOOKUP(B300,Curves!$A:$C,3,0))^(1/12)-1</f>
        <v>3.6765793224979859E-4</v>
      </c>
      <c r="Q300" s="6">
        <f>P300*(L300-M300-S300)</f>
        <v>0</v>
      </c>
      <c r="R300" s="6">
        <f t="shared" ca="1" si="52"/>
        <v>0</v>
      </c>
      <c r="S300" s="6">
        <f>N300*(L300-M300)</f>
        <v>0</v>
      </c>
      <c r="T300" s="14">
        <f t="shared" si="44"/>
        <v>0</v>
      </c>
      <c r="V300" s="8">
        <f t="shared" ca="1" si="53"/>
        <v>0</v>
      </c>
    </row>
    <row r="301" spans="1:22" x14ac:dyDescent="0.25">
      <c r="A301" s="18">
        <f t="shared" ca="1" si="45"/>
        <v>54178</v>
      </c>
      <c r="B301" s="1">
        <f t="shared" si="54"/>
        <v>289</v>
      </c>
      <c r="C301" s="2">
        <f t="shared" si="46"/>
        <v>33332.745581550065</v>
      </c>
      <c r="D301" s="6">
        <f>PPMT($B$2/12,B301,$B$3,$B$1)</f>
        <v>-397.935183089014</v>
      </c>
      <c r="E301" s="6">
        <f>IPMT($B$2/12,B301,$B$3,$B$1)</f>
        <v>-138.8864399231251</v>
      </c>
      <c r="F301" s="6">
        <f t="shared" si="47"/>
        <v>-536.82162301213907</v>
      </c>
      <c r="G301" s="6">
        <f>PMT($B$2/12,$B$3,$B$1)</f>
        <v>-536.82162301213907</v>
      </c>
      <c r="H301" s="6">
        <f t="shared" si="48"/>
        <v>32934.81039846105</v>
      </c>
      <c r="J301" s="1">
        <f t="shared" si="49"/>
        <v>289</v>
      </c>
      <c r="K301" s="2">
        <f t="shared" si="50"/>
        <v>194174.54401647751</v>
      </c>
      <c r="L301" s="2">
        <f t="shared" si="51"/>
        <v>0</v>
      </c>
      <c r="M301" s="6">
        <f>IF(-PPMT($B$2/12,B301,$B$3,$B$1)&gt;T300,T300,-PPMT($B$2/12,B301,$B$3,$B$1))</f>
        <v>0</v>
      </c>
      <c r="N301" s="11">
        <f>(1+VLOOKUP(J301,Curves!$A:$B,2,0))^(1/12)-1</f>
        <v>6.4340301100034303E-3</v>
      </c>
      <c r="O301" s="6">
        <f>$B$2/12*L301</f>
        <v>0</v>
      </c>
      <c r="P301" s="10">
        <f>(1+VLOOKUP(B301,Curves!$A:$C,3,0))^(1/12)-1</f>
        <v>3.6765793224979859E-4</v>
      </c>
      <c r="Q301" s="6">
        <f>P301*(L301-M301-S301)</f>
        <v>0</v>
      </c>
      <c r="R301" s="6">
        <f t="shared" ca="1" si="52"/>
        <v>0</v>
      </c>
      <c r="S301" s="6">
        <f>N301*(L301-M301)</f>
        <v>0</v>
      </c>
      <c r="T301" s="14">
        <f t="shared" si="44"/>
        <v>0</v>
      </c>
      <c r="V301" s="8">
        <f t="shared" ca="1" si="53"/>
        <v>0</v>
      </c>
    </row>
    <row r="302" spans="1:22" x14ac:dyDescent="0.25">
      <c r="A302" s="18">
        <f t="shared" ca="1" si="45"/>
        <v>54209</v>
      </c>
      <c r="B302" s="1">
        <f t="shared" si="54"/>
        <v>290</v>
      </c>
      <c r="C302" s="2">
        <f t="shared" si="46"/>
        <v>32934.81039846105</v>
      </c>
      <c r="D302" s="6">
        <f>PPMT($B$2/12,B302,$B$3,$B$1)</f>
        <v>-399.59324635188489</v>
      </c>
      <c r="E302" s="6">
        <f>IPMT($B$2/12,B302,$B$3,$B$1)</f>
        <v>-137.22837666025418</v>
      </c>
      <c r="F302" s="6">
        <f t="shared" si="47"/>
        <v>-536.82162301213907</v>
      </c>
      <c r="G302" s="6">
        <f>PMT($B$2/12,$B$3,$B$1)</f>
        <v>-536.82162301213907</v>
      </c>
      <c r="H302" s="6">
        <f t="shared" si="48"/>
        <v>32535.217152109166</v>
      </c>
      <c r="J302" s="1">
        <f t="shared" si="49"/>
        <v>290</v>
      </c>
      <c r="K302" s="2">
        <f t="shared" si="50"/>
        <v>194498.16825650499</v>
      </c>
      <c r="L302" s="2">
        <f t="shared" si="51"/>
        <v>0</v>
      </c>
      <c r="M302" s="6">
        <f>IF(-PPMT($B$2/12,B302,$B$3,$B$1)&gt;T301,T301,-PPMT($B$2/12,B302,$B$3,$B$1))</f>
        <v>0</v>
      </c>
      <c r="N302" s="11">
        <f>(1+VLOOKUP(J302,Curves!$A:$B,2,0))^(1/12)-1</f>
        <v>6.4340301100034303E-3</v>
      </c>
      <c r="O302" s="6">
        <f>$B$2/12*L302</f>
        <v>0</v>
      </c>
      <c r="P302" s="10">
        <f>(1+VLOOKUP(B302,Curves!$A:$C,3,0))^(1/12)-1</f>
        <v>3.6765793224979859E-4</v>
      </c>
      <c r="Q302" s="6">
        <f>P302*(L302-M302-S302)</f>
        <v>0</v>
      </c>
      <c r="R302" s="6">
        <f t="shared" ca="1" si="52"/>
        <v>0</v>
      </c>
      <c r="S302" s="6">
        <f>N302*(L302-M302)</f>
        <v>0</v>
      </c>
      <c r="T302" s="14">
        <f t="shared" si="44"/>
        <v>0</v>
      </c>
      <c r="V302" s="8">
        <f t="shared" ca="1" si="53"/>
        <v>0</v>
      </c>
    </row>
    <row r="303" spans="1:22" x14ac:dyDescent="0.25">
      <c r="A303" s="18">
        <f t="shared" ca="1" si="45"/>
        <v>54239</v>
      </c>
      <c r="B303" s="1">
        <f t="shared" si="54"/>
        <v>291</v>
      </c>
      <c r="C303" s="2">
        <f t="shared" si="46"/>
        <v>32535.217152109166</v>
      </c>
      <c r="D303" s="6">
        <f>PPMT($B$2/12,B303,$B$3,$B$1)</f>
        <v>-401.25821821168438</v>
      </c>
      <c r="E303" s="6">
        <f>IPMT($B$2/12,B303,$B$3,$B$1)</f>
        <v>-135.56340480045469</v>
      </c>
      <c r="F303" s="6">
        <f t="shared" si="47"/>
        <v>-536.82162301213907</v>
      </c>
      <c r="G303" s="6">
        <f>PMT($B$2/12,$B$3,$B$1)</f>
        <v>-536.82162301213907</v>
      </c>
      <c r="H303" s="6">
        <f t="shared" si="48"/>
        <v>32133.95893389748</v>
      </c>
      <c r="J303" s="1">
        <f t="shared" si="49"/>
        <v>291</v>
      </c>
      <c r="K303" s="2">
        <f t="shared" si="50"/>
        <v>194822.33187026583</v>
      </c>
      <c r="L303" s="2">
        <f t="shared" si="51"/>
        <v>0</v>
      </c>
      <c r="M303" s="6">
        <f>IF(-PPMT($B$2/12,B303,$B$3,$B$1)&gt;T302,T302,-PPMT($B$2/12,B303,$B$3,$B$1))</f>
        <v>0</v>
      </c>
      <c r="N303" s="11">
        <f>(1+VLOOKUP(J303,Curves!$A:$B,2,0))^(1/12)-1</f>
        <v>6.4340301100034303E-3</v>
      </c>
      <c r="O303" s="6">
        <f>$B$2/12*L303</f>
        <v>0</v>
      </c>
      <c r="P303" s="10">
        <f>(1+VLOOKUP(B303,Curves!$A:$C,3,0))^(1/12)-1</f>
        <v>3.6765793224979859E-4</v>
      </c>
      <c r="Q303" s="6">
        <f>P303*(L303-M303-S303)</f>
        <v>0</v>
      </c>
      <c r="R303" s="6">
        <f t="shared" ca="1" si="52"/>
        <v>0</v>
      </c>
      <c r="S303" s="6">
        <f>N303*(L303-M303)</f>
        <v>0</v>
      </c>
      <c r="T303" s="14">
        <f t="shared" si="44"/>
        <v>0</v>
      </c>
      <c r="V303" s="8">
        <f t="shared" ca="1" si="53"/>
        <v>0</v>
      </c>
    </row>
    <row r="304" spans="1:22" x14ac:dyDescent="0.25">
      <c r="A304" s="18">
        <f t="shared" ca="1" si="45"/>
        <v>54270</v>
      </c>
      <c r="B304" s="1">
        <f t="shared" si="54"/>
        <v>292</v>
      </c>
      <c r="C304" s="2">
        <f t="shared" si="46"/>
        <v>32133.95893389748</v>
      </c>
      <c r="D304" s="6">
        <f>PPMT($B$2/12,B304,$B$3,$B$1)</f>
        <v>-402.93012745423306</v>
      </c>
      <c r="E304" s="6">
        <f>IPMT($B$2/12,B304,$B$3,$B$1)</f>
        <v>-133.89149555790598</v>
      </c>
      <c r="F304" s="6">
        <f t="shared" si="47"/>
        <v>-536.82162301213907</v>
      </c>
      <c r="G304" s="6">
        <f>PMT($B$2/12,$B$3,$B$1)</f>
        <v>-536.82162301213907</v>
      </c>
      <c r="H304" s="6">
        <f t="shared" si="48"/>
        <v>31731.028806443246</v>
      </c>
      <c r="J304" s="1">
        <f t="shared" si="49"/>
        <v>292</v>
      </c>
      <c r="K304" s="2">
        <f t="shared" si="50"/>
        <v>195147.03575671627</v>
      </c>
      <c r="L304" s="2">
        <f t="shared" si="51"/>
        <v>0</v>
      </c>
      <c r="M304" s="6">
        <f>IF(-PPMT($B$2/12,B304,$B$3,$B$1)&gt;T303,T303,-PPMT($B$2/12,B304,$B$3,$B$1))</f>
        <v>0</v>
      </c>
      <c r="N304" s="11">
        <f>(1+VLOOKUP(J304,Curves!$A:$B,2,0))^(1/12)-1</f>
        <v>6.4340301100034303E-3</v>
      </c>
      <c r="O304" s="6">
        <f>$B$2/12*L304</f>
        <v>0</v>
      </c>
      <c r="P304" s="10">
        <f>(1+VLOOKUP(B304,Curves!$A:$C,3,0))^(1/12)-1</f>
        <v>3.6765793224979859E-4</v>
      </c>
      <c r="Q304" s="6">
        <f>P304*(L304-M304-S304)</f>
        <v>0</v>
      </c>
      <c r="R304" s="6">
        <f t="shared" ca="1" si="52"/>
        <v>0</v>
      </c>
      <c r="S304" s="6">
        <f>N304*(L304-M304)</f>
        <v>0</v>
      </c>
      <c r="T304" s="14">
        <f t="shared" si="44"/>
        <v>0</v>
      </c>
      <c r="V304" s="8">
        <f t="shared" ca="1" si="53"/>
        <v>0</v>
      </c>
    </row>
    <row r="305" spans="1:22" x14ac:dyDescent="0.25">
      <c r="A305" s="18">
        <f t="shared" ca="1" si="45"/>
        <v>54301</v>
      </c>
      <c r="B305" s="1">
        <f t="shared" si="54"/>
        <v>293</v>
      </c>
      <c r="C305" s="2">
        <f t="shared" si="46"/>
        <v>31731.028806443246</v>
      </c>
      <c r="D305" s="6">
        <f>PPMT($B$2/12,B305,$B$3,$B$1)</f>
        <v>-404.60900298529236</v>
      </c>
      <c r="E305" s="6">
        <f>IPMT($B$2/12,B305,$B$3,$B$1)</f>
        <v>-132.21262002684668</v>
      </c>
      <c r="F305" s="6">
        <f t="shared" si="47"/>
        <v>-536.82162301213907</v>
      </c>
      <c r="G305" s="6">
        <f>PMT($B$2/12,$B$3,$B$1)</f>
        <v>-536.82162301213907</v>
      </c>
      <c r="H305" s="6">
        <f t="shared" si="48"/>
        <v>31326.419803457953</v>
      </c>
      <c r="J305" s="1">
        <f t="shared" si="49"/>
        <v>293</v>
      </c>
      <c r="K305" s="2">
        <f t="shared" si="50"/>
        <v>195472.28081631081</v>
      </c>
      <c r="L305" s="2">
        <f t="shared" si="51"/>
        <v>0</v>
      </c>
      <c r="M305" s="6">
        <f>IF(-PPMT($B$2/12,B305,$B$3,$B$1)&gt;T304,T304,-PPMT($B$2/12,B305,$B$3,$B$1))</f>
        <v>0</v>
      </c>
      <c r="N305" s="11">
        <f>(1+VLOOKUP(J305,Curves!$A:$B,2,0))^(1/12)-1</f>
        <v>6.4340301100034303E-3</v>
      </c>
      <c r="O305" s="6">
        <f>$B$2/12*L305</f>
        <v>0</v>
      </c>
      <c r="P305" s="10">
        <f>(1+VLOOKUP(B305,Curves!$A:$C,3,0))^(1/12)-1</f>
        <v>3.6765793224979859E-4</v>
      </c>
      <c r="Q305" s="6">
        <f>P305*(L305-M305-S305)</f>
        <v>0</v>
      </c>
      <c r="R305" s="6">
        <f t="shared" ca="1" si="52"/>
        <v>0</v>
      </c>
      <c r="S305" s="6">
        <f>N305*(L305-M305)</f>
        <v>0</v>
      </c>
      <c r="T305" s="14">
        <f t="shared" si="44"/>
        <v>0</v>
      </c>
      <c r="V305" s="8">
        <f t="shared" ca="1" si="53"/>
        <v>0</v>
      </c>
    </row>
    <row r="306" spans="1:22" x14ac:dyDescent="0.25">
      <c r="A306" s="18">
        <f t="shared" ca="1" si="45"/>
        <v>54331</v>
      </c>
      <c r="B306" s="1">
        <f t="shared" si="54"/>
        <v>294</v>
      </c>
      <c r="C306" s="2">
        <f t="shared" si="46"/>
        <v>31326.419803457953</v>
      </c>
      <c r="D306" s="6">
        <f>PPMT($B$2/12,B306,$B$3,$B$1)</f>
        <v>-406.29487383106448</v>
      </c>
      <c r="E306" s="6">
        <f>IPMT($B$2/12,B306,$B$3,$B$1)</f>
        <v>-130.52674918107459</v>
      </c>
      <c r="F306" s="6">
        <f t="shared" si="47"/>
        <v>-536.82162301213907</v>
      </c>
      <c r="G306" s="6">
        <f>PMT($B$2/12,$B$3,$B$1)</f>
        <v>-536.82162301213907</v>
      </c>
      <c r="H306" s="6">
        <f t="shared" si="48"/>
        <v>30920.124929626887</v>
      </c>
      <c r="J306" s="1">
        <f t="shared" si="49"/>
        <v>294</v>
      </c>
      <c r="K306" s="2">
        <f t="shared" si="50"/>
        <v>195798.06795100466</v>
      </c>
      <c r="L306" s="2">
        <f t="shared" si="51"/>
        <v>0</v>
      </c>
      <c r="M306" s="6">
        <f>IF(-PPMT($B$2/12,B306,$B$3,$B$1)&gt;T305,T305,-PPMT($B$2/12,B306,$B$3,$B$1))</f>
        <v>0</v>
      </c>
      <c r="N306" s="11">
        <f>(1+VLOOKUP(J306,Curves!$A:$B,2,0))^(1/12)-1</f>
        <v>6.4340301100034303E-3</v>
      </c>
      <c r="O306" s="6">
        <f>$B$2/12*L306</f>
        <v>0</v>
      </c>
      <c r="P306" s="10">
        <f>(1+VLOOKUP(B306,Curves!$A:$C,3,0))^(1/12)-1</f>
        <v>3.6765793224979859E-4</v>
      </c>
      <c r="Q306" s="6">
        <f>P306*(L306-M306-S306)</f>
        <v>0</v>
      </c>
      <c r="R306" s="6">
        <f t="shared" ca="1" si="52"/>
        <v>0</v>
      </c>
      <c r="S306" s="6">
        <f>N306*(L306-M306)</f>
        <v>0</v>
      </c>
      <c r="T306" s="14">
        <f t="shared" si="44"/>
        <v>0</v>
      </c>
      <c r="V306" s="8">
        <f t="shared" ca="1" si="53"/>
        <v>0</v>
      </c>
    </row>
    <row r="307" spans="1:22" x14ac:dyDescent="0.25">
      <c r="A307" s="18">
        <f t="shared" ca="1" si="45"/>
        <v>54362</v>
      </c>
      <c r="B307" s="1">
        <f t="shared" si="54"/>
        <v>295</v>
      </c>
      <c r="C307" s="2">
        <f t="shared" si="46"/>
        <v>30920.124929626887</v>
      </c>
      <c r="D307" s="6">
        <f>PPMT($B$2/12,B307,$B$3,$B$1)</f>
        <v>-407.98776913869392</v>
      </c>
      <c r="E307" s="6">
        <f>IPMT($B$2/12,B307,$B$3,$B$1)</f>
        <v>-128.83385387344515</v>
      </c>
      <c r="F307" s="6">
        <f t="shared" si="47"/>
        <v>-536.82162301213907</v>
      </c>
      <c r="G307" s="6">
        <f>PMT($B$2/12,$B$3,$B$1)</f>
        <v>-536.82162301213907</v>
      </c>
      <c r="H307" s="6">
        <f t="shared" si="48"/>
        <v>30512.137160488193</v>
      </c>
      <c r="J307" s="1">
        <f t="shared" si="49"/>
        <v>295</v>
      </c>
      <c r="K307" s="2">
        <f t="shared" si="50"/>
        <v>196124.39806425635</v>
      </c>
      <c r="L307" s="2">
        <f t="shared" si="51"/>
        <v>0</v>
      </c>
      <c r="M307" s="6">
        <f>IF(-PPMT($B$2/12,B307,$B$3,$B$1)&gt;T306,T306,-PPMT($B$2/12,B307,$B$3,$B$1))</f>
        <v>0</v>
      </c>
      <c r="N307" s="11">
        <f>(1+VLOOKUP(J307,Curves!$A:$B,2,0))^(1/12)-1</f>
        <v>6.4340301100034303E-3</v>
      </c>
      <c r="O307" s="6">
        <f>$B$2/12*L307</f>
        <v>0</v>
      </c>
      <c r="P307" s="10">
        <f>(1+VLOOKUP(B307,Curves!$A:$C,3,0))^(1/12)-1</f>
        <v>3.6765793224979859E-4</v>
      </c>
      <c r="Q307" s="6">
        <f>P307*(L307-M307-S307)</f>
        <v>0</v>
      </c>
      <c r="R307" s="6">
        <f t="shared" ca="1" si="52"/>
        <v>0</v>
      </c>
      <c r="S307" s="6">
        <f>N307*(L307-M307)</f>
        <v>0</v>
      </c>
      <c r="T307" s="14">
        <f t="shared" si="44"/>
        <v>0</v>
      </c>
      <c r="V307" s="8">
        <f t="shared" ca="1" si="53"/>
        <v>0</v>
      </c>
    </row>
    <row r="308" spans="1:22" x14ac:dyDescent="0.25">
      <c r="A308" s="18">
        <f t="shared" ca="1" si="45"/>
        <v>54392</v>
      </c>
      <c r="B308" s="1">
        <f t="shared" si="54"/>
        <v>296</v>
      </c>
      <c r="C308" s="2">
        <f t="shared" si="46"/>
        <v>30512.137160488193</v>
      </c>
      <c r="D308" s="6">
        <f>PPMT($B$2/12,B308,$B$3,$B$1)</f>
        <v>-409.68771817677174</v>
      </c>
      <c r="E308" s="6">
        <f>IPMT($B$2/12,B308,$B$3,$B$1)</f>
        <v>-127.13390483536729</v>
      </c>
      <c r="F308" s="6">
        <f t="shared" si="47"/>
        <v>-536.82162301213907</v>
      </c>
      <c r="G308" s="6">
        <f>PMT($B$2/12,$B$3,$B$1)</f>
        <v>-536.82162301213907</v>
      </c>
      <c r="H308" s="6">
        <f t="shared" si="48"/>
        <v>30102.449442311423</v>
      </c>
      <c r="J308" s="1">
        <f t="shared" si="49"/>
        <v>296</v>
      </c>
      <c r="K308" s="2">
        <f t="shared" si="50"/>
        <v>196451.27206103012</v>
      </c>
      <c r="L308" s="2">
        <f t="shared" si="51"/>
        <v>0</v>
      </c>
      <c r="M308" s="6">
        <f>IF(-PPMT($B$2/12,B308,$B$3,$B$1)&gt;T307,T307,-PPMT($B$2/12,B308,$B$3,$B$1))</f>
        <v>0</v>
      </c>
      <c r="N308" s="11">
        <f>(1+VLOOKUP(J308,Curves!$A:$B,2,0))^(1/12)-1</f>
        <v>6.4340301100034303E-3</v>
      </c>
      <c r="O308" s="6">
        <f>$B$2/12*L308</f>
        <v>0</v>
      </c>
      <c r="P308" s="10">
        <f>(1+VLOOKUP(B308,Curves!$A:$C,3,0))^(1/12)-1</f>
        <v>3.6765793224979859E-4</v>
      </c>
      <c r="Q308" s="6">
        <f>P308*(L308-M308-S308)</f>
        <v>0</v>
      </c>
      <c r="R308" s="6">
        <f t="shared" ca="1" si="52"/>
        <v>0</v>
      </c>
      <c r="S308" s="6">
        <f>N308*(L308-M308)</f>
        <v>0</v>
      </c>
      <c r="T308" s="14">
        <f t="shared" si="44"/>
        <v>0</v>
      </c>
      <c r="V308" s="8">
        <f t="shared" ca="1" si="53"/>
        <v>0</v>
      </c>
    </row>
    <row r="309" spans="1:22" x14ac:dyDescent="0.25">
      <c r="A309" s="18">
        <f t="shared" ca="1" si="45"/>
        <v>54423</v>
      </c>
      <c r="B309" s="1">
        <f t="shared" si="54"/>
        <v>297</v>
      </c>
      <c r="C309" s="2">
        <f t="shared" si="46"/>
        <v>30102.449442311423</v>
      </c>
      <c r="D309" s="6">
        <f>PPMT($B$2/12,B309,$B$3,$B$1)</f>
        <v>-411.39475033584159</v>
      </c>
      <c r="E309" s="6">
        <f>IPMT($B$2/12,B309,$B$3,$B$1)</f>
        <v>-125.42687267629741</v>
      </c>
      <c r="F309" s="6">
        <f t="shared" si="47"/>
        <v>-536.82162301213896</v>
      </c>
      <c r="G309" s="6">
        <f>PMT($B$2/12,$B$3,$B$1)</f>
        <v>-536.82162301213907</v>
      </c>
      <c r="H309" s="6">
        <f t="shared" si="48"/>
        <v>29691.05469197558</v>
      </c>
      <c r="J309" s="1">
        <f t="shared" si="49"/>
        <v>297</v>
      </c>
      <c r="K309" s="2">
        <f t="shared" si="50"/>
        <v>196778.69084779851</v>
      </c>
      <c r="L309" s="2">
        <f t="shared" si="51"/>
        <v>0</v>
      </c>
      <c r="M309" s="6">
        <f>IF(-PPMT($B$2/12,B309,$B$3,$B$1)&gt;T308,T308,-PPMT($B$2/12,B309,$B$3,$B$1))</f>
        <v>0</v>
      </c>
      <c r="N309" s="11">
        <f>(1+VLOOKUP(J309,Curves!$A:$B,2,0))^(1/12)-1</f>
        <v>6.4340301100034303E-3</v>
      </c>
      <c r="O309" s="6">
        <f>$B$2/12*L309</f>
        <v>0</v>
      </c>
      <c r="P309" s="10">
        <f>(1+VLOOKUP(B309,Curves!$A:$C,3,0))^(1/12)-1</f>
        <v>3.6765793224979859E-4</v>
      </c>
      <c r="Q309" s="6">
        <f>P309*(L309-M309-S309)</f>
        <v>0</v>
      </c>
      <c r="R309" s="6">
        <f t="shared" ca="1" si="52"/>
        <v>0</v>
      </c>
      <c r="S309" s="6">
        <f>N309*(L309-M309)</f>
        <v>0</v>
      </c>
      <c r="T309" s="14">
        <f t="shared" si="44"/>
        <v>0</v>
      </c>
      <c r="V309" s="8">
        <f t="shared" ca="1" si="53"/>
        <v>0</v>
      </c>
    </row>
    <row r="310" spans="1:22" x14ac:dyDescent="0.25">
      <c r="A310" s="18">
        <f t="shared" ca="1" si="45"/>
        <v>54454</v>
      </c>
      <c r="B310" s="1">
        <f t="shared" si="54"/>
        <v>298</v>
      </c>
      <c r="C310" s="2">
        <f t="shared" si="46"/>
        <v>29691.05469197558</v>
      </c>
      <c r="D310" s="6">
        <f>PPMT($B$2/12,B310,$B$3,$B$1)</f>
        <v>-413.10889512890765</v>
      </c>
      <c r="E310" s="6">
        <f>IPMT($B$2/12,B310,$B$3,$B$1)</f>
        <v>-123.71272788323142</v>
      </c>
      <c r="F310" s="6">
        <f t="shared" si="47"/>
        <v>-536.82162301213907</v>
      </c>
      <c r="G310" s="6">
        <f>PMT($B$2/12,$B$3,$B$1)</f>
        <v>-536.82162301213907</v>
      </c>
      <c r="H310" s="6">
        <f t="shared" si="48"/>
        <v>29277.94579684667</v>
      </c>
      <c r="J310" s="1">
        <f t="shared" si="49"/>
        <v>298</v>
      </c>
      <c r="K310" s="2">
        <f t="shared" si="50"/>
        <v>197106.65533254485</v>
      </c>
      <c r="L310" s="2">
        <f t="shared" si="51"/>
        <v>0</v>
      </c>
      <c r="M310" s="6">
        <f>IF(-PPMT($B$2/12,B310,$B$3,$B$1)&gt;T309,T309,-PPMT($B$2/12,B310,$B$3,$B$1))</f>
        <v>0</v>
      </c>
      <c r="N310" s="11">
        <f>(1+VLOOKUP(J310,Curves!$A:$B,2,0))^(1/12)-1</f>
        <v>6.4340301100034303E-3</v>
      </c>
      <c r="O310" s="6">
        <f>$B$2/12*L310</f>
        <v>0</v>
      </c>
      <c r="P310" s="10">
        <f>(1+VLOOKUP(B310,Curves!$A:$C,3,0))^(1/12)-1</f>
        <v>3.6765793224979859E-4</v>
      </c>
      <c r="Q310" s="6">
        <f>P310*(L310-M310-S310)</f>
        <v>0</v>
      </c>
      <c r="R310" s="6">
        <f t="shared" ca="1" si="52"/>
        <v>0</v>
      </c>
      <c r="S310" s="6">
        <f>N310*(L310-M310)</f>
        <v>0</v>
      </c>
      <c r="T310" s="14">
        <f t="shared" si="44"/>
        <v>0</v>
      </c>
      <c r="V310" s="8">
        <f t="shared" ca="1" si="53"/>
        <v>0</v>
      </c>
    </row>
    <row r="311" spans="1:22" x14ac:dyDescent="0.25">
      <c r="A311" s="18">
        <f t="shared" ca="1" si="45"/>
        <v>54482</v>
      </c>
      <c r="B311" s="1">
        <f t="shared" si="54"/>
        <v>299</v>
      </c>
      <c r="C311" s="2">
        <f t="shared" si="46"/>
        <v>29277.94579684667</v>
      </c>
      <c r="D311" s="6">
        <f>PPMT($B$2/12,B311,$B$3,$B$1)</f>
        <v>-414.83018219194474</v>
      </c>
      <c r="E311" s="6">
        <f>IPMT($B$2/12,B311,$B$3,$B$1)</f>
        <v>-121.99144082019431</v>
      </c>
      <c r="F311" s="6">
        <f t="shared" si="47"/>
        <v>-536.82162301213907</v>
      </c>
      <c r="G311" s="6">
        <f>PMT($B$2/12,$B$3,$B$1)</f>
        <v>-536.82162301213907</v>
      </c>
      <c r="H311" s="6">
        <f t="shared" si="48"/>
        <v>28863.115614654726</v>
      </c>
      <c r="J311" s="1">
        <f t="shared" si="49"/>
        <v>299</v>
      </c>
      <c r="K311" s="2">
        <f t="shared" si="50"/>
        <v>197435.16642476578</v>
      </c>
      <c r="L311" s="2">
        <f t="shared" si="51"/>
        <v>0</v>
      </c>
      <c r="M311" s="6">
        <f>IF(-PPMT($B$2/12,B311,$B$3,$B$1)&gt;T310,T310,-PPMT($B$2/12,B311,$B$3,$B$1))</f>
        <v>0</v>
      </c>
      <c r="N311" s="11">
        <f>(1+VLOOKUP(J311,Curves!$A:$B,2,0))^(1/12)-1</f>
        <v>6.4340301100034303E-3</v>
      </c>
      <c r="O311" s="6">
        <f>$B$2/12*L311</f>
        <v>0</v>
      </c>
      <c r="P311" s="10">
        <f>(1+VLOOKUP(B311,Curves!$A:$C,3,0))^(1/12)-1</f>
        <v>3.6765793224979859E-4</v>
      </c>
      <c r="Q311" s="6">
        <f>P311*(L311-M311-S311)</f>
        <v>0</v>
      </c>
      <c r="R311" s="6">
        <f t="shared" ca="1" si="52"/>
        <v>0</v>
      </c>
      <c r="S311" s="6">
        <f>N311*(L311-M311)</f>
        <v>0</v>
      </c>
      <c r="T311" s="14">
        <f t="shared" si="44"/>
        <v>0</v>
      </c>
      <c r="V311" s="8">
        <f t="shared" ca="1" si="53"/>
        <v>0</v>
      </c>
    </row>
    <row r="312" spans="1:22" x14ac:dyDescent="0.25">
      <c r="A312" s="18">
        <f t="shared" ca="1" si="45"/>
        <v>54513</v>
      </c>
      <c r="B312" s="1">
        <f t="shared" si="54"/>
        <v>300</v>
      </c>
      <c r="C312" s="2">
        <f t="shared" si="46"/>
        <v>28863.115614654726</v>
      </c>
      <c r="D312" s="6">
        <f>PPMT($B$2/12,B312,$B$3,$B$1)</f>
        <v>-416.55864128441118</v>
      </c>
      <c r="E312" s="6">
        <f>IPMT($B$2/12,B312,$B$3,$B$1)</f>
        <v>-120.26298172772788</v>
      </c>
      <c r="F312" s="6">
        <f t="shared" si="47"/>
        <v>-536.82162301213907</v>
      </c>
      <c r="G312" s="6">
        <f>PMT($B$2/12,$B$3,$B$1)</f>
        <v>-536.82162301213907</v>
      </c>
      <c r="H312" s="6">
        <f t="shared" si="48"/>
        <v>28446.556973370316</v>
      </c>
      <c r="J312" s="1">
        <f t="shared" si="49"/>
        <v>300</v>
      </c>
      <c r="K312" s="2">
        <f t="shared" si="50"/>
        <v>197764.22503547373</v>
      </c>
      <c r="L312" s="2">
        <f t="shared" si="51"/>
        <v>0</v>
      </c>
      <c r="M312" s="6">
        <f>IF(-PPMT($B$2/12,B312,$B$3,$B$1)&gt;T311,T311,-PPMT($B$2/12,B312,$B$3,$B$1))</f>
        <v>0</v>
      </c>
      <c r="N312" s="11">
        <f>(1+VLOOKUP(J312,Curves!$A:$B,2,0))^(1/12)-1</f>
        <v>6.4340301100034303E-3</v>
      </c>
      <c r="O312" s="6">
        <f>$B$2/12*L312</f>
        <v>0</v>
      </c>
      <c r="P312" s="10">
        <f>(1+VLOOKUP(B312,Curves!$A:$C,3,0))^(1/12)-1</f>
        <v>3.6765793224979859E-4</v>
      </c>
      <c r="Q312" s="6">
        <f>P312*(L312-M312-S312)</f>
        <v>0</v>
      </c>
      <c r="R312" s="6">
        <f t="shared" ca="1" si="52"/>
        <v>0</v>
      </c>
      <c r="S312" s="6">
        <f>N312*(L312-M312)</f>
        <v>0</v>
      </c>
      <c r="T312" s="14">
        <f t="shared" si="44"/>
        <v>0</v>
      </c>
      <c r="V312" s="8">
        <f t="shared" ca="1" si="53"/>
        <v>0</v>
      </c>
    </row>
    <row r="313" spans="1:22" x14ac:dyDescent="0.25">
      <c r="A313" s="18">
        <f t="shared" ca="1" si="45"/>
        <v>54543</v>
      </c>
      <c r="B313" s="1">
        <f t="shared" si="54"/>
        <v>301</v>
      </c>
      <c r="C313" s="2">
        <f t="shared" si="46"/>
        <v>28446.556973370316</v>
      </c>
      <c r="D313" s="6">
        <f>PPMT($B$2/12,B313,$B$3,$B$1)</f>
        <v>-418.29430228976292</v>
      </c>
      <c r="E313" s="6">
        <f>IPMT($B$2/12,B313,$B$3,$B$1)</f>
        <v>-118.52732072237616</v>
      </c>
      <c r="F313" s="6">
        <f t="shared" si="47"/>
        <v>-536.82162301213907</v>
      </c>
      <c r="G313" s="6">
        <f>PMT($B$2/12,$B$3,$B$1)</f>
        <v>-536.82162301213907</v>
      </c>
      <c r="H313" s="6">
        <f t="shared" si="48"/>
        <v>28028.262671080553</v>
      </c>
      <c r="J313" s="1">
        <f t="shared" si="49"/>
        <v>301</v>
      </c>
      <c r="K313" s="2">
        <f t="shared" si="50"/>
        <v>198093.83207719953</v>
      </c>
      <c r="L313" s="2">
        <f t="shared" si="51"/>
        <v>0</v>
      </c>
      <c r="M313" s="6">
        <f>IF(-PPMT($B$2/12,B313,$B$3,$B$1)&gt;T312,T312,-PPMT($B$2/12,B313,$B$3,$B$1))</f>
        <v>0</v>
      </c>
      <c r="N313" s="11">
        <f>(1+VLOOKUP(J313,Curves!$A:$B,2,0))^(1/12)-1</f>
        <v>6.4340301100034303E-3</v>
      </c>
      <c r="O313" s="6">
        <f>$B$2/12*L313</f>
        <v>0</v>
      </c>
      <c r="P313" s="10">
        <f>(1+VLOOKUP(B313,Curves!$A:$C,3,0))^(1/12)-1</f>
        <v>3.6765793224979859E-4</v>
      </c>
      <c r="Q313" s="6">
        <f>P313*(L313-M313-S313)</f>
        <v>0</v>
      </c>
      <c r="R313" s="6">
        <f t="shared" ca="1" si="52"/>
        <v>0</v>
      </c>
      <c r="S313" s="6">
        <f>N313*(L313-M313)</f>
        <v>0</v>
      </c>
      <c r="T313" s="14">
        <f t="shared" si="44"/>
        <v>0</v>
      </c>
      <c r="V313" s="8">
        <f t="shared" ca="1" si="53"/>
        <v>0</v>
      </c>
    </row>
    <row r="314" spans="1:22" x14ac:dyDescent="0.25">
      <c r="A314" s="18">
        <f t="shared" ca="1" si="45"/>
        <v>54574</v>
      </c>
      <c r="B314" s="1">
        <f t="shared" si="54"/>
        <v>302</v>
      </c>
      <c r="C314" s="2">
        <f t="shared" si="46"/>
        <v>28028.262671080553</v>
      </c>
      <c r="D314" s="6">
        <f>PPMT($B$2/12,B314,$B$3,$B$1)</f>
        <v>-420.03719521597031</v>
      </c>
      <c r="E314" s="6">
        <f>IPMT($B$2/12,B314,$B$3,$B$1)</f>
        <v>-116.7844277961688</v>
      </c>
      <c r="F314" s="6">
        <f t="shared" si="47"/>
        <v>-536.82162301213907</v>
      </c>
      <c r="G314" s="6">
        <f>PMT($B$2/12,$B$3,$B$1)</f>
        <v>-536.82162301213907</v>
      </c>
      <c r="H314" s="6">
        <f t="shared" si="48"/>
        <v>27608.225475864583</v>
      </c>
      <c r="J314" s="1">
        <f t="shared" si="49"/>
        <v>302</v>
      </c>
      <c r="K314" s="2">
        <f t="shared" si="50"/>
        <v>198423.98846399487</v>
      </c>
      <c r="L314" s="2">
        <f t="shared" si="51"/>
        <v>0</v>
      </c>
      <c r="M314" s="6">
        <f>IF(-PPMT($B$2/12,B314,$B$3,$B$1)&gt;T313,T313,-PPMT($B$2/12,B314,$B$3,$B$1))</f>
        <v>0</v>
      </c>
      <c r="N314" s="11">
        <f>(1+VLOOKUP(J314,Curves!$A:$B,2,0))^(1/12)-1</f>
        <v>6.4340301100034303E-3</v>
      </c>
      <c r="O314" s="6">
        <f>$B$2/12*L314</f>
        <v>0</v>
      </c>
      <c r="P314" s="10">
        <f>(1+VLOOKUP(B314,Curves!$A:$C,3,0))^(1/12)-1</f>
        <v>3.6765793224979859E-4</v>
      </c>
      <c r="Q314" s="6">
        <f>P314*(L314-M314-S314)</f>
        <v>0</v>
      </c>
      <c r="R314" s="6">
        <f t="shared" ca="1" si="52"/>
        <v>0</v>
      </c>
      <c r="S314" s="6">
        <f>N314*(L314-M314)</f>
        <v>0</v>
      </c>
      <c r="T314" s="14">
        <f t="shared" si="44"/>
        <v>0</v>
      </c>
      <c r="V314" s="8">
        <f t="shared" ca="1" si="53"/>
        <v>0</v>
      </c>
    </row>
    <row r="315" spans="1:22" x14ac:dyDescent="0.25">
      <c r="A315" s="18">
        <f t="shared" ca="1" si="45"/>
        <v>54604</v>
      </c>
      <c r="B315" s="1">
        <f t="shared" si="54"/>
        <v>303</v>
      </c>
      <c r="C315" s="2">
        <f t="shared" si="46"/>
        <v>27608.225475864583</v>
      </c>
      <c r="D315" s="6">
        <f>PPMT($B$2/12,B315,$B$3,$B$1)</f>
        <v>-421.78735019603681</v>
      </c>
      <c r="E315" s="6">
        <f>IPMT($B$2/12,B315,$B$3,$B$1)</f>
        <v>-115.03427281610227</v>
      </c>
      <c r="F315" s="6">
        <f t="shared" si="47"/>
        <v>-536.82162301213907</v>
      </c>
      <c r="G315" s="6">
        <f>PMT($B$2/12,$B$3,$B$1)</f>
        <v>-536.82162301213907</v>
      </c>
      <c r="H315" s="6">
        <f t="shared" si="48"/>
        <v>27186.438125668545</v>
      </c>
      <c r="J315" s="1">
        <f t="shared" si="49"/>
        <v>303</v>
      </c>
      <c r="K315" s="2">
        <f t="shared" si="50"/>
        <v>198754.69511143488</v>
      </c>
      <c r="L315" s="2">
        <f t="shared" si="51"/>
        <v>0</v>
      </c>
      <c r="M315" s="6">
        <f>IF(-PPMT($B$2/12,B315,$B$3,$B$1)&gt;T314,T314,-PPMT($B$2/12,B315,$B$3,$B$1))</f>
        <v>0</v>
      </c>
      <c r="N315" s="11">
        <f>(1+VLOOKUP(J315,Curves!$A:$B,2,0))^(1/12)-1</f>
        <v>6.4340301100034303E-3</v>
      </c>
      <c r="O315" s="6">
        <f>$B$2/12*L315</f>
        <v>0</v>
      </c>
      <c r="P315" s="10">
        <f>(1+VLOOKUP(B315,Curves!$A:$C,3,0))^(1/12)-1</f>
        <v>3.6765793224979859E-4</v>
      </c>
      <c r="Q315" s="6">
        <f>P315*(L315-M315-S315)</f>
        <v>0</v>
      </c>
      <c r="R315" s="6">
        <f t="shared" ca="1" si="52"/>
        <v>0</v>
      </c>
      <c r="S315" s="6">
        <f>N315*(L315-M315)</f>
        <v>0</v>
      </c>
      <c r="T315" s="14">
        <f t="shared" si="44"/>
        <v>0</v>
      </c>
      <c r="V315" s="8">
        <f t="shared" ca="1" si="53"/>
        <v>0</v>
      </c>
    </row>
    <row r="316" spans="1:22" x14ac:dyDescent="0.25">
      <c r="A316" s="18">
        <f t="shared" ca="1" si="45"/>
        <v>54635</v>
      </c>
      <c r="B316" s="1">
        <f t="shared" si="54"/>
        <v>304</v>
      </c>
      <c r="C316" s="2">
        <f t="shared" si="46"/>
        <v>27186.438125668545</v>
      </c>
      <c r="D316" s="6">
        <f>PPMT($B$2/12,B316,$B$3,$B$1)</f>
        <v>-423.54479748852032</v>
      </c>
      <c r="E316" s="6">
        <f>IPMT($B$2/12,B316,$B$3,$B$1)</f>
        <v>-113.27682552361878</v>
      </c>
      <c r="F316" s="6">
        <f t="shared" si="47"/>
        <v>-536.82162301213907</v>
      </c>
      <c r="G316" s="6">
        <f>PMT($B$2/12,$B$3,$B$1)</f>
        <v>-536.82162301213907</v>
      </c>
      <c r="H316" s="6">
        <f t="shared" si="48"/>
        <v>26762.893328180024</v>
      </c>
      <c r="J316" s="1">
        <f t="shared" si="49"/>
        <v>304</v>
      </c>
      <c r="K316" s="2">
        <f t="shared" si="50"/>
        <v>199085.9529366206</v>
      </c>
      <c r="L316" s="2">
        <f t="shared" si="51"/>
        <v>0</v>
      </c>
      <c r="M316" s="6">
        <f>IF(-PPMT($B$2/12,B316,$B$3,$B$1)&gt;T315,T315,-PPMT($B$2/12,B316,$B$3,$B$1))</f>
        <v>0</v>
      </c>
      <c r="N316" s="11">
        <f>(1+VLOOKUP(J316,Curves!$A:$B,2,0))^(1/12)-1</f>
        <v>6.4340301100034303E-3</v>
      </c>
      <c r="O316" s="6">
        <f>$B$2/12*L316</f>
        <v>0</v>
      </c>
      <c r="P316" s="10">
        <f>(1+VLOOKUP(B316,Curves!$A:$C,3,0))^(1/12)-1</f>
        <v>3.6765793224979859E-4</v>
      </c>
      <c r="Q316" s="6">
        <f>P316*(L316-M316-S316)</f>
        <v>0</v>
      </c>
      <c r="R316" s="6">
        <f t="shared" ca="1" si="52"/>
        <v>0</v>
      </c>
      <c r="S316" s="6">
        <f>N316*(L316-M316)</f>
        <v>0</v>
      </c>
      <c r="T316" s="14">
        <f t="shared" si="44"/>
        <v>0</v>
      </c>
      <c r="V316" s="8">
        <f t="shared" ca="1" si="53"/>
        <v>0</v>
      </c>
    </row>
    <row r="317" spans="1:22" x14ac:dyDescent="0.25">
      <c r="A317" s="18">
        <f t="shared" ca="1" si="45"/>
        <v>54666</v>
      </c>
      <c r="B317" s="1">
        <f t="shared" si="54"/>
        <v>305</v>
      </c>
      <c r="C317" s="2">
        <f t="shared" si="46"/>
        <v>26762.893328180024</v>
      </c>
      <c r="D317" s="6">
        <f>PPMT($B$2/12,B317,$B$3,$B$1)</f>
        <v>-425.30956747805584</v>
      </c>
      <c r="E317" s="6">
        <f>IPMT($B$2/12,B317,$B$3,$B$1)</f>
        <v>-111.51205553408329</v>
      </c>
      <c r="F317" s="6">
        <f t="shared" si="47"/>
        <v>-536.82162301213907</v>
      </c>
      <c r="G317" s="6">
        <f>PMT($B$2/12,$B$3,$B$1)</f>
        <v>-536.82162301213907</v>
      </c>
      <c r="H317" s="6">
        <f t="shared" si="48"/>
        <v>26337.583760701968</v>
      </c>
      <c r="J317" s="1">
        <f t="shared" si="49"/>
        <v>305</v>
      </c>
      <c r="K317" s="2">
        <f t="shared" si="50"/>
        <v>199417.76285818164</v>
      </c>
      <c r="L317" s="2">
        <f t="shared" si="51"/>
        <v>0</v>
      </c>
      <c r="M317" s="6">
        <f>IF(-PPMT($B$2/12,B317,$B$3,$B$1)&gt;T316,T316,-PPMT($B$2/12,B317,$B$3,$B$1))</f>
        <v>0</v>
      </c>
      <c r="N317" s="11">
        <f>(1+VLOOKUP(J317,Curves!$A:$B,2,0))^(1/12)-1</f>
        <v>6.4340301100034303E-3</v>
      </c>
      <c r="O317" s="6">
        <f>$B$2/12*L317</f>
        <v>0</v>
      </c>
      <c r="P317" s="10">
        <f>(1+VLOOKUP(B317,Curves!$A:$C,3,0))^(1/12)-1</f>
        <v>3.6765793224979859E-4</v>
      </c>
      <c r="Q317" s="6">
        <f>P317*(L317-M317-S317)</f>
        <v>0</v>
      </c>
      <c r="R317" s="6">
        <f t="shared" ca="1" si="52"/>
        <v>0</v>
      </c>
      <c r="S317" s="6">
        <f>N317*(L317-M317)</f>
        <v>0</v>
      </c>
      <c r="T317" s="14">
        <f t="shared" si="44"/>
        <v>0</v>
      </c>
      <c r="V317" s="8">
        <f t="shared" ca="1" si="53"/>
        <v>0</v>
      </c>
    </row>
    <row r="318" spans="1:22" x14ac:dyDescent="0.25">
      <c r="A318" s="18">
        <f t="shared" ca="1" si="45"/>
        <v>54696</v>
      </c>
      <c r="B318" s="1">
        <f t="shared" si="54"/>
        <v>306</v>
      </c>
      <c r="C318" s="2">
        <f t="shared" si="46"/>
        <v>26337.583760701968</v>
      </c>
      <c r="D318" s="6">
        <f>PPMT($B$2/12,B318,$B$3,$B$1)</f>
        <v>-427.08169067588102</v>
      </c>
      <c r="E318" s="6">
        <f>IPMT($B$2/12,B318,$B$3,$B$1)</f>
        <v>-109.73993233625804</v>
      </c>
      <c r="F318" s="6">
        <f t="shared" si="47"/>
        <v>-536.82162301213907</v>
      </c>
      <c r="G318" s="6">
        <f>PMT($B$2/12,$B$3,$B$1)</f>
        <v>-536.82162301213907</v>
      </c>
      <c r="H318" s="6">
        <f t="shared" si="48"/>
        <v>25910.502070026087</v>
      </c>
      <c r="J318" s="1">
        <f t="shared" si="49"/>
        <v>306</v>
      </c>
      <c r="K318" s="2">
        <f t="shared" si="50"/>
        <v>199750.12579627862</v>
      </c>
      <c r="L318" s="2">
        <f t="shared" si="51"/>
        <v>0</v>
      </c>
      <c r="M318" s="6">
        <f>IF(-PPMT($B$2/12,B318,$B$3,$B$1)&gt;T317,T317,-PPMT($B$2/12,B318,$B$3,$B$1))</f>
        <v>0</v>
      </c>
      <c r="N318" s="11">
        <f>(1+VLOOKUP(J318,Curves!$A:$B,2,0))^(1/12)-1</f>
        <v>6.4340301100034303E-3</v>
      </c>
      <c r="O318" s="6">
        <f>$B$2/12*L318</f>
        <v>0</v>
      </c>
      <c r="P318" s="10">
        <f>(1+VLOOKUP(B318,Curves!$A:$C,3,0))^(1/12)-1</f>
        <v>3.6765793224979859E-4</v>
      </c>
      <c r="Q318" s="6">
        <f>P318*(L318-M318-S318)</f>
        <v>0</v>
      </c>
      <c r="R318" s="6">
        <f t="shared" ca="1" si="52"/>
        <v>0</v>
      </c>
      <c r="S318" s="6">
        <f>N318*(L318-M318)</f>
        <v>0</v>
      </c>
      <c r="T318" s="14">
        <f t="shared" si="44"/>
        <v>0</v>
      </c>
      <c r="V318" s="8">
        <f t="shared" ca="1" si="53"/>
        <v>0</v>
      </c>
    </row>
    <row r="319" spans="1:22" x14ac:dyDescent="0.25">
      <c r="A319" s="18">
        <f t="shared" ca="1" si="45"/>
        <v>54727</v>
      </c>
      <c r="B319" s="1">
        <f t="shared" si="54"/>
        <v>307</v>
      </c>
      <c r="C319" s="2">
        <f t="shared" si="46"/>
        <v>25910.502070026087</v>
      </c>
      <c r="D319" s="6">
        <f>PPMT($B$2/12,B319,$B$3,$B$1)</f>
        <v>-428.86119772036386</v>
      </c>
      <c r="E319" s="6">
        <f>IPMT($B$2/12,B319,$B$3,$B$1)</f>
        <v>-107.96042529177521</v>
      </c>
      <c r="F319" s="6">
        <f t="shared" si="47"/>
        <v>-536.82162301213907</v>
      </c>
      <c r="G319" s="6">
        <f>PMT($B$2/12,$B$3,$B$1)</f>
        <v>-536.82162301213907</v>
      </c>
      <c r="H319" s="6">
        <f t="shared" si="48"/>
        <v>25481.640872305721</v>
      </c>
      <c r="J319" s="1">
        <f t="shared" si="49"/>
        <v>307</v>
      </c>
      <c r="K319" s="2">
        <f t="shared" si="50"/>
        <v>200083.04267260575</v>
      </c>
      <c r="L319" s="2">
        <f t="shared" si="51"/>
        <v>0</v>
      </c>
      <c r="M319" s="6">
        <f>IF(-PPMT($B$2/12,B319,$B$3,$B$1)&gt;T318,T318,-PPMT($B$2/12,B319,$B$3,$B$1))</f>
        <v>0</v>
      </c>
      <c r="N319" s="11">
        <f>(1+VLOOKUP(J319,Curves!$A:$B,2,0))^(1/12)-1</f>
        <v>6.4340301100034303E-3</v>
      </c>
      <c r="O319" s="6">
        <f>$B$2/12*L319</f>
        <v>0</v>
      </c>
      <c r="P319" s="10">
        <f>(1+VLOOKUP(B319,Curves!$A:$C,3,0))^(1/12)-1</f>
        <v>3.6765793224979859E-4</v>
      </c>
      <c r="Q319" s="6">
        <f>P319*(L319-M319-S319)</f>
        <v>0</v>
      </c>
      <c r="R319" s="6">
        <f t="shared" ca="1" si="52"/>
        <v>0</v>
      </c>
      <c r="S319" s="6">
        <f>N319*(L319-M319)</f>
        <v>0</v>
      </c>
      <c r="T319" s="14">
        <f t="shared" si="44"/>
        <v>0</v>
      </c>
      <c r="V319" s="8">
        <f t="shared" ca="1" si="53"/>
        <v>0</v>
      </c>
    </row>
    <row r="320" spans="1:22" x14ac:dyDescent="0.25">
      <c r="A320" s="18">
        <f t="shared" ca="1" si="45"/>
        <v>54757</v>
      </c>
      <c r="B320" s="1">
        <f t="shared" si="54"/>
        <v>308</v>
      </c>
      <c r="C320" s="2">
        <f t="shared" si="46"/>
        <v>25481.640872305721</v>
      </c>
      <c r="D320" s="6">
        <f>PPMT($B$2/12,B320,$B$3,$B$1)</f>
        <v>-430.648119377532</v>
      </c>
      <c r="E320" s="6">
        <f>IPMT($B$2/12,B320,$B$3,$B$1)</f>
        <v>-106.17350363460703</v>
      </c>
      <c r="F320" s="6">
        <f t="shared" si="47"/>
        <v>-536.82162301213907</v>
      </c>
      <c r="G320" s="6">
        <f>PMT($B$2/12,$B$3,$B$1)</f>
        <v>-536.82162301213907</v>
      </c>
      <c r="H320" s="6">
        <f t="shared" si="48"/>
        <v>25050.992752928189</v>
      </c>
      <c r="J320" s="1">
        <f t="shared" si="49"/>
        <v>308</v>
      </c>
      <c r="K320" s="2">
        <f t="shared" si="50"/>
        <v>200416.51441039343</v>
      </c>
      <c r="L320" s="2">
        <f t="shared" si="51"/>
        <v>0</v>
      </c>
      <c r="M320" s="6">
        <f>IF(-PPMT($B$2/12,B320,$B$3,$B$1)&gt;T319,T319,-PPMT($B$2/12,B320,$B$3,$B$1))</f>
        <v>0</v>
      </c>
      <c r="N320" s="11">
        <f>(1+VLOOKUP(J320,Curves!$A:$B,2,0))^(1/12)-1</f>
        <v>6.4340301100034303E-3</v>
      </c>
      <c r="O320" s="6">
        <f>$B$2/12*L320</f>
        <v>0</v>
      </c>
      <c r="P320" s="10">
        <f>(1+VLOOKUP(B320,Curves!$A:$C,3,0))^(1/12)-1</f>
        <v>3.6765793224979859E-4</v>
      </c>
      <c r="Q320" s="6">
        <f>P320*(L320-M320-S320)</f>
        <v>0</v>
      </c>
      <c r="R320" s="6">
        <f t="shared" ca="1" si="52"/>
        <v>0</v>
      </c>
      <c r="S320" s="6">
        <f>N320*(L320-M320)</f>
        <v>0</v>
      </c>
      <c r="T320" s="14">
        <f t="shared" si="44"/>
        <v>0</v>
      </c>
      <c r="V320" s="8">
        <f t="shared" ca="1" si="53"/>
        <v>0</v>
      </c>
    </row>
    <row r="321" spans="1:22" x14ac:dyDescent="0.25">
      <c r="A321" s="18">
        <f t="shared" ca="1" si="45"/>
        <v>54788</v>
      </c>
      <c r="B321" s="1">
        <f t="shared" si="54"/>
        <v>309</v>
      </c>
      <c r="C321" s="2">
        <f t="shared" si="46"/>
        <v>25050.992752928189</v>
      </c>
      <c r="D321" s="6">
        <f>PPMT($B$2/12,B321,$B$3,$B$1)</f>
        <v>-432.44248654160509</v>
      </c>
      <c r="E321" s="6">
        <f>IPMT($B$2/12,B321,$B$3,$B$1)</f>
        <v>-104.37913647053396</v>
      </c>
      <c r="F321" s="6">
        <f t="shared" si="47"/>
        <v>-536.82162301213907</v>
      </c>
      <c r="G321" s="6">
        <f>PMT($B$2/12,$B$3,$B$1)</f>
        <v>-536.82162301213907</v>
      </c>
      <c r="H321" s="6">
        <f t="shared" si="48"/>
        <v>24618.550266386585</v>
      </c>
      <c r="J321" s="1">
        <f t="shared" si="49"/>
        <v>309</v>
      </c>
      <c r="K321" s="2">
        <f t="shared" si="50"/>
        <v>200750.54193441075</v>
      </c>
      <c r="L321" s="2">
        <f t="shared" si="51"/>
        <v>0</v>
      </c>
      <c r="M321" s="6">
        <f>IF(-PPMT($B$2/12,B321,$B$3,$B$1)&gt;T320,T320,-PPMT($B$2/12,B321,$B$3,$B$1))</f>
        <v>0</v>
      </c>
      <c r="N321" s="11">
        <f>(1+VLOOKUP(J321,Curves!$A:$B,2,0))^(1/12)-1</f>
        <v>6.4340301100034303E-3</v>
      </c>
      <c r="O321" s="6">
        <f>$B$2/12*L321</f>
        <v>0</v>
      </c>
      <c r="P321" s="10">
        <f>(1+VLOOKUP(B321,Curves!$A:$C,3,0))^(1/12)-1</f>
        <v>3.6765793224979859E-4</v>
      </c>
      <c r="Q321" s="6">
        <f>P321*(L321-M321-S321)</f>
        <v>0</v>
      </c>
      <c r="R321" s="6">
        <f t="shared" ca="1" si="52"/>
        <v>0</v>
      </c>
      <c r="S321" s="6">
        <f>N321*(L321-M321)</f>
        <v>0</v>
      </c>
      <c r="T321" s="14">
        <f t="shared" si="44"/>
        <v>0</v>
      </c>
      <c r="V321" s="8">
        <f t="shared" ca="1" si="53"/>
        <v>0</v>
      </c>
    </row>
    <row r="322" spans="1:22" x14ac:dyDescent="0.25">
      <c r="A322" s="18">
        <f t="shared" ca="1" si="45"/>
        <v>54819</v>
      </c>
      <c r="B322" s="1">
        <f t="shared" si="54"/>
        <v>310</v>
      </c>
      <c r="C322" s="2">
        <f t="shared" si="46"/>
        <v>24618.550266386585</v>
      </c>
      <c r="D322" s="6">
        <f>PPMT($B$2/12,B322,$B$3,$B$1)</f>
        <v>-434.24433023552848</v>
      </c>
      <c r="E322" s="6">
        <f>IPMT($B$2/12,B322,$B$3,$B$1)</f>
        <v>-102.57729277661062</v>
      </c>
      <c r="F322" s="6">
        <f t="shared" si="47"/>
        <v>-536.82162301213907</v>
      </c>
      <c r="G322" s="6">
        <f>PMT($B$2/12,$B$3,$B$1)</f>
        <v>-536.82162301213907</v>
      </c>
      <c r="H322" s="6">
        <f t="shared" si="48"/>
        <v>24184.305936151057</v>
      </c>
      <c r="J322" s="1">
        <f t="shared" si="49"/>
        <v>310</v>
      </c>
      <c r="K322" s="2">
        <f t="shared" si="50"/>
        <v>201085.12617096811</v>
      </c>
      <c r="L322" s="2">
        <f t="shared" si="51"/>
        <v>0</v>
      </c>
      <c r="M322" s="6">
        <f>IF(-PPMT($B$2/12,B322,$B$3,$B$1)&gt;T321,T321,-PPMT($B$2/12,B322,$B$3,$B$1))</f>
        <v>0</v>
      </c>
      <c r="N322" s="11">
        <f>(1+VLOOKUP(J322,Curves!$A:$B,2,0))^(1/12)-1</f>
        <v>6.4340301100034303E-3</v>
      </c>
      <c r="O322" s="6">
        <f>$B$2/12*L322</f>
        <v>0</v>
      </c>
      <c r="P322" s="10">
        <f>(1+VLOOKUP(B322,Curves!$A:$C,3,0))^(1/12)-1</f>
        <v>3.6765793224979859E-4</v>
      </c>
      <c r="Q322" s="6">
        <f>P322*(L322-M322-S322)</f>
        <v>0</v>
      </c>
      <c r="R322" s="6">
        <f t="shared" ca="1" si="52"/>
        <v>0</v>
      </c>
      <c r="S322" s="6">
        <f>N322*(L322-M322)</f>
        <v>0</v>
      </c>
      <c r="T322" s="14">
        <f t="shared" si="44"/>
        <v>0</v>
      </c>
      <c r="V322" s="8">
        <f t="shared" ca="1" si="53"/>
        <v>0</v>
      </c>
    </row>
    <row r="323" spans="1:22" x14ac:dyDescent="0.25">
      <c r="A323" s="18">
        <f t="shared" ca="1" si="45"/>
        <v>54847</v>
      </c>
      <c r="B323" s="1">
        <f t="shared" si="54"/>
        <v>311</v>
      </c>
      <c r="C323" s="2">
        <f t="shared" si="46"/>
        <v>24184.305936151057</v>
      </c>
      <c r="D323" s="6">
        <f>PPMT($B$2/12,B323,$B$3,$B$1)</f>
        <v>-436.05368161150983</v>
      </c>
      <c r="E323" s="6">
        <f>IPMT($B$2/12,B323,$B$3,$B$1)</f>
        <v>-100.76794140062927</v>
      </c>
      <c r="F323" s="6">
        <f t="shared" si="47"/>
        <v>-536.82162301213907</v>
      </c>
      <c r="G323" s="6">
        <f>PMT($B$2/12,$B$3,$B$1)</f>
        <v>-536.82162301213907</v>
      </c>
      <c r="H323" s="6">
        <f t="shared" si="48"/>
        <v>23748.252254539548</v>
      </c>
      <c r="J323" s="1">
        <f t="shared" si="49"/>
        <v>311</v>
      </c>
      <c r="K323" s="2">
        <f t="shared" si="50"/>
        <v>201420.26804791973</v>
      </c>
      <c r="L323" s="2">
        <f t="shared" si="51"/>
        <v>0</v>
      </c>
      <c r="M323" s="6">
        <f>IF(-PPMT($B$2/12,B323,$B$3,$B$1)&gt;T322,T322,-PPMT($B$2/12,B323,$B$3,$B$1))</f>
        <v>0</v>
      </c>
      <c r="N323" s="11">
        <f>(1+VLOOKUP(J323,Curves!$A:$B,2,0))^(1/12)-1</f>
        <v>6.4340301100034303E-3</v>
      </c>
      <c r="O323" s="6">
        <f>$B$2/12*L323</f>
        <v>0</v>
      </c>
      <c r="P323" s="10">
        <f>(1+VLOOKUP(B323,Curves!$A:$C,3,0))^(1/12)-1</f>
        <v>3.6765793224979859E-4</v>
      </c>
      <c r="Q323" s="6">
        <f>P323*(L323-M323-S323)</f>
        <v>0</v>
      </c>
      <c r="R323" s="6">
        <f t="shared" ca="1" si="52"/>
        <v>0</v>
      </c>
      <c r="S323" s="6">
        <f>N323*(L323-M323)</f>
        <v>0</v>
      </c>
      <c r="T323" s="14">
        <f t="shared" si="44"/>
        <v>0</v>
      </c>
      <c r="V323" s="8">
        <f t="shared" ca="1" si="53"/>
        <v>0</v>
      </c>
    </row>
    <row r="324" spans="1:22" x14ac:dyDescent="0.25">
      <c r="A324" s="18">
        <f t="shared" ca="1" si="45"/>
        <v>54878</v>
      </c>
      <c r="B324" s="1">
        <f t="shared" si="54"/>
        <v>312</v>
      </c>
      <c r="C324" s="2">
        <f t="shared" si="46"/>
        <v>23748.252254539548</v>
      </c>
      <c r="D324" s="6">
        <f>PPMT($B$2/12,B324,$B$3,$B$1)</f>
        <v>-437.87057195155779</v>
      </c>
      <c r="E324" s="6">
        <f>IPMT($B$2/12,B324,$B$3,$B$1)</f>
        <v>-98.951051060581278</v>
      </c>
      <c r="F324" s="6">
        <f t="shared" si="47"/>
        <v>-536.82162301213907</v>
      </c>
      <c r="G324" s="6">
        <f>PMT($B$2/12,$B$3,$B$1)</f>
        <v>-536.82162301213907</v>
      </c>
      <c r="H324" s="6">
        <f t="shared" si="48"/>
        <v>23310.381682587991</v>
      </c>
      <c r="J324" s="1">
        <f t="shared" si="49"/>
        <v>312</v>
      </c>
      <c r="K324" s="2">
        <f t="shared" si="50"/>
        <v>201755.96849466627</v>
      </c>
      <c r="L324" s="2">
        <f t="shared" si="51"/>
        <v>0</v>
      </c>
      <c r="M324" s="6">
        <f>IF(-PPMT($B$2/12,B324,$B$3,$B$1)&gt;T323,T323,-PPMT($B$2/12,B324,$B$3,$B$1))</f>
        <v>0</v>
      </c>
      <c r="N324" s="11">
        <f>(1+VLOOKUP(J324,Curves!$A:$B,2,0))^(1/12)-1</f>
        <v>6.4340301100034303E-3</v>
      </c>
      <c r="O324" s="6">
        <f>$B$2/12*L324</f>
        <v>0</v>
      </c>
      <c r="P324" s="10">
        <f>(1+VLOOKUP(B324,Curves!$A:$C,3,0))^(1/12)-1</f>
        <v>3.6765793224979859E-4</v>
      </c>
      <c r="Q324" s="6">
        <f>P324*(L324-M324-S324)</f>
        <v>0</v>
      </c>
      <c r="R324" s="6">
        <f t="shared" ca="1" si="52"/>
        <v>0</v>
      </c>
      <c r="S324" s="6">
        <f>N324*(L324-M324)</f>
        <v>0</v>
      </c>
      <c r="T324" s="14">
        <f t="shared" si="44"/>
        <v>0</v>
      </c>
      <c r="V324" s="8">
        <f t="shared" ca="1" si="53"/>
        <v>0</v>
      </c>
    </row>
    <row r="325" spans="1:22" x14ac:dyDescent="0.25">
      <c r="A325" s="18">
        <f t="shared" ca="1" si="45"/>
        <v>54908</v>
      </c>
      <c r="B325" s="1">
        <f t="shared" si="54"/>
        <v>313</v>
      </c>
      <c r="C325" s="2">
        <f t="shared" si="46"/>
        <v>23310.381682587991</v>
      </c>
      <c r="D325" s="6">
        <f>PPMT($B$2/12,B325,$B$3,$B$1)</f>
        <v>-439.69503266802263</v>
      </c>
      <c r="E325" s="6">
        <f>IPMT($B$2/12,B325,$B$3,$B$1)</f>
        <v>-97.126590344116465</v>
      </c>
      <c r="F325" s="6">
        <f t="shared" si="47"/>
        <v>-536.82162301213907</v>
      </c>
      <c r="G325" s="6">
        <f>PMT($B$2/12,$B$3,$B$1)</f>
        <v>-536.82162301213907</v>
      </c>
      <c r="H325" s="6">
        <f t="shared" si="48"/>
        <v>22870.686649919968</v>
      </c>
      <c r="J325" s="1">
        <f t="shared" si="49"/>
        <v>313</v>
      </c>
      <c r="K325" s="2">
        <f t="shared" si="50"/>
        <v>202092.22844215739</v>
      </c>
      <c r="L325" s="2">
        <f t="shared" si="51"/>
        <v>0</v>
      </c>
      <c r="M325" s="6">
        <f>IF(-PPMT($B$2/12,B325,$B$3,$B$1)&gt;T324,T324,-PPMT($B$2/12,B325,$B$3,$B$1))</f>
        <v>0</v>
      </c>
      <c r="N325" s="11">
        <f>(1+VLOOKUP(J325,Curves!$A:$B,2,0))^(1/12)-1</f>
        <v>6.4340301100034303E-3</v>
      </c>
      <c r="O325" s="6">
        <f>$B$2/12*L325</f>
        <v>0</v>
      </c>
      <c r="P325" s="10">
        <f>(1+VLOOKUP(B325,Curves!$A:$C,3,0))^(1/12)-1</f>
        <v>3.6765793224979859E-4</v>
      </c>
      <c r="Q325" s="6">
        <f>P325*(L325-M325-S325)</f>
        <v>0</v>
      </c>
      <c r="R325" s="6">
        <f t="shared" ca="1" si="52"/>
        <v>0</v>
      </c>
      <c r="S325" s="6">
        <f>N325*(L325-M325)</f>
        <v>0</v>
      </c>
      <c r="T325" s="14">
        <f t="shared" si="44"/>
        <v>0</v>
      </c>
      <c r="V325" s="8">
        <f t="shared" ca="1" si="53"/>
        <v>0</v>
      </c>
    </row>
    <row r="326" spans="1:22" x14ac:dyDescent="0.25">
      <c r="A326" s="18">
        <f t="shared" ca="1" si="45"/>
        <v>54939</v>
      </c>
      <c r="B326" s="1">
        <f t="shared" si="54"/>
        <v>314</v>
      </c>
      <c r="C326" s="2">
        <f t="shared" si="46"/>
        <v>22870.686649919968</v>
      </c>
      <c r="D326" s="6">
        <f>PPMT($B$2/12,B326,$B$3,$B$1)</f>
        <v>-441.52709530413932</v>
      </c>
      <c r="E326" s="6">
        <f>IPMT($B$2/12,B326,$B$3,$B$1)</f>
        <v>-95.29452770799972</v>
      </c>
      <c r="F326" s="6">
        <f t="shared" si="47"/>
        <v>-536.82162301213907</v>
      </c>
      <c r="G326" s="6">
        <f>PMT($B$2/12,$B$3,$B$1)</f>
        <v>-536.82162301213907</v>
      </c>
      <c r="H326" s="6">
        <f t="shared" si="48"/>
        <v>22429.159554615828</v>
      </c>
      <c r="J326" s="1">
        <f t="shared" si="49"/>
        <v>314</v>
      </c>
      <c r="K326" s="2">
        <f t="shared" si="50"/>
        <v>202429.04882289431</v>
      </c>
      <c r="L326" s="2">
        <f t="shared" si="51"/>
        <v>0</v>
      </c>
      <c r="M326" s="6">
        <f>IF(-PPMT($B$2/12,B326,$B$3,$B$1)&gt;T325,T325,-PPMT($B$2/12,B326,$B$3,$B$1))</f>
        <v>0</v>
      </c>
      <c r="N326" s="11">
        <f>(1+VLOOKUP(J326,Curves!$A:$B,2,0))^(1/12)-1</f>
        <v>6.4340301100034303E-3</v>
      </c>
      <c r="O326" s="6">
        <f>$B$2/12*L326</f>
        <v>0</v>
      </c>
      <c r="P326" s="10">
        <f>(1+VLOOKUP(B326,Curves!$A:$C,3,0))^(1/12)-1</f>
        <v>3.6765793224979859E-4</v>
      </c>
      <c r="Q326" s="6">
        <f>P326*(L326-M326-S326)</f>
        <v>0</v>
      </c>
      <c r="R326" s="6">
        <f t="shared" ca="1" si="52"/>
        <v>0</v>
      </c>
      <c r="S326" s="6">
        <f>N326*(L326-M326)</f>
        <v>0</v>
      </c>
      <c r="T326" s="14">
        <f t="shared" si="44"/>
        <v>0</v>
      </c>
      <c r="V326" s="8">
        <f t="shared" ca="1" si="53"/>
        <v>0</v>
      </c>
    </row>
    <row r="327" spans="1:22" x14ac:dyDescent="0.25">
      <c r="A327" s="18">
        <f t="shared" ca="1" si="45"/>
        <v>54969</v>
      </c>
      <c r="B327" s="1">
        <f t="shared" si="54"/>
        <v>315</v>
      </c>
      <c r="C327" s="2">
        <f t="shared" si="46"/>
        <v>22429.159554615828</v>
      </c>
      <c r="D327" s="6">
        <f>PPMT($B$2/12,B327,$B$3,$B$1)</f>
        <v>-443.36679153457328</v>
      </c>
      <c r="E327" s="6">
        <f>IPMT($B$2/12,B327,$B$3,$B$1)</f>
        <v>-93.45483147756579</v>
      </c>
      <c r="F327" s="6">
        <f t="shared" si="47"/>
        <v>-536.82162301213907</v>
      </c>
      <c r="G327" s="6">
        <f>PMT($B$2/12,$B$3,$B$1)</f>
        <v>-536.82162301213907</v>
      </c>
      <c r="H327" s="6">
        <f t="shared" si="48"/>
        <v>21985.792763081256</v>
      </c>
      <c r="J327" s="1">
        <f t="shared" si="49"/>
        <v>315</v>
      </c>
      <c r="K327" s="2">
        <f t="shared" si="50"/>
        <v>202766.43057093248</v>
      </c>
      <c r="L327" s="2">
        <f t="shared" si="51"/>
        <v>0</v>
      </c>
      <c r="M327" s="6">
        <f>IF(-PPMT($B$2/12,B327,$B$3,$B$1)&gt;T326,T326,-PPMT($B$2/12,B327,$B$3,$B$1))</f>
        <v>0</v>
      </c>
      <c r="N327" s="11">
        <f>(1+VLOOKUP(J327,Curves!$A:$B,2,0))^(1/12)-1</f>
        <v>6.4340301100034303E-3</v>
      </c>
      <c r="O327" s="6">
        <f>$B$2/12*L327</f>
        <v>0</v>
      </c>
      <c r="P327" s="10">
        <f>(1+VLOOKUP(B327,Curves!$A:$C,3,0))^(1/12)-1</f>
        <v>3.6765793224979859E-4</v>
      </c>
      <c r="Q327" s="6">
        <f>P327*(L327-M327-S327)</f>
        <v>0</v>
      </c>
      <c r="R327" s="6">
        <f t="shared" ca="1" si="52"/>
        <v>0</v>
      </c>
      <c r="S327" s="6">
        <f>N327*(L327-M327)</f>
        <v>0</v>
      </c>
      <c r="T327" s="14">
        <f t="shared" si="44"/>
        <v>0</v>
      </c>
      <c r="V327" s="8">
        <f t="shared" ca="1" si="53"/>
        <v>0</v>
      </c>
    </row>
    <row r="328" spans="1:22" x14ac:dyDescent="0.25">
      <c r="A328" s="18">
        <f t="shared" ca="1" si="45"/>
        <v>55000</v>
      </c>
      <c r="B328" s="1">
        <f t="shared" si="54"/>
        <v>316</v>
      </c>
      <c r="C328" s="2">
        <f t="shared" si="46"/>
        <v>21985.792763081256</v>
      </c>
      <c r="D328" s="6">
        <f>PPMT($B$2/12,B328,$B$3,$B$1)</f>
        <v>-445.21415316596733</v>
      </c>
      <c r="E328" s="6">
        <f>IPMT($B$2/12,B328,$B$3,$B$1)</f>
        <v>-91.607469846171725</v>
      </c>
      <c r="F328" s="6">
        <f t="shared" si="47"/>
        <v>-536.82162301213907</v>
      </c>
      <c r="G328" s="6">
        <f>PMT($B$2/12,$B$3,$B$1)</f>
        <v>-536.82162301213907</v>
      </c>
      <c r="H328" s="6">
        <f t="shared" si="48"/>
        <v>21540.578609915287</v>
      </c>
      <c r="J328" s="1">
        <f t="shared" si="49"/>
        <v>316</v>
      </c>
      <c r="K328" s="2">
        <f t="shared" si="50"/>
        <v>203104.37462188405</v>
      </c>
      <c r="L328" s="2">
        <f t="shared" si="51"/>
        <v>0</v>
      </c>
      <c r="M328" s="6">
        <f>IF(-PPMT($B$2/12,B328,$B$3,$B$1)&gt;T327,T327,-PPMT($B$2/12,B328,$B$3,$B$1))</f>
        <v>0</v>
      </c>
      <c r="N328" s="11">
        <f>(1+VLOOKUP(J328,Curves!$A:$B,2,0))^(1/12)-1</f>
        <v>6.4340301100034303E-3</v>
      </c>
      <c r="O328" s="6">
        <f>$B$2/12*L328</f>
        <v>0</v>
      </c>
      <c r="P328" s="10">
        <f>(1+VLOOKUP(B328,Curves!$A:$C,3,0))^(1/12)-1</f>
        <v>3.6765793224979859E-4</v>
      </c>
      <c r="Q328" s="6">
        <f>P328*(L328-M328-S328)</f>
        <v>0</v>
      </c>
      <c r="R328" s="6">
        <f t="shared" ca="1" si="52"/>
        <v>0</v>
      </c>
      <c r="S328" s="6">
        <f>N328*(L328-M328)</f>
        <v>0</v>
      </c>
      <c r="T328" s="14">
        <f t="shared" si="44"/>
        <v>0</v>
      </c>
      <c r="V328" s="8">
        <f t="shared" ca="1" si="53"/>
        <v>0</v>
      </c>
    </row>
    <row r="329" spans="1:22" x14ac:dyDescent="0.25">
      <c r="A329" s="18">
        <f t="shared" ca="1" si="45"/>
        <v>55031</v>
      </c>
      <c r="B329" s="1">
        <f t="shared" si="54"/>
        <v>317</v>
      </c>
      <c r="C329" s="2">
        <f t="shared" si="46"/>
        <v>21540.578609915287</v>
      </c>
      <c r="D329" s="6">
        <f>PPMT($B$2/12,B329,$B$3,$B$1)</f>
        <v>-447.06921213749217</v>
      </c>
      <c r="E329" s="6">
        <f>IPMT($B$2/12,B329,$B$3,$B$1)</f>
        <v>-89.75241087464687</v>
      </c>
      <c r="F329" s="6">
        <f t="shared" si="47"/>
        <v>-536.82162301213907</v>
      </c>
      <c r="G329" s="6">
        <f>PMT($B$2/12,$B$3,$B$1)</f>
        <v>-536.82162301213907</v>
      </c>
      <c r="H329" s="6">
        <f t="shared" si="48"/>
        <v>21093.509397777794</v>
      </c>
      <c r="J329" s="1">
        <f t="shared" si="49"/>
        <v>317</v>
      </c>
      <c r="K329" s="2">
        <f t="shared" si="50"/>
        <v>203442.88191292054</v>
      </c>
      <c r="L329" s="2">
        <f t="shared" si="51"/>
        <v>0</v>
      </c>
      <c r="M329" s="6">
        <f>IF(-PPMT($B$2/12,B329,$B$3,$B$1)&gt;T328,T328,-PPMT($B$2/12,B329,$B$3,$B$1))</f>
        <v>0</v>
      </c>
      <c r="N329" s="11">
        <f>(1+VLOOKUP(J329,Curves!$A:$B,2,0))^(1/12)-1</f>
        <v>6.4340301100034303E-3</v>
      </c>
      <c r="O329" s="6">
        <f>$B$2/12*L329</f>
        <v>0</v>
      </c>
      <c r="P329" s="10">
        <f>(1+VLOOKUP(B329,Curves!$A:$C,3,0))^(1/12)-1</f>
        <v>3.6765793224979859E-4</v>
      </c>
      <c r="Q329" s="6">
        <f>P329*(L329-M329-S329)</f>
        <v>0</v>
      </c>
      <c r="R329" s="6">
        <f t="shared" ca="1" si="52"/>
        <v>0</v>
      </c>
      <c r="S329" s="6">
        <f>N329*(L329-M329)</f>
        <v>0</v>
      </c>
      <c r="T329" s="14">
        <f t="shared" si="44"/>
        <v>0</v>
      </c>
      <c r="V329" s="8">
        <f t="shared" ca="1" si="53"/>
        <v>0</v>
      </c>
    </row>
    <row r="330" spans="1:22" x14ac:dyDescent="0.25">
      <c r="A330" s="18">
        <f t="shared" ca="1" si="45"/>
        <v>55061</v>
      </c>
      <c r="B330" s="1">
        <f t="shared" si="54"/>
        <v>318</v>
      </c>
      <c r="C330" s="2">
        <f t="shared" si="46"/>
        <v>21093.509397777794</v>
      </c>
      <c r="D330" s="6">
        <f>PPMT($B$2/12,B330,$B$3,$B$1)</f>
        <v>-448.93200052139844</v>
      </c>
      <c r="E330" s="6">
        <f>IPMT($B$2/12,B330,$B$3,$B$1)</f>
        <v>-87.889622490740678</v>
      </c>
      <c r="F330" s="6">
        <f t="shared" si="47"/>
        <v>-536.82162301213907</v>
      </c>
      <c r="G330" s="6">
        <f>PMT($B$2/12,$B$3,$B$1)</f>
        <v>-536.82162301213907</v>
      </c>
      <c r="H330" s="6">
        <f t="shared" si="48"/>
        <v>20644.577397256395</v>
      </c>
      <c r="J330" s="1">
        <f t="shared" si="49"/>
        <v>318</v>
      </c>
      <c r="K330" s="2">
        <f t="shared" si="50"/>
        <v>203781.95338277542</v>
      </c>
      <c r="L330" s="2">
        <f t="shared" si="51"/>
        <v>0</v>
      </c>
      <c r="M330" s="6">
        <f>IF(-PPMT($B$2/12,B330,$B$3,$B$1)&gt;T329,T329,-PPMT($B$2/12,B330,$B$3,$B$1))</f>
        <v>0</v>
      </c>
      <c r="N330" s="11">
        <f>(1+VLOOKUP(J330,Curves!$A:$B,2,0))^(1/12)-1</f>
        <v>6.4340301100034303E-3</v>
      </c>
      <c r="O330" s="6">
        <f>$B$2/12*L330</f>
        <v>0</v>
      </c>
      <c r="P330" s="10">
        <f>(1+VLOOKUP(B330,Curves!$A:$C,3,0))^(1/12)-1</f>
        <v>3.6765793224979859E-4</v>
      </c>
      <c r="Q330" s="6">
        <f>P330*(L330-M330-S330)</f>
        <v>0</v>
      </c>
      <c r="R330" s="6">
        <f t="shared" ca="1" si="52"/>
        <v>0</v>
      </c>
      <c r="S330" s="6">
        <f>N330*(L330-M330)</f>
        <v>0</v>
      </c>
      <c r="T330" s="14">
        <f t="shared" si="44"/>
        <v>0</v>
      </c>
      <c r="V330" s="8">
        <f t="shared" ca="1" si="53"/>
        <v>0</v>
      </c>
    </row>
    <row r="331" spans="1:22" x14ac:dyDescent="0.25">
      <c r="A331" s="18">
        <f t="shared" ca="1" si="45"/>
        <v>55092</v>
      </c>
      <c r="B331" s="1">
        <f t="shared" si="54"/>
        <v>319</v>
      </c>
      <c r="C331" s="2">
        <f t="shared" si="46"/>
        <v>20644.577397256395</v>
      </c>
      <c r="D331" s="6">
        <f>PPMT($B$2/12,B331,$B$3,$B$1)</f>
        <v>-450.80255052357091</v>
      </c>
      <c r="E331" s="6">
        <f>IPMT($B$2/12,B331,$B$3,$B$1)</f>
        <v>-86.01907248856817</v>
      </c>
      <c r="F331" s="6">
        <f t="shared" si="47"/>
        <v>-536.82162301213907</v>
      </c>
      <c r="G331" s="6">
        <f>PMT($B$2/12,$B$3,$B$1)</f>
        <v>-536.82162301213907</v>
      </c>
      <c r="H331" s="6">
        <f t="shared" si="48"/>
        <v>20193.774846732824</v>
      </c>
      <c r="J331" s="1">
        <f t="shared" si="49"/>
        <v>319</v>
      </c>
      <c r="K331" s="2">
        <f t="shared" si="50"/>
        <v>204121.58997174673</v>
      </c>
      <c r="L331" s="2">
        <f t="shared" si="51"/>
        <v>0</v>
      </c>
      <c r="M331" s="6">
        <f>IF(-PPMT($B$2/12,B331,$B$3,$B$1)&gt;T330,T330,-PPMT($B$2/12,B331,$B$3,$B$1))</f>
        <v>0</v>
      </c>
      <c r="N331" s="11">
        <f>(1+VLOOKUP(J331,Curves!$A:$B,2,0))^(1/12)-1</f>
        <v>6.4340301100034303E-3</v>
      </c>
      <c r="O331" s="6">
        <f>$B$2/12*L331</f>
        <v>0</v>
      </c>
      <c r="P331" s="10">
        <f>(1+VLOOKUP(B331,Curves!$A:$C,3,0))^(1/12)-1</f>
        <v>3.6765793224979859E-4</v>
      </c>
      <c r="Q331" s="6">
        <f>P331*(L331-M331-S331)</f>
        <v>0</v>
      </c>
      <c r="R331" s="6">
        <f t="shared" ca="1" si="52"/>
        <v>0</v>
      </c>
      <c r="S331" s="6">
        <f>N331*(L331-M331)</f>
        <v>0</v>
      </c>
      <c r="T331" s="14">
        <f t="shared" si="44"/>
        <v>0</v>
      </c>
      <c r="V331" s="8">
        <f t="shared" ca="1" si="53"/>
        <v>0</v>
      </c>
    </row>
    <row r="332" spans="1:22" x14ac:dyDescent="0.25">
      <c r="A332" s="18">
        <f t="shared" ca="1" si="45"/>
        <v>55122</v>
      </c>
      <c r="B332" s="1">
        <f t="shared" si="54"/>
        <v>320</v>
      </c>
      <c r="C332" s="2">
        <f t="shared" si="46"/>
        <v>20193.774846732824</v>
      </c>
      <c r="D332" s="6">
        <f>PPMT($B$2/12,B332,$B$3,$B$1)</f>
        <v>-452.6808944840858</v>
      </c>
      <c r="E332" s="6">
        <f>IPMT($B$2/12,B332,$B$3,$B$1)</f>
        <v>-84.140728528053302</v>
      </c>
      <c r="F332" s="6">
        <f t="shared" si="47"/>
        <v>-536.82162301213907</v>
      </c>
      <c r="G332" s="6">
        <f>PMT($B$2/12,$B$3,$B$1)</f>
        <v>-536.82162301213907</v>
      </c>
      <c r="H332" s="6">
        <f t="shared" si="48"/>
        <v>19741.093952248739</v>
      </c>
      <c r="J332" s="1">
        <f t="shared" si="49"/>
        <v>320</v>
      </c>
      <c r="K332" s="2">
        <f t="shared" si="50"/>
        <v>204461.79262169966</v>
      </c>
      <c r="L332" s="2">
        <f t="shared" si="51"/>
        <v>0</v>
      </c>
      <c r="M332" s="6">
        <f>IF(-PPMT($B$2/12,B332,$B$3,$B$1)&gt;T331,T331,-PPMT($B$2/12,B332,$B$3,$B$1))</f>
        <v>0</v>
      </c>
      <c r="N332" s="11">
        <f>(1+VLOOKUP(J332,Curves!$A:$B,2,0))^(1/12)-1</f>
        <v>6.4340301100034303E-3</v>
      </c>
      <c r="O332" s="6">
        <f>$B$2/12*L332</f>
        <v>0</v>
      </c>
      <c r="P332" s="10">
        <f>(1+VLOOKUP(B332,Curves!$A:$C,3,0))^(1/12)-1</f>
        <v>3.6765793224979859E-4</v>
      </c>
      <c r="Q332" s="6">
        <f>P332*(L332-M332-S332)</f>
        <v>0</v>
      </c>
      <c r="R332" s="6">
        <f t="shared" ca="1" si="52"/>
        <v>0</v>
      </c>
      <c r="S332" s="6">
        <f>N332*(L332-M332)</f>
        <v>0</v>
      </c>
      <c r="T332" s="14">
        <f t="shared" si="44"/>
        <v>0</v>
      </c>
      <c r="V332" s="8">
        <f t="shared" ca="1" si="53"/>
        <v>0</v>
      </c>
    </row>
    <row r="333" spans="1:22" x14ac:dyDescent="0.25">
      <c r="A333" s="18">
        <f t="shared" ca="1" si="45"/>
        <v>55153</v>
      </c>
      <c r="B333" s="1">
        <f t="shared" si="54"/>
        <v>321</v>
      </c>
      <c r="C333" s="2">
        <f t="shared" si="46"/>
        <v>19741.093952248739</v>
      </c>
      <c r="D333" s="6">
        <f>PPMT($B$2/12,B333,$B$3,$B$1)</f>
        <v>-454.56706487776944</v>
      </c>
      <c r="E333" s="6">
        <f>IPMT($B$2/12,B333,$B$3,$B$1)</f>
        <v>-82.254558134369589</v>
      </c>
      <c r="F333" s="6">
        <f t="shared" si="47"/>
        <v>-536.82162301213907</v>
      </c>
      <c r="G333" s="6">
        <f>PMT($B$2/12,$B$3,$B$1)</f>
        <v>-536.82162301213907</v>
      </c>
      <c r="H333" s="6">
        <f t="shared" si="48"/>
        <v>19286.526887370968</v>
      </c>
      <c r="J333" s="1">
        <f t="shared" si="49"/>
        <v>321</v>
      </c>
      <c r="K333" s="2">
        <f t="shared" si="50"/>
        <v>204802.56227606916</v>
      </c>
      <c r="L333" s="2">
        <f t="shared" si="51"/>
        <v>0</v>
      </c>
      <c r="M333" s="6">
        <f>IF(-PPMT($B$2/12,B333,$B$3,$B$1)&gt;T332,T332,-PPMT($B$2/12,B333,$B$3,$B$1))</f>
        <v>0</v>
      </c>
      <c r="N333" s="11">
        <f>(1+VLOOKUP(J333,Curves!$A:$B,2,0))^(1/12)-1</f>
        <v>6.4340301100034303E-3</v>
      </c>
      <c r="O333" s="6">
        <f>$B$2/12*L333</f>
        <v>0</v>
      </c>
      <c r="P333" s="10">
        <f>(1+VLOOKUP(B333,Curves!$A:$C,3,0))^(1/12)-1</f>
        <v>3.6765793224979859E-4</v>
      </c>
      <c r="Q333" s="6">
        <f>P333*(L333-M333-S333)</f>
        <v>0</v>
      </c>
      <c r="R333" s="6">
        <f t="shared" ca="1" si="52"/>
        <v>0</v>
      </c>
      <c r="S333" s="6">
        <f>N333*(L333-M333)</f>
        <v>0</v>
      </c>
      <c r="T333" s="14">
        <f t="shared" ref="T333:T372" si="55">L333-M333-Q333-S333</f>
        <v>0</v>
      </c>
      <c r="V333" s="8">
        <f t="shared" ca="1" si="53"/>
        <v>0</v>
      </c>
    </row>
    <row r="334" spans="1:22" x14ac:dyDescent="0.25">
      <c r="A334" s="18">
        <f t="shared" ref="A334:A372" ca="1" si="56">EOMONTH(A333,1)</f>
        <v>55184</v>
      </c>
      <c r="B334" s="1">
        <f t="shared" si="54"/>
        <v>322</v>
      </c>
      <c r="C334" s="2">
        <f t="shared" ref="C334:C372" si="57">H333</f>
        <v>19286.526887370968</v>
      </c>
      <c r="D334" s="6">
        <f>PPMT($B$2/12,B334,$B$3,$B$1)</f>
        <v>-456.46109431476015</v>
      </c>
      <c r="E334" s="6">
        <f>IPMT($B$2/12,B334,$B$3,$B$1)</f>
        <v>-80.360528697378896</v>
      </c>
      <c r="F334" s="6">
        <f t="shared" ref="F334:F372" si="58">D334+E334</f>
        <v>-536.82162301213907</v>
      </c>
      <c r="G334" s="6">
        <f>PMT($B$2/12,$B$3,$B$1)</f>
        <v>-536.82162301213907</v>
      </c>
      <c r="H334" s="6">
        <f t="shared" ref="H334:H372" si="59">C334+D334</f>
        <v>18830.065793056208</v>
      </c>
      <c r="J334" s="1">
        <f t="shared" ref="J334:J372" si="60">B334</f>
        <v>322</v>
      </c>
      <c r="K334" s="2">
        <f t="shared" ref="K334:K372" si="61">K333*(1+$B$7/12)</f>
        <v>205143.89987986261</v>
      </c>
      <c r="L334" s="2">
        <f t="shared" ref="L334:L372" si="62">T333</f>
        <v>0</v>
      </c>
      <c r="M334" s="6">
        <f>IF(-PPMT($B$2/12,B334,$B$3,$B$1)&gt;T333,T333,-PPMT($B$2/12,B334,$B$3,$B$1))</f>
        <v>0</v>
      </c>
      <c r="N334" s="11">
        <f>(1+VLOOKUP(J334,Curves!$A:$B,2,0))^(1/12)-1</f>
        <v>6.4340301100034303E-3</v>
      </c>
      <c r="O334" s="6">
        <f>$B$2/12*L334</f>
        <v>0</v>
      </c>
      <c r="P334" s="10">
        <f>(1+VLOOKUP(B334,Curves!$A:$C,3,0))^(1/12)-1</f>
        <v>3.6765793224979859E-4</v>
      </c>
      <c r="Q334" s="6">
        <f>P334*(L334-M334-S334)</f>
        <v>0</v>
      </c>
      <c r="R334" s="6">
        <f t="shared" ref="R334:R372" ca="1" si="63">IF(J334&lt;$B$10,0,(1-$B$8)*OFFSET(Q334,-$B$10,0))</f>
        <v>0</v>
      </c>
      <c r="S334" s="6">
        <f>N334*(L334-M334)</f>
        <v>0</v>
      </c>
      <c r="T334" s="14">
        <f t="shared" si="55"/>
        <v>0</v>
      </c>
      <c r="V334" s="8">
        <f t="shared" ref="V334:V372" ca="1" si="64">M334+O334+S334+R334</f>
        <v>0</v>
      </c>
    </row>
    <row r="335" spans="1:22" x14ac:dyDescent="0.25">
      <c r="A335" s="18">
        <f t="shared" ca="1" si="56"/>
        <v>55212</v>
      </c>
      <c r="B335" s="1">
        <f t="shared" ref="B335:B372" si="65">B334+1</f>
        <v>323</v>
      </c>
      <c r="C335" s="2">
        <f t="shared" si="57"/>
        <v>18830.065793056208</v>
      </c>
      <c r="D335" s="6">
        <f>PPMT($B$2/12,B335,$B$3,$B$1)</f>
        <v>-458.36301554107172</v>
      </c>
      <c r="E335" s="6">
        <f>IPMT($B$2/12,B335,$B$3,$B$1)</f>
        <v>-78.458607471067396</v>
      </c>
      <c r="F335" s="6">
        <f t="shared" si="58"/>
        <v>-536.82162301213907</v>
      </c>
      <c r="G335" s="6">
        <f>PMT($B$2/12,$B$3,$B$1)</f>
        <v>-536.82162301213907</v>
      </c>
      <c r="H335" s="6">
        <f t="shared" si="59"/>
        <v>18371.702777515136</v>
      </c>
      <c r="J335" s="1">
        <f t="shared" si="60"/>
        <v>323</v>
      </c>
      <c r="K335" s="2">
        <f t="shared" si="61"/>
        <v>205485.80637966239</v>
      </c>
      <c r="L335" s="2">
        <f t="shared" si="62"/>
        <v>0</v>
      </c>
      <c r="M335" s="6">
        <f>IF(-PPMT($B$2/12,B335,$B$3,$B$1)&gt;T334,T334,-PPMT($B$2/12,B335,$B$3,$B$1))</f>
        <v>0</v>
      </c>
      <c r="N335" s="11">
        <f>(1+VLOOKUP(J335,Curves!$A:$B,2,0))^(1/12)-1</f>
        <v>6.4340301100034303E-3</v>
      </c>
      <c r="O335" s="6">
        <f>$B$2/12*L335</f>
        <v>0</v>
      </c>
      <c r="P335" s="10">
        <f>(1+VLOOKUP(B335,Curves!$A:$C,3,0))^(1/12)-1</f>
        <v>3.6765793224979859E-4</v>
      </c>
      <c r="Q335" s="6">
        <f>P335*(L335-M335-S335)</f>
        <v>0</v>
      </c>
      <c r="R335" s="6">
        <f t="shared" ca="1" si="63"/>
        <v>0</v>
      </c>
      <c r="S335" s="6">
        <f>N335*(L335-M335)</f>
        <v>0</v>
      </c>
      <c r="T335" s="14">
        <f t="shared" si="55"/>
        <v>0</v>
      </c>
      <c r="V335" s="8">
        <f t="shared" ca="1" si="64"/>
        <v>0</v>
      </c>
    </row>
    <row r="336" spans="1:22" x14ac:dyDescent="0.25">
      <c r="A336" s="18">
        <f t="shared" ca="1" si="56"/>
        <v>55243</v>
      </c>
      <c r="B336" s="1">
        <f t="shared" si="65"/>
        <v>324</v>
      </c>
      <c r="C336" s="2">
        <f t="shared" si="57"/>
        <v>18371.702777515136</v>
      </c>
      <c r="D336" s="6">
        <f>PPMT($B$2/12,B336,$B$3,$B$1)</f>
        <v>-460.27286143915944</v>
      </c>
      <c r="E336" s="6">
        <f>IPMT($B$2/12,B336,$B$3,$B$1)</f>
        <v>-76.5487615729796</v>
      </c>
      <c r="F336" s="6">
        <f t="shared" si="58"/>
        <v>-536.82162301213907</v>
      </c>
      <c r="G336" s="6">
        <f>PMT($B$2/12,$B$3,$B$1)</f>
        <v>-536.82162301213907</v>
      </c>
      <c r="H336" s="6">
        <f t="shared" si="59"/>
        <v>17911.429916075977</v>
      </c>
      <c r="J336" s="1">
        <f t="shared" si="60"/>
        <v>324</v>
      </c>
      <c r="K336" s="2">
        <f t="shared" si="61"/>
        <v>205828.28272362851</v>
      </c>
      <c r="L336" s="2">
        <f t="shared" si="62"/>
        <v>0</v>
      </c>
      <c r="M336" s="6">
        <f>IF(-PPMT($B$2/12,B336,$B$3,$B$1)&gt;T335,T335,-PPMT($B$2/12,B336,$B$3,$B$1))</f>
        <v>0</v>
      </c>
      <c r="N336" s="11">
        <f>(1+VLOOKUP(J336,Curves!$A:$B,2,0))^(1/12)-1</f>
        <v>6.4340301100034303E-3</v>
      </c>
      <c r="O336" s="6">
        <f>$B$2/12*L336</f>
        <v>0</v>
      </c>
      <c r="P336" s="10">
        <f>(1+VLOOKUP(B336,Curves!$A:$C,3,0))^(1/12)-1</f>
        <v>3.6765793224979859E-4</v>
      </c>
      <c r="Q336" s="6">
        <f>P336*(L336-M336-S336)</f>
        <v>0</v>
      </c>
      <c r="R336" s="6">
        <f t="shared" ca="1" si="63"/>
        <v>0</v>
      </c>
      <c r="S336" s="6">
        <f>N336*(L336-M336)</f>
        <v>0</v>
      </c>
      <c r="T336" s="14">
        <f t="shared" si="55"/>
        <v>0</v>
      </c>
      <c r="V336" s="8">
        <f t="shared" ca="1" si="64"/>
        <v>0</v>
      </c>
    </row>
    <row r="337" spans="1:22" x14ac:dyDescent="0.25">
      <c r="A337" s="18">
        <f t="shared" ca="1" si="56"/>
        <v>55273</v>
      </c>
      <c r="B337" s="1">
        <f t="shared" si="65"/>
        <v>325</v>
      </c>
      <c r="C337" s="2">
        <f t="shared" si="57"/>
        <v>17911.429916075977</v>
      </c>
      <c r="D337" s="6">
        <f>PPMT($B$2/12,B337,$B$3,$B$1)</f>
        <v>-462.19066502848932</v>
      </c>
      <c r="E337" s="6">
        <f>IPMT($B$2/12,B337,$B$3,$B$1)</f>
        <v>-74.630957983649765</v>
      </c>
      <c r="F337" s="6">
        <f t="shared" si="58"/>
        <v>-536.82162301213907</v>
      </c>
      <c r="G337" s="6">
        <f>PMT($B$2/12,$B$3,$B$1)</f>
        <v>-536.82162301213907</v>
      </c>
      <c r="H337" s="6">
        <f t="shared" si="59"/>
        <v>17449.239251047486</v>
      </c>
      <c r="J337" s="1">
        <f t="shared" si="60"/>
        <v>325</v>
      </c>
      <c r="K337" s="2">
        <f t="shared" si="61"/>
        <v>206171.32986150123</v>
      </c>
      <c r="L337" s="2">
        <f t="shared" si="62"/>
        <v>0</v>
      </c>
      <c r="M337" s="6">
        <f>IF(-PPMT($B$2/12,B337,$B$3,$B$1)&gt;T336,T336,-PPMT($B$2/12,B337,$B$3,$B$1))</f>
        <v>0</v>
      </c>
      <c r="N337" s="11">
        <f>(1+VLOOKUP(J337,Curves!$A:$B,2,0))^(1/12)-1</f>
        <v>6.4340301100034303E-3</v>
      </c>
      <c r="O337" s="6">
        <f>$B$2/12*L337</f>
        <v>0</v>
      </c>
      <c r="P337" s="10">
        <f>(1+VLOOKUP(B337,Curves!$A:$C,3,0))^(1/12)-1</f>
        <v>3.6765793224979859E-4</v>
      </c>
      <c r="Q337" s="6">
        <f>P337*(L337-M337-S337)</f>
        <v>0</v>
      </c>
      <c r="R337" s="6">
        <f t="shared" ca="1" si="63"/>
        <v>0</v>
      </c>
      <c r="S337" s="6">
        <f>N337*(L337-M337)</f>
        <v>0</v>
      </c>
      <c r="T337" s="14">
        <f t="shared" si="55"/>
        <v>0</v>
      </c>
      <c r="V337" s="8">
        <f t="shared" ca="1" si="64"/>
        <v>0</v>
      </c>
    </row>
    <row r="338" spans="1:22" x14ac:dyDescent="0.25">
      <c r="A338" s="18">
        <f t="shared" ca="1" si="56"/>
        <v>55304</v>
      </c>
      <c r="B338" s="1">
        <f t="shared" si="65"/>
        <v>326</v>
      </c>
      <c r="C338" s="2">
        <f t="shared" si="57"/>
        <v>17449.239251047486</v>
      </c>
      <c r="D338" s="6">
        <f>PPMT($B$2/12,B338,$B$3,$B$1)</f>
        <v>-464.11645946610798</v>
      </c>
      <c r="E338" s="6">
        <f>IPMT($B$2/12,B338,$B$3,$B$1)</f>
        <v>-72.705163546031059</v>
      </c>
      <c r="F338" s="6">
        <f t="shared" si="58"/>
        <v>-536.82162301213907</v>
      </c>
      <c r="G338" s="6">
        <f>PMT($B$2/12,$B$3,$B$1)</f>
        <v>-536.82162301213907</v>
      </c>
      <c r="H338" s="6">
        <f t="shared" si="59"/>
        <v>16985.122791581376</v>
      </c>
      <c r="J338" s="1">
        <f t="shared" si="60"/>
        <v>326</v>
      </c>
      <c r="K338" s="2">
        <f t="shared" si="61"/>
        <v>206514.94874460375</v>
      </c>
      <c r="L338" s="2">
        <f t="shared" si="62"/>
        <v>0</v>
      </c>
      <c r="M338" s="6">
        <f>IF(-PPMT($B$2/12,B338,$B$3,$B$1)&gt;T337,T337,-PPMT($B$2/12,B338,$B$3,$B$1))</f>
        <v>0</v>
      </c>
      <c r="N338" s="11">
        <f>(1+VLOOKUP(J338,Curves!$A:$B,2,0))^(1/12)-1</f>
        <v>6.4340301100034303E-3</v>
      </c>
      <c r="O338" s="6">
        <f>$B$2/12*L338</f>
        <v>0</v>
      </c>
      <c r="P338" s="10">
        <f>(1+VLOOKUP(B338,Curves!$A:$C,3,0))^(1/12)-1</f>
        <v>3.6765793224979859E-4</v>
      </c>
      <c r="Q338" s="6">
        <f>P338*(L338-M338-S338)</f>
        <v>0</v>
      </c>
      <c r="R338" s="6">
        <f t="shared" ca="1" si="63"/>
        <v>0</v>
      </c>
      <c r="S338" s="6">
        <f>N338*(L338-M338)</f>
        <v>0</v>
      </c>
      <c r="T338" s="14">
        <f t="shared" si="55"/>
        <v>0</v>
      </c>
      <c r="V338" s="8">
        <f t="shared" ca="1" si="64"/>
        <v>0</v>
      </c>
    </row>
    <row r="339" spans="1:22" x14ac:dyDescent="0.25">
      <c r="A339" s="18">
        <f t="shared" ca="1" si="56"/>
        <v>55334</v>
      </c>
      <c r="B339" s="1">
        <f t="shared" si="65"/>
        <v>327</v>
      </c>
      <c r="C339" s="2">
        <f t="shared" si="57"/>
        <v>16985.122791581376</v>
      </c>
      <c r="D339" s="6">
        <f>PPMT($B$2/12,B339,$B$3,$B$1)</f>
        <v>-466.05027804721681</v>
      </c>
      <c r="E339" s="6">
        <f>IPMT($B$2/12,B339,$B$3,$B$1)</f>
        <v>-70.771344964922278</v>
      </c>
      <c r="F339" s="6">
        <f t="shared" si="58"/>
        <v>-536.82162301213907</v>
      </c>
      <c r="G339" s="6">
        <f>PMT($B$2/12,$B$3,$B$1)</f>
        <v>-536.82162301213907</v>
      </c>
      <c r="H339" s="6">
        <f t="shared" si="59"/>
        <v>16519.07251353416</v>
      </c>
      <c r="J339" s="1">
        <f t="shared" si="60"/>
        <v>327</v>
      </c>
      <c r="K339" s="2">
        <f t="shared" si="61"/>
        <v>206859.14032584475</v>
      </c>
      <c r="L339" s="2">
        <f t="shared" si="62"/>
        <v>0</v>
      </c>
      <c r="M339" s="6">
        <f>IF(-PPMT($B$2/12,B339,$B$3,$B$1)&gt;T338,T338,-PPMT($B$2/12,B339,$B$3,$B$1))</f>
        <v>0</v>
      </c>
      <c r="N339" s="11">
        <f>(1+VLOOKUP(J339,Curves!$A:$B,2,0))^(1/12)-1</f>
        <v>6.4340301100034303E-3</v>
      </c>
      <c r="O339" s="6">
        <f>$B$2/12*L339</f>
        <v>0</v>
      </c>
      <c r="P339" s="10">
        <f>(1+VLOOKUP(B339,Curves!$A:$C,3,0))^(1/12)-1</f>
        <v>3.6765793224979859E-4</v>
      </c>
      <c r="Q339" s="6">
        <f>P339*(L339-M339-S339)</f>
        <v>0</v>
      </c>
      <c r="R339" s="6">
        <f t="shared" ca="1" si="63"/>
        <v>0</v>
      </c>
      <c r="S339" s="6">
        <f>N339*(L339-M339)</f>
        <v>0</v>
      </c>
      <c r="T339" s="14">
        <f t="shared" si="55"/>
        <v>0</v>
      </c>
      <c r="V339" s="8">
        <f t="shared" ca="1" si="64"/>
        <v>0</v>
      </c>
    </row>
    <row r="340" spans="1:22" x14ac:dyDescent="0.25">
      <c r="A340" s="18">
        <f t="shared" ca="1" si="56"/>
        <v>55365</v>
      </c>
      <c r="B340" s="1">
        <f t="shared" si="65"/>
        <v>328</v>
      </c>
      <c r="C340" s="2">
        <f t="shared" si="57"/>
        <v>16519.07251353416</v>
      </c>
      <c r="D340" s="6">
        <f>PPMT($B$2/12,B340,$B$3,$B$1)</f>
        <v>-467.99215420574683</v>
      </c>
      <c r="E340" s="6">
        <f>IPMT($B$2/12,B340,$B$3,$B$1)</f>
        <v>-68.8294688063922</v>
      </c>
      <c r="F340" s="6">
        <f t="shared" si="58"/>
        <v>-536.82162301213907</v>
      </c>
      <c r="G340" s="6">
        <f>PMT($B$2/12,$B$3,$B$1)</f>
        <v>-536.82162301213907</v>
      </c>
      <c r="H340" s="6">
        <f t="shared" si="59"/>
        <v>16051.080359328413</v>
      </c>
      <c r="J340" s="1">
        <f t="shared" si="60"/>
        <v>328</v>
      </c>
      <c r="K340" s="2">
        <f t="shared" si="61"/>
        <v>207203.90555972117</v>
      </c>
      <c r="L340" s="2">
        <f t="shared" si="62"/>
        <v>0</v>
      </c>
      <c r="M340" s="6">
        <f>IF(-PPMT($B$2/12,B340,$B$3,$B$1)&gt;T339,T339,-PPMT($B$2/12,B340,$B$3,$B$1))</f>
        <v>0</v>
      </c>
      <c r="N340" s="11">
        <f>(1+VLOOKUP(J340,Curves!$A:$B,2,0))^(1/12)-1</f>
        <v>6.4340301100034303E-3</v>
      </c>
      <c r="O340" s="6">
        <f>$B$2/12*L340</f>
        <v>0</v>
      </c>
      <c r="P340" s="10">
        <f>(1+VLOOKUP(B340,Curves!$A:$C,3,0))^(1/12)-1</f>
        <v>3.6765793224979859E-4</v>
      </c>
      <c r="Q340" s="6">
        <f>P340*(L340-M340-S340)</f>
        <v>0</v>
      </c>
      <c r="R340" s="6">
        <f t="shared" ca="1" si="63"/>
        <v>0</v>
      </c>
      <c r="S340" s="6">
        <f>N340*(L340-M340)</f>
        <v>0</v>
      </c>
      <c r="T340" s="14">
        <f t="shared" si="55"/>
        <v>0</v>
      </c>
      <c r="V340" s="8">
        <f t="shared" ca="1" si="64"/>
        <v>0</v>
      </c>
    </row>
    <row r="341" spans="1:22" x14ac:dyDescent="0.25">
      <c r="A341" s="18">
        <f t="shared" ca="1" si="56"/>
        <v>55396</v>
      </c>
      <c r="B341" s="1">
        <f t="shared" si="65"/>
        <v>329</v>
      </c>
      <c r="C341" s="2">
        <f t="shared" si="57"/>
        <v>16051.080359328413</v>
      </c>
      <c r="D341" s="6">
        <f>PPMT($B$2/12,B341,$B$3,$B$1)</f>
        <v>-469.94212151493753</v>
      </c>
      <c r="E341" s="6">
        <f>IPMT($B$2/12,B341,$B$3,$B$1)</f>
        <v>-66.879501497201588</v>
      </c>
      <c r="F341" s="6">
        <f t="shared" si="58"/>
        <v>-536.82162301213907</v>
      </c>
      <c r="G341" s="6">
        <f>PMT($B$2/12,$B$3,$B$1)</f>
        <v>-536.82162301213907</v>
      </c>
      <c r="H341" s="6">
        <f t="shared" si="59"/>
        <v>15581.138237813475</v>
      </c>
      <c r="J341" s="1">
        <f t="shared" si="60"/>
        <v>329</v>
      </c>
      <c r="K341" s="2">
        <f t="shared" si="61"/>
        <v>207549.24540232072</v>
      </c>
      <c r="L341" s="2">
        <f t="shared" si="62"/>
        <v>0</v>
      </c>
      <c r="M341" s="6">
        <f>IF(-PPMT($B$2/12,B341,$B$3,$B$1)&gt;T340,T340,-PPMT($B$2/12,B341,$B$3,$B$1))</f>
        <v>0</v>
      </c>
      <c r="N341" s="11">
        <f>(1+VLOOKUP(J341,Curves!$A:$B,2,0))^(1/12)-1</f>
        <v>6.4340301100034303E-3</v>
      </c>
      <c r="O341" s="6">
        <f>$B$2/12*L341</f>
        <v>0</v>
      </c>
      <c r="P341" s="10">
        <f>(1+VLOOKUP(B341,Curves!$A:$C,3,0))^(1/12)-1</f>
        <v>3.6765793224979859E-4</v>
      </c>
      <c r="Q341" s="6">
        <f>P341*(L341-M341-S341)</f>
        <v>0</v>
      </c>
      <c r="R341" s="6">
        <f t="shared" ca="1" si="63"/>
        <v>0</v>
      </c>
      <c r="S341" s="6">
        <f>N341*(L341-M341)</f>
        <v>0</v>
      </c>
      <c r="T341" s="14">
        <f t="shared" si="55"/>
        <v>0</v>
      </c>
      <c r="V341" s="8">
        <f t="shared" ca="1" si="64"/>
        <v>0</v>
      </c>
    </row>
    <row r="342" spans="1:22" x14ac:dyDescent="0.25">
      <c r="A342" s="18">
        <f t="shared" ca="1" si="56"/>
        <v>55426</v>
      </c>
      <c r="B342" s="1">
        <f t="shared" si="65"/>
        <v>330</v>
      </c>
      <c r="C342" s="2">
        <f t="shared" si="57"/>
        <v>15581.138237813475</v>
      </c>
      <c r="D342" s="6">
        <f>PPMT($B$2/12,B342,$B$3,$B$1)</f>
        <v>-471.90021368791639</v>
      </c>
      <c r="E342" s="6">
        <f>IPMT($B$2/12,B342,$B$3,$B$1)</f>
        <v>-64.921409324222694</v>
      </c>
      <c r="F342" s="6">
        <f t="shared" si="58"/>
        <v>-536.82162301213907</v>
      </c>
      <c r="G342" s="6">
        <f>PMT($B$2/12,$B$3,$B$1)</f>
        <v>-536.82162301213907</v>
      </c>
      <c r="H342" s="6">
        <f t="shared" si="59"/>
        <v>15109.238024125558</v>
      </c>
      <c r="J342" s="1">
        <f t="shared" si="60"/>
        <v>330</v>
      </c>
      <c r="K342" s="2">
        <f t="shared" si="61"/>
        <v>207895.1608113246</v>
      </c>
      <c r="L342" s="2">
        <f t="shared" si="62"/>
        <v>0</v>
      </c>
      <c r="M342" s="6">
        <f>IF(-PPMT($B$2/12,B342,$B$3,$B$1)&gt;T341,T341,-PPMT($B$2/12,B342,$B$3,$B$1))</f>
        <v>0</v>
      </c>
      <c r="N342" s="11">
        <f>(1+VLOOKUP(J342,Curves!$A:$B,2,0))^(1/12)-1</f>
        <v>6.4340301100034303E-3</v>
      </c>
      <c r="O342" s="6">
        <f>$B$2/12*L342</f>
        <v>0</v>
      </c>
      <c r="P342" s="10">
        <f>(1+VLOOKUP(B342,Curves!$A:$C,3,0))^(1/12)-1</f>
        <v>3.6765793224979859E-4</v>
      </c>
      <c r="Q342" s="6">
        <f>P342*(L342-M342-S342)</f>
        <v>0</v>
      </c>
      <c r="R342" s="6">
        <f t="shared" ca="1" si="63"/>
        <v>0</v>
      </c>
      <c r="S342" s="6">
        <f>N342*(L342-M342)</f>
        <v>0</v>
      </c>
      <c r="T342" s="14">
        <f t="shared" si="55"/>
        <v>0</v>
      </c>
      <c r="V342" s="8">
        <f t="shared" ca="1" si="64"/>
        <v>0</v>
      </c>
    </row>
    <row r="343" spans="1:22" x14ac:dyDescent="0.25">
      <c r="A343" s="18">
        <f t="shared" ca="1" si="56"/>
        <v>55457</v>
      </c>
      <c r="B343" s="1">
        <f t="shared" si="65"/>
        <v>331</v>
      </c>
      <c r="C343" s="2">
        <f t="shared" si="57"/>
        <v>15109.238024125558</v>
      </c>
      <c r="D343" s="6">
        <f>PPMT($B$2/12,B343,$B$3,$B$1)</f>
        <v>-473.86646457828272</v>
      </c>
      <c r="E343" s="6">
        <f>IPMT($B$2/12,B343,$B$3,$B$1)</f>
        <v>-62.955158433856376</v>
      </c>
      <c r="F343" s="6">
        <f t="shared" si="58"/>
        <v>-536.82162301213907</v>
      </c>
      <c r="G343" s="6">
        <f>PMT($B$2/12,$B$3,$B$1)</f>
        <v>-536.82162301213907</v>
      </c>
      <c r="H343" s="6">
        <f t="shared" si="59"/>
        <v>14635.371559547275</v>
      </c>
      <c r="J343" s="1">
        <f t="shared" si="60"/>
        <v>331</v>
      </c>
      <c r="K343" s="2">
        <f t="shared" si="61"/>
        <v>208241.65274601016</v>
      </c>
      <c r="L343" s="2">
        <f t="shared" si="62"/>
        <v>0</v>
      </c>
      <c r="M343" s="6">
        <f>IF(-PPMT($B$2/12,B343,$B$3,$B$1)&gt;T342,T342,-PPMT($B$2/12,B343,$B$3,$B$1))</f>
        <v>0</v>
      </c>
      <c r="N343" s="11">
        <f>(1+VLOOKUP(J343,Curves!$A:$B,2,0))^(1/12)-1</f>
        <v>6.4340301100034303E-3</v>
      </c>
      <c r="O343" s="6">
        <f>$B$2/12*L343</f>
        <v>0</v>
      </c>
      <c r="P343" s="10">
        <f>(1+VLOOKUP(B343,Curves!$A:$C,3,0))^(1/12)-1</f>
        <v>3.6765793224979859E-4</v>
      </c>
      <c r="Q343" s="6">
        <f>P343*(L343-M343-S343)</f>
        <v>0</v>
      </c>
      <c r="R343" s="6">
        <f t="shared" ca="1" si="63"/>
        <v>0</v>
      </c>
      <c r="S343" s="6">
        <f>N343*(L343-M343)</f>
        <v>0</v>
      </c>
      <c r="T343" s="14">
        <f t="shared" si="55"/>
        <v>0</v>
      </c>
      <c r="V343" s="8">
        <f t="shared" ca="1" si="64"/>
        <v>0</v>
      </c>
    </row>
    <row r="344" spans="1:22" x14ac:dyDescent="0.25">
      <c r="A344" s="18">
        <f t="shared" ca="1" si="56"/>
        <v>55487</v>
      </c>
      <c r="B344" s="1">
        <f t="shared" si="65"/>
        <v>332</v>
      </c>
      <c r="C344" s="2">
        <f t="shared" si="57"/>
        <v>14635.371559547275</v>
      </c>
      <c r="D344" s="6">
        <f>PPMT($B$2/12,B344,$B$3,$B$1)</f>
        <v>-475.84090818069222</v>
      </c>
      <c r="E344" s="6">
        <f>IPMT($B$2/12,B344,$B$3,$B$1)</f>
        <v>-60.980714831446868</v>
      </c>
      <c r="F344" s="6">
        <f t="shared" si="58"/>
        <v>-536.82162301213907</v>
      </c>
      <c r="G344" s="6">
        <f>PMT($B$2/12,$B$3,$B$1)</f>
        <v>-536.82162301213907</v>
      </c>
      <c r="H344" s="6">
        <f t="shared" si="59"/>
        <v>14159.530651366582</v>
      </c>
      <c r="J344" s="1">
        <f t="shared" si="60"/>
        <v>332</v>
      </c>
      <c r="K344" s="2">
        <f t="shared" si="61"/>
        <v>208588.72216725352</v>
      </c>
      <c r="L344" s="2">
        <f t="shared" si="62"/>
        <v>0</v>
      </c>
      <c r="M344" s="6">
        <f>IF(-PPMT($B$2/12,B344,$B$3,$B$1)&gt;T343,T343,-PPMT($B$2/12,B344,$B$3,$B$1))</f>
        <v>0</v>
      </c>
      <c r="N344" s="11">
        <f>(1+VLOOKUP(J344,Curves!$A:$B,2,0))^(1/12)-1</f>
        <v>6.4340301100034303E-3</v>
      </c>
      <c r="O344" s="6">
        <f>$B$2/12*L344</f>
        <v>0</v>
      </c>
      <c r="P344" s="10">
        <f>(1+VLOOKUP(B344,Curves!$A:$C,3,0))^(1/12)-1</f>
        <v>3.6765793224979859E-4</v>
      </c>
      <c r="Q344" s="6">
        <f>P344*(L344-M344-S344)</f>
        <v>0</v>
      </c>
      <c r="R344" s="6">
        <f t="shared" ca="1" si="63"/>
        <v>0</v>
      </c>
      <c r="S344" s="6">
        <f>N344*(L344-M344)</f>
        <v>0</v>
      </c>
      <c r="T344" s="14">
        <f t="shared" si="55"/>
        <v>0</v>
      </c>
      <c r="V344" s="8">
        <f t="shared" ca="1" si="64"/>
        <v>0</v>
      </c>
    </row>
    <row r="345" spans="1:22" x14ac:dyDescent="0.25">
      <c r="A345" s="18">
        <f t="shared" ca="1" si="56"/>
        <v>55518</v>
      </c>
      <c r="B345" s="1">
        <f t="shared" si="65"/>
        <v>333</v>
      </c>
      <c r="C345" s="2">
        <f t="shared" si="57"/>
        <v>14159.530651366582</v>
      </c>
      <c r="D345" s="6">
        <f>PPMT($B$2/12,B345,$B$3,$B$1)</f>
        <v>-477.82357863144512</v>
      </c>
      <c r="E345" s="6">
        <f>IPMT($B$2/12,B345,$B$3,$B$1)</f>
        <v>-58.998044380693983</v>
      </c>
      <c r="F345" s="6">
        <f t="shared" si="58"/>
        <v>-536.82162301213907</v>
      </c>
      <c r="G345" s="6">
        <f>PMT($B$2/12,$B$3,$B$1)</f>
        <v>-536.82162301213907</v>
      </c>
      <c r="H345" s="6">
        <f t="shared" si="59"/>
        <v>13681.707072735137</v>
      </c>
      <c r="J345" s="1">
        <f t="shared" si="60"/>
        <v>333</v>
      </c>
      <c r="K345" s="2">
        <f t="shared" si="61"/>
        <v>208936.3700375323</v>
      </c>
      <c r="L345" s="2">
        <f t="shared" si="62"/>
        <v>0</v>
      </c>
      <c r="M345" s="6">
        <f>IF(-PPMT($B$2/12,B345,$B$3,$B$1)&gt;T344,T344,-PPMT($B$2/12,B345,$B$3,$B$1))</f>
        <v>0</v>
      </c>
      <c r="N345" s="11">
        <f>(1+VLOOKUP(J345,Curves!$A:$B,2,0))^(1/12)-1</f>
        <v>6.4340301100034303E-3</v>
      </c>
      <c r="O345" s="6">
        <f>$B$2/12*L345</f>
        <v>0</v>
      </c>
      <c r="P345" s="10">
        <f>(1+VLOOKUP(B345,Curves!$A:$C,3,0))^(1/12)-1</f>
        <v>3.6765793224979859E-4</v>
      </c>
      <c r="Q345" s="6">
        <f>P345*(L345-M345-S345)</f>
        <v>0</v>
      </c>
      <c r="R345" s="6">
        <f t="shared" ca="1" si="63"/>
        <v>0</v>
      </c>
      <c r="S345" s="6">
        <f>N345*(L345-M345)</f>
        <v>0</v>
      </c>
      <c r="T345" s="14">
        <f t="shared" si="55"/>
        <v>0</v>
      </c>
      <c r="V345" s="8">
        <f t="shared" ca="1" si="64"/>
        <v>0</v>
      </c>
    </row>
    <row r="346" spans="1:22" x14ac:dyDescent="0.25">
      <c r="A346" s="18">
        <f t="shared" ca="1" si="56"/>
        <v>55549</v>
      </c>
      <c r="B346" s="1">
        <f t="shared" si="65"/>
        <v>334</v>
      </c>
      <c r="C346" s="2">
        <f t="shared" si="57"/>
        <v>13681.707072735137</v>
      </c>
      <c r="D346" s="6">
        <f>PPMT($B$2/12,B346,$B$3,$B$1)</f>
        <v>-479.8145102090761</v>
      </c>
      <c r="E346" s="6">
        <f>IPMT($B$2/12,B346,$B$3,$B$1)</f>
        <v>-57.007112803062959</v>
      </c>
      <c r="F346" s="6">
        <f t="shared" si="58"/>
        <v>-536.82162301213907</v>
      </c>
      <c r="G346" s="6">
        <f>PMT($B$2/12,$B$3,$B$1)</f>
        <v>-536.82162301213907</v>
      </c>
      <c r="H346" s="6">
        <f t="shared" si="59"/>
        <v>13201.89256252606</v>
      </c>
      <c r="J346" s="1">
        <f t="shared" si="60"/>
        <v>334</v>
      </c>
      <c r="K346" s="2">
        <f t="shared" si="61"/>
        <v>209284.59732092818</v>
      </c>
      <c r="L346" s="2">
        <f t="shared" si="62"/>
        <v>0</v>
      </c>
      <c r="M346" s="6">
        <f>IF(-PPMT($B$2/12,B346,$B$3,$B$1)&gt;T345,T345,-PPMT($B$2/12,B346,$B$3,$B$1))</f>
        <v>0</v>
      </c>
      <c r="N346" s="11">
        <f>(1+VLOOKUP(J346,Curves!$A:$B,2,0))^(1/12)-1</f>
        <v>6.4340301100034303E-3</v>
      </c>
      <c r="O346" s="6">
        <f>$B$2/12*L346</f>
        <v>0</v>
      </c>
      <c r="P346" s="10">
        <f>(1+VLOOKUP(B346,Curves!$A:$C,3,0))^(1/12)-1</f>
        <v>3.6765793224979859E-4</v>
      </c>
      <c r="Q346" s="6">
        <f>P346*(L346-M346-S346)</f>
        <v>0</v>
      </c>
      <c r="R346" s="6">
        <f t="shared" ca="1" si="63"/>
        <v>0</v>
      </c>
      <c r="S346" s="6">
        <f>N346*(L346-M346)</f>
        <v>0</v>
      </c>
      <c r="T346" s="14">
        <f t="shared" si="55"/>
        <v>0</v>
      </c>
      <c r="V346" s="8">
        <f t="shared" ca="1" si="64"/>
        <v>0</v>
      </c>
    </row>
    <row r="347" spans="1:22" x14ac:dyDescent="0.25">
      <c r="A347" s="18">
        <f t="shared" ca="1" si="56"/>
        <v>55578</v>
      </c>
      <c r="B347" s="1">
        <f t="shared" si="65"/>
        <v>335</v>
      </c>
      <c r="C347" s="2">
        <f t="shared" si="57"/>
        <v>13201.89256252606</v>
      </c>
      <c r="D347" s="6">
        <f>PPMT($B$2/12,B347,$B$3,$B$1)</f>
        <v>-481.81373733494729</v>
      </c>
      <c r="E347" s="6">
        <f>IPMT($B$2/12,B347,$B$3,$B$1)</f>
        <v>-55.007885677191801</v>
      </c>
      <c r="F347" s="6">
        <f t="shared" si="58"/>
        <v>-536.82162301213907</v>
      </c>
      <c r="G347" s="6">
        <f>PMT($B$2/12,$B$3,$B$1)</f>
        <v>-536.82162301213907</v>
      </c>
      <c r="H347" s="6">
        <f t="shared" si="59"/>
        <v>12720.078825191113</v>
      </c>
      <c r="J347" s="1">
        <f t="shared" si="60"/>
        <v>335</v>
      </c>
      <c r="K347" s="2">
        <f t="shared" si="61"/>
        <v>209633.40498312973</v>
      </c>
      <c r="L347" s="2">
        <f t="shared" si="62"/>
        <v>0</v>
      </c>
      <c r="M347" s="6">
        <f>IF(-PPMT($B$2/12,B347,$B$3,$B$1)&gt;T346,T346,-PPMT($B$2/12,B347,$B$3,$B$1))</f>
        <v>0</v>
      </c>
      <c r="N347" s="11">
        <f>(1+VLOOKUP(J347,Curves!$A:$B,2,0))^(1/12)-1</f>
        <v>6.4340301100034303E-3</v>
      </c>
      <c r="O347" s="6">
        <f>$B$2/12*L347</f>
        <v>0</v>
      </c>
      <c r="P347" s="10">
        <f>(1+VLOOKUP(B347,Curves!$A:$C,3,0))^(1/12)-1</f>
        <v>3.6765793224979859E-4</v>
      </c>
      <c r="Q347" s="6">
        <f>P347*(L347-M347-S347)</f>
        <v>0</v>
      </c>
      <c r="R347" s="6">
        <f t="shared" ca="1" si="63"/>
        <v>0</v>
      </c>
      <c r="S347" s="6">
        <f>N347*(L347-M347)</f>
        <v>0</v>
      </c>
      <c r="T347" s="14">
        <f t="shared" si="55"/>
        <v>0</v>
      </c>
      <c r="V347" s="8">
        <f t="shared" ca="1" si="64"/>
        <v>0</v>
      </c>
    </row>
    <row r="348" spans="1:22" x14ac:dyDescent="0.25">
      <c r="A348" s="18">
        <f t="shared" ca="1" si="56"/>
        <v>55609</v>
      </c>
      <c r="B348" s="1">
        <f t="shared" si="65"/>
        <v>336</v>
      </c>
      <c r="C348" s="2">
        <f t="shared" si="57"/>
        <v>12720.078825191113</v>
      </c>
      <c r="D348" s="6">
        <f>PPMT($B$2/12,B348,$B$3,$B$1)</f>
        <v>-483.82129457384286</v>
      </c>
      <c r="E348" s="6">
        <f>IPMT($B$2/12,B348,$B$3,$B$1)</f>
        <v>-53.000328438296201</v>
      </c>
      <c r="F348" s="6">
        <f t="shared" si="58"/>
        <v>-536.82162301213907</v>
      </c>
      <c r="G348" s="6">
        <f>PMT($B$2/12,$B$3,$B$1)</f>
        <v>-536.82162301213907</v>
      </c>
      <c r="H348" s="6">
        <f t="shared" si="59"/>
        <v>12236.257530617269</v>
      </c>
      <c r="J348" s="1">
        <f t="shared" si="60"/>
        <v>336</v>
      </c>
      <c r="K348" s="2">
        <f t="shared" si="61"/>
        <v>209982.79399143494</v>
      </c>
      <c r="L348" s="2">
        <f t="shared" si="62"/>
        <v>0</v>
      </c>
      <c r="M348" s="6">
        <f>IF(-PPMT($B$2/12,B348,$B$3,$B$1)&gt;T347,T347,-PPMT($B$2/12,B348,$B$3,$B$1))</f>
        <v>0</v>
      </c>
      <c r="N348" s="11">
        <f>(1+VLOOKUP(J348,Curves!$A:$B,2,0))^(1/12)-1</f>
        <v>6.4340301100034303E-3</v>
      </c>
      <c r="O348" s="6">
        <f>$B$2/12*L348</f>
        <v>0</v>
      </c>
      <c r="P348" s="10">
        <f>(1+VLOOKUP(B348,Curves!$A:$C,3,0))^(1/12)-1</f>
        <v>3.6765793224979859E-4</v>
      </c>
      <c r="Q348" s="6">
        <f>P348*(L348-M348-S348)</f>
        <v>0</v>
      </c>
      <c r="R348" s="6">
        <f t="shared" ca="1" si="63"/>
        <v>0</v>
      </c>
      <c r="S348" s="6">
        <f>N348*(L348-M348)</f>
        <v>0</v>
      </c>
      <c r="T348" s="14">
        <f t="shared" si="55"/>
        <v>0</v>
      </c>
      <c r="V348" s="8">
        <f t="shared" ca="1" si="64"/>
        <v>0</v>
      </c>
    </row>
    <row r="349" spans="1:22" x14ac:dyDescent="0.25">
      <c r="A349" s="18">
        <f t="shared" ca="1" si="56"/>
        <v>55639</v>
      </c>
      <c r="B349" s="1">
        <f t="shared" si="65"/>
        <v>337</v>
      </c>
      <c r="C349" s="2">
        <f t="shared" si="57"/>
        <v>12236.257530617269</v>
      </c>
      <c r="D349" s="6">
        <f>PPMT($B$2/12,B349,$B$3,$B$1)</f>
        <v>-485.83721663456726</v>
      </c>
      <c r="E349" s="6">
        <f>IPMT($B$2/12,B349,$B$3,$B$1)</f>
        <v>-50.984406377571851</v>
      </c>
      <c r="F349" s="6">
        <f t="shared" si="58"/>
        <v>-536.82162301213907</v>
      </c>
      <c r="G349" s="6">
        <f>PMT($B$2/12,$B$3,$B$1)</f>
        <v>-536.82162301213907</v>
      </c>
      <c r="H349" s="6">
        <f t="shared" si="59"/>
        <v>11750.420313982702</v>
      </c>
      <c r="J349" s="1">
        <f t="shared" si="60"/>
        <v>337</v>
      </c>
      <c r="K349" s="2">
        <f t="shared" si="61"/>
        <v>210332.76531475401</v>
      </c>
      <c r="L349" s="2">
        <f t="shared" si="62"/>
        <v>0</v>
      </c>
      <c r="M349" s="6">
        <f>IF(-PPMT($B$2/12,B349,$B$3,$B$1)&gt;T348,T348,-PPMT($B$2/12,B349,$B$3,$B$1))</f>
        <v>0</v>
      </c>
      <c r="N349" s="11">
        <f>(1+VLOOKUP(J349,Curves!$A:$B,2,0))^(1/12)-1</f>
        <v>6.4340301100034303E-3</v>
      </c>
      <c r="O349" s="6">
        <f>$B$2/12*L349</f>
        <v>0</v>
      </c>
      <c r="P349" s="10">
        <f>(1+VLOOKUP(B349,Curves!$A:$C,3,0))^(1/12)-1</f>
        <v>3.6765793224979859E-4</v>
      </c>
      <c r="Q349" s="6">
        <f>P349*(L349-M349-S349)</f>
        <v>0</v>
      </c>
      <c r="R349" s="6">
        <f t="shared" ca="1" si="63"/>
        <v>0</v>
      </c>
      <c r="S349" s="6">
        <f>N349*(L349-M349)</f>
        <v>0</v>
      </c>
      <c r="T349" s="14">
        <f t="shared" si="55"/>
        <v>0</v>
      </c>
      <c r="V349" s="8">
        <f t="shared" ca="1" si="64"/>
        <v>0</v>
      </c>
    </row>
    <row r="350" spans="1:22" x14ac:dyDescent="0.25">
      <c r="A350" s="18">
        <f t="shared" ca="1" si="56"/>
        <v>55670</v>
      </c>
      <c r="B350" s="1">
        <f t="shared" si="65"/>
        <v>338</v>
      </c>
      <c r="C350" s="2">
        <f t="shared" si="57"/>
        <v>11750.420313982702</v>
      </c>
      <c r="D350" s="6">
        <f>PPMT($B$2/12,B350,$B$3,$B$1)</f>
        <v>-487.86153837054457</v>
      </c>
      <c r="E350" s="6">
        <f>IPMT($B$2/12,B350,$B$3,$B$1)</f>
        <v>-48.960084641594484</v>
      </c>
      <c r="F350" s="6">
        <f t="shared" si="58"/>
        <v>-536.82162301213907</v>
      </c>
      <c r="G350" s="6">
        <f>PMT($B$2/12,$B$3,$B$1)</f>
        <v>-536.82162301213907</v>
      </c>
      <c r="H350" s="6">
        <f t="shared" si="59"/>
        <v>11262.558775612159</v>
      </c>
      <c r="J350" s="1">
        <f t="shared" si="60"/>
        <v>338</v>
      </c>
      <c r="K350" s="2">
        <f t="shared" si="61"/>
        <v>210683.31992361194</v>
      </c>
      <c r="L350" s="2">
        <f t="shared" si="62"/>
        <v>0</v>
      </c>
      <c r="M350" s="6">
        <f>IF(-PPMT($B$2/12,B350,$B$3,$B$1)&gt;T349,T349,-PPMT($B$2/12,B350,$B$3,$B$1))</f>
        <v>0</v>
      </c>
      <c r="N350" s="11">
        <f>(1+VLOOKUP(J350,Curves!$A:$B,2,0))^(1/12)-1</f>
        <v>6.4340301100034303E-3</v>
      </c>
      <c r="O350" s="6">
        <f>$B$2/12*L350</f>
        <v>0</v>
      </c>
      <c r="P350" s="10">
        <f>(1+VLOOKUP(B350,Curves!$A:$C,3,0))^(1/12)-1</f>
        <v>3.6765793224979859E-4</v>
      </c>
      <c r="Q350" s="6">
        <f>P350*(L350-M350-S350)</f>
        <v>0</v>
      </c>
      <c r="R350" s="6">
        <f t="shared" ca="1" si="63"/>
        <v>0</v>
      </c>
      <c r="S350" s="6">
        <f>N350*(L350-M350)</f>
        <v>0</v>
      </c>
      <c r="T350" s="14">
        <f t="shared" si="55"/>
        <v>0</v>
      </c>
      <c r="V350" s="8">
        <f t="shared" ca="1" si="64"/>
        <v>0</v>
      </c>
    </row>
    <row r="351" spans="1:22" x14ac:dyDescent="0.25">
      <c r="A351" s="18">
        <f t="shared" ca="1" si="56"/>
        <v>55700</v>
      </c>
      <c r="B351" s="1">
        <f t="shared" si="65"/>
        <v>339</v>
      </c>
      <c r="C351" s="2">
        <f t="shared" si="57"/>
        <v>11262.558775612159</v>
      </c>
      <c r="D351" s="6">
        <f>PPMT($B$2/12,B351,$B$3,$B$1)</f>
        <v>-489.89429478042189</v>
      </c>
      <c r="E351" s="6">
        <f>IPMT($B$2/12,B351,$B$3,$B$1)</f>
        <v>-46.927328231717219</v>
      </c>
      <c r="F351" s="6">
        <f t="shared" si="58"/>
        <v>-536.82162301213907</v>
      </c>
      <c r="G351" s="6">
        <f>PMT($B$2/12,$B$3,$B$1)</f>
        <v>-536.82162301213907</v>
      </c>
      <c r="H351" s="6">
        <f t="shared" si="59"/>
        <v>10772.664480831736</v>
      </c>
      <c r="J351" s="1">
        <f t="shared" si="60"/>
        <v>339</v>
      </c>
      <c r="K351" s="2">
        <f t="shared" si="61"/>
        <v>211034.45879015132</v>
      </c>
      <c r="L351" s="2">
        <f t="shared" si="62"/>
        <v>0</v>
      </c>
      <c r="M351" s="6">
        <f>IF(-PPMT($B$2/12,B351,$B$3,$B$1)&gt;T350,T350,-PPMT($B$2/12,B351,$B$3,$B$1))</f>
        <v>0</v>
      </c>
      <c r="N351" s="11">
        <f>(1+VLOOKUP(J351,Curves!$A:$B,2,0))^(1/12)-1</f>
        <v>6.4340301100034303E-3</v>
      </c>
      <c r="O351" s="6">
        <f>$B$2/12*L351</f>
        <v>0</v>
      </c>
      <c r="P351" s="10">
        <f>(1+VLOOKUP(B351,Curves!$A:$C,3,0))^(1/12)-1</f>
        <v>3.6765793224979859E-4</v>
      </c>
      <c r="Q351" s="6">
        <f>P351*(L351-M351-S351)</f>
        <v>0</v>
      </c>
      <c r="R351" s="6">
        <f t="shared" ca="1" si="63"/>
        <v>0</v>
      </c>
      <c r="S351" s="6">
        <f>N351*(L351-M351)</f>
        <v>0</v>
      </c>
      <c r="T351" s="14">
        <f t="shared" si="55"/>
        <v>0</v>
      </c>
      <c r="V351" s="8">
        <f t="shared" ca="1" si="64"/>
        <v>0</v>
      </c>
    </row>
    <row r="352" spans="1:22" x14ac:dyDescent="0.25">
      <c r="A352" s="18">
        <f t="shared" ca="1" si="56"/>
        <v>55731</v>
      </c>
      <c r="B352" s="1">
        <f t="shared" si="65"/>
        <v>340</v>
      </c>
      <c r="C352" s="2">
        <f t="shared" si="57"/>
        <v>10772.664480831736</v>
      </c>
      <c r="D352" s="6">
        <f>PPMT($B$2/12,B352,$B$3,$B$1)</f>
        <v>-491.93552100867362</v>
      </c>
      <c r="E352" s="6">
        <f>IPMT($B$2/12,B352,$B$3,$B$1)</f>
        <v>-44.88610200346546</v>
      </c>
      <c r="F352" s="6">
        <f t="shared" si="58"/>
        <v>-536.82162301213907</v>
      </c>
      <c r="G352" s="6">
        <f>PMT($B$2/12,$B$3,$B$1)</f>
        <v>-536.82162301213907</v>
      </c>
      <c r="H352" s="6">
        <f t="shared" si="59"/>
        <v>10280.728959823062</v>
      </c>
      <c r="J352" s="1">
        <f t="shared" si="60"/>
        <v>340</v>
      </c>
      <c r="K352" s="2">
        <f t="shared" si="61"/>
        <v>211386.18288813491</v>
      </c>
      <c r="L352" s="2">
        <f t="shared" si="62"/>
        <v>0</v>
      </c>
      <c r="M352" s="6">
        <f>IF(-PPMT($B$2/12,B352,$B$3,$B$1)&gt;T351,T351,-PPMT($B$2/12,B352,$B$3,$B$1))</f>
        <v>0</v>
      </c>
      <c r="N352" s="11">
        <f>(1+VLOOKUP(J352,Curves!$A:$B,2,0))^(1/12)-1</f>
        <v>6.4340301100034303E-3</v>
      </c>
      <c r="O352" s="6">
        <f>$B$2/12*L352</f>
        <v>0</v>
      </c>
      <c r="P352" s="10">
        <f>(1+VLOOKUP(B352,Curves!$A:$C,3,0))^(1/12)-1</f>
        <v>3.6765793224979859E-4</v>
      </c>
      <c r="Q352" s="6">
        <f>P352*(L352-M352-S352)</f>
        <v>0</v>
      </c>
      <c r="R352" s="6">
        <f t="shared" ca="1" si="63"/>
        <v>0</v>
      </c>
      <c r="S352" s="6">
        <f>N352*(L352-M352)</f>
        <v>0</v>
      </c>
      <c r="T352" s="14">
        <f t="shared" si="55"/>
        <v>0</v>
      </c>
      <c r="V352" s="8">
        <f t="shared" ca="1" si="64"/>
        <v>0</v>
      </c>
    </row>
    <row r="353" spans="1:22" x14ac:dyDescent="0.25">
      <c r="A353" s="18">
        <f t="shared" ca="1" si="56"/>
        <v>55762</v>
      </c>
      <c r="B353" s="1">
        <f t="shared" si="65"/>
        <v>341</v>
      </c>
      <c r="C353" s="2">
        <f t="shared" si="57"/>
        <v>10280.728959823062</v>
      </c>
      <c r="D353" s="6">
        <f>PPMT($B$2/12,B353,$B$3,$B$1)</f>
        <v>-493.98525234620973</v>
      </c>
      <c r="E353" s="6">
        <f>IPMT($B$2/12,B353,$B$3,$B$1)</f>
        <v>-42.836370665929316</v>
      </c>
      <c r="F353" s="6">
        <f t="shared" si="58"/>
        <v>-536.82162301213907</v>
      </c>
      <c r="G353" s="6">
        <f>PMT($B$2/12,$B$3,$B$1)</f>
        <v>-536.82162301213907</v>
      </c>
      <c r="H353" s="6">
        <f t="shared" si="59"/>
        <v>9786.7437074768513</v>
      </c>
      <c r="J353" s="1">
        <f t="shared" si="60"/>
        <v>341</v>
      </c>
      <c r="K353" s="2">
        <f t="shared" si="61"/>
        <v>211738.49319294846</v>
      </c>
      <c r="L353" s="2">
        <f t="shared" si="62"/>
        <v>0</v>
      </c>
      <c r="M353" s="6">
        <f>IF(-PPMT($B$2/12,B353,$B$3,$B$1)&gt;T352,T352,-PPMT($B$2/12,B353,$B$3,$B$1))</f>
        <v>0</v>
      </c>
      <c r="N353" s="11">
        <f>(1+VLOOKUP(J353,Curves!$A:$B,2,0))^(1/12)-1</f>
        <v>6.4340301100034303E-3</v>
      </c>
      <c r="O353" s="6">
        <f>$B$2/12*L353</f>
        <v>0</v>
      </c>
      <c r="P353" s="10">
        <f>(1+VLOOKUP(B353,Curves!$A:$C,3,0))^(1/12)-1</f>
        <v>3.6765793224979859E-4</v>
      </c>
      <c r="Q353" s="6">
        <f>P353*(L353-M353-S353)</f>
        <v>0</v>
      </c>
      <c r="R353" s="6">
        <f t="shared" ca="1" si="63"/>
        <v>0</v>
      </c>
      <c r="S353" s="6">
        <f>N353*(L353-M353)</f>
        <v>0</v>
      </c>
      <c r="T353" s="14">
        <f t="shared" si="55"/>
        <v>0</v>
      </c>
      <c r="V353" s="8">
        <f t="shared" ca="1" si="64"/>
        <v>0</v>
      </c>
    </row>
    <row r="354" spans="1:22" x14ac:dyDescent="0.25">
      <c r="A354" s="18">
        <f t="shared" ca="1" si="56"/>
        <v>55792</v>
      </c>
      <c r="B354" s="1">
        <f t="shared" si="65"/>
        <v>342</v>
      </c>
      <c r="C354" s="2">
        <f t="shared" si="57"/>
        <v>9786.7437074768513</v>
      </c>
      <c r="D354" s="6">
        <f>PPMT($B$2/12,B354,$B$3,$B$1)</f>
        <v>-496.04352423098567</v>
      </c>
      <c r="E354" s="6">
        <f>IPMT($B$2/12,B354,$B$3,$B$1)</f>
        <v>-40.778098781153446</v>
      </c>
      <c r="F354" s="6">
        <f t="shared" si="58"/>
        <v>-536.82162301213907</v>
      </c>
      <c r="G354" s="6">
        <f>PMT($B$2/12,$B$3,$B$1)</f>
        <v>-536.82162301213907</v>
      </c>
      <c r="H354" s="6">
        <f t="shared" si="59"/>
        <v>9290.7001832458664</v>
      </c>
      <c r="J354" s="1">
        <f t="shared" si="60"/>
        <v>342</v>
      </c>
      <c r="K354" s="2">
        <f t="shared" si="61"/>
        <v>212091.39068160337</v>
      </c>
      <c r="L354" s="2">
        <f t="shared" si="62"/>
        <v>0</v>
      </c>
      <c r="M354" s="6">
        <f>IF(-PPMT($B$2/12,B354,$B$3,$B$1)&gt;T353,T353,-PPMT($B$2/12,B354,$B$3,$B$1))</f>
        <v>0</v>
      </c>
      <c r="N354" s="11">
        <f>(1+VLOOKUP(J354,Curves!$A:$B,2,0))^(1/12)-1</f>
        <v>6.4340301100034303E-3</v>
      </c>
      <c r="O354" s="6">
        <f>$B$2/12*L354</f>
        <v>0</v>
      </c>
      <c r="P354" s="10">
        <f>(1+VLOOKUP(B354,Curves!$A:$C,3,0))^(1/12)-1</f>
        <v>3.6765793224979859E-4</v>
      </c>
      <c r="Q354" s="6">
        <f>P354*(L354-M354-S354)</f>
        <v>0</v>
      </c>
      <c r="R354" s="6">
        <f t="shared" ca="1" si="63"/>
        <v>0</v>
      </c>
      <c r="S354" s="6">
        <f>N354*(L354-M354)</f>
        <v>0</v>
      </c>
      <c r="T354" s="14">
        <f t="shared" si="55"/>
        <v>0</v>
      </c>
      <c r="V354" s="8">
        <f t="shared" ca="1" si="64"/>
        <v>0</v>
      </c>
    </row>
    <row r="355" spans="1:22" x14ac:dyDescent="0.25">
      <c r="A355" s="18">
        <f t="shared" ca="1" si="56"/>
        <v>55823</v>
      </c>
      <c r="B355" s="1">
        <f t="shared" si="65"/>
        <v>343</v>
      </c>
      <c r="C355" s="2">
        <f t="shared" si="57"/>
        <v>9290.7001832458664</v>
      </c>
      <c r="D355" s="6">
        <f>PPMT($B$2/12,B355,$B$3,$B$1)</f>
        <v>-498.11037224861479</v>
      </c>
      <c r="E355" s="6">
        <f>IPMT($B$2/12,B355,$B$3,$B$1)</f>
        <v>-38.711250763524333</v>
      </c>
      <c r="F355" s="6">
        <f t="shared" si="58"/>
        <v>-536.82162301213907</v>
      </c>
      <c r="G355" s="6">
        <f>PMT($B$2/12,$B$3,$B$1)</f>
        <v>-536.82162301213907</v>
      </c>
      <c r="H355" s="6">
        <f t="shared" si="59"/>
        <v>8792.5898109972513</v>
      </c>
      <c r="J355" s="1">
        <f t="shared" si="60"/>
        <v>343</v>
      </c>
      <c r="K355" s="2">
        <f t="shared" si="61"/>
        <v>212444.8763327394</v>
      </c>
      <c r="L355" s="2">
        <f t="shared" si="62"/>
        <v>0</v>
      </c>
      <c r="M355" s="6">
        <f>IF(-PPMT($B$2/12,B355,$B$3,$B$1)&gt;T354,T354,-PPMT($B$2/12,B355,$B$3,$B$1))</f>
        <v>0</v>
      </c>
      <c r="N355" s="11">
        <f>(1+VLOOKUP(J355,Curves!$A:$B,2,0))^(1/12)-1</f>
        <v>6.4340301100034303E-3</v>
      </c>
      <c r="O355" s="6">
        <f>$B$2/12*L355</f>
        <v>0</v>
      </c>
      <c r="P355" s="10">
        <f>(1+VLOOKUP(B355,Curves!$A:$C,3,0))^(1/12)-1</f>
        <v>3.6765793224979859E-4</v>
      </c>
      <c r="Q355" s="6">
        <f>P355*(L355-M355-S355)</f>
        <v>0</v>
      </c>
      <c r="R355" s="6">
        <f t="shared" ca="1" si="63"/>
        <v>0</v>
      </c>
      <c r="S355" s="6">
        <f>N355*(L355-M355)</f>
        <v>0</v>
      </c>
      <c r="T355" s="14">
        <f t="shared" si="55"/>
        <v>0</v>
      </c>
      <c r="V355" s="8">
        <f t="shared" ca="1" si="64"/>
        <v>0</v>
      </c>
    </row>
    <row r="356" spans="1:22" x14ac:dyDescent="0.25">
      <c r="A356" s="18">
        <f t="shared" ca="1" si="56"/>
        <v>55853</v>
      </c>
      <c r="B356" s="1">
        <f t="shared" si="65"/>
        <v>344</v>
      </c>
      <c r="C356" s="2">
        <f t="shared" si="57"/>
        <v>8792.5898109972513</v>
      </c>
      <c r="D356" s="6">
        <f>PPMT($B$2/12,B356,$B$3,$B$1)</f>
        <v>-500.18583213298399</v>
      </c>
      <c r="E356" s="6">
        <f>IPMT($B$2/12,B356,$B$3,$B$1)</f>
        <v>-36.635790879155117</v>
      </c>
      <c r="F356" s="6">
        <f t="shared" si="58"/>
        <v>-536.82162301213907</v>
      </c>
      <c r="G356" s="6">
        <f>PMT($B$2/12,$B$3,$B$1)</f>
        <v>-536.82162301213907</v>
      </c>
      <c r="H356" s="6">
        <f t="shared" si="59"/>
        <v>8292.4039788642676</v>
      </c>
      <c r="J356" s="1">
        <f t="shared" si="60"/>
        <v>344</v>
      </c>
      <c r="K356" s="2">
        <f t="shared" si="61"/>
        <v>212798.9511266273</v>
      </c>
      <c r="L356" s="2">
        <f t="shared" si="62"/>
        <v>0</v>
      </c>
      <c r="M356" s="6">
        <f>IF(-PPMT($B$2/12,B356,$B$3,$B$1)&gt;T355,T355,-PPMT($B$2/12,B356,$B$3,$B$1))</f>
        <v>0</v>
      </c>
      <c r="N356" s="11">
        <f>(1+VLOOKUP(J356,Curves!$A:$B,2,0))^(1/12)-1</f>
        <v>6.4340301100034303E-3</v>
      </c>
      <c r="O356" s="6">
        <f>$B$2/12*L356</f>
        <v>0</v>
      </c>
      <c r="P356" s="10">
        <f>(1+VLOOKUP(B356,Curves!$A:$C,3,0))^(1/12)-1</f>
        <v>3.6765793224979859E-4</v>
      </c>
      <c r="Q356" s="6">
        <f>P356*(L356-M356-S356)</f>
        <v>0</v>
      </c>
      <c r="R356" s="6">
        <f t="shared" ca="1" si="63"/>
        <v>0</v>
      </c>
      <c r="S356" s="6">
        <f>N356*(L356-M356)</f>
        <v>0</v>
      </c>
      <c r="T356" s="14">
        <f t="shared" si="55"/>
        <v>0</v>
      </c>
      <c r="V356" s="8">
        <f t="shared" ca="1" si="64"/>
        <v>0</v>
      </c>
    </row>
    <row r="357" spans="1:22" x14ac:dyDescent="0.25">
      <c r="A357" s="18">
        <f t="shared" ca="1" si="56"/>
        <v>55884</v>
      </c>
      <c r="B357" s="1">
        <f t="shared" si="65"/>
        <v>345</v>
      </c>
      <c r="C357" s="2">
        <f t="shared" si="57"/>
        <v>8292.4039788642676</v>
      </c>
      <c r="D357" s="6">
        <f>PPMT($B$2/12,B357,$B$3,$B$1)</f>
        <v>-502.26993976687135</v>
      </c>
      <c r="E357" s="6">
        <f>IPMT($B$2/12,B357,$B$3,$B$1)</f>
        <v>-34.551683245267682</v>
      </c>
      <c r="F357" s="6">
        <f t="shared" si="58"/>
        <v>-536.82162301213907</v>
      </c>
      <c r="G357" s="6">
        <f>PMT($B$2/12,$B$3,$B$1)</f>
        <v>-536.82162301213907</v>
      </c>
      <c r="H357" s="6">
        <f t="shared" si="59"/>
        <v>7790.1340390973965</v>
      </c>
      <c r="J357" s="1">
        <f t="shared" si="60"/>
        <v>345</v>
      </c>
      <c r="K357" s="2">
        <f t="shared" si="61"/>
        <v>213153.61604517169</v>
      </c>
      <c r="L357" s="2">
        <f t="shared" si="62"/>
        <v>0</v>
      </c>
      <c r="M357" s="6">
        <f>IF(-PPMT($B$2/12,B357,$B$3,$B$1)&gt;T356,T356,-PPMT($B$2/12,B357,$B$3,$B$1))</f>
        <v>0</v>
      </c>
      <c r="N357" s="11">
        <f>(1+VLOOKUP(J357,Curves!$A:$B,2,0))^(1/12)-1</f>
        <v>6.4340301100034303E-3</v>
      </c>
      <c r="O357" s="6">
        <f>$B$2/12*L357</f>
        <v>0</v>
      </c>
      <c r="P357" s="10">
        <f>(1+VLOOKUP(B357,Curves!$A:$C,3,0))^(1/12)-1</f>
        <v>3.6765793224979859E-4</v>
      </c>
      <c r="Q357" s="6">
        <f>P357*(L357-M357-S357)</f>
        <v>0</v>
      </c>
      <c r="R357" s="6">
        <f t="shared" ca="1" si="63"/>
        <v>0</v>
      </c>
      <c r="S357" s="6">
        <f>N357*(L357-M357)</f>
        <v>0</v>
      </c>
      <c r="T357" s="14">
        <f t="shared" si="55"/>
        <v>0</v>
      </c>
      <c r="V357" s="8">
        <f t="shared" ca="1" si="64"/>
        <v>0</v>
      </c>
    </row>
    <row r="358" spans="1:22" x14ac:dyDescent="0.25">
      <c r="A358" s="18">
        <f t="shared" ca="1" si="56"/>
        <v>55915</v>
      </c>
      <c r="B358" s="1">
        <f t="shared" si="65"/>
        <v>346</v>
      </c>
      <c r="C358" s="2">
        <f t="shared" si="57"/>
        <v>7790.1340390973965</v>
      </c>
      <c r="D358" s="6">
        <f>PPMT($B$2/12,B358,$B$3,$B$1)</f>
        <v>-504.36273118256673</v>
      </c>
      <c r="E358" s="6">
        <f>IPMT($B$2/12,B358,$B$3,$B$1)</f>
        <v>-32.45889182957238</v>
      </c>
      <c r="F358" s="6">
        <f t="shared" si="58"/>
        <v>-536.82162301213907</v>
      </c>
      <c r="G358" s="6">
        <f>PMT($B$2/12,$B$3,$B$1)</f>
        <v>-536.82162301213907</v>
      </c>
      <c r="H358" s="6">
        <f t="shared" si="59"/>
        <v>7285.7713079148298</v>
      </c>
      <c r="J358" s="1">
        <f t="shared" si="60"/>
        <v>346</v>
      </c>
      <c r="K358" s="2">
        <f t="shared" si="61"/>
        <v>213508.87207191365</v>
      </c>
      <c r="L358" s="2">
        <f t="shared" si="62"/>
        <v>0</v>
      </c>
      <c r="M358" s="6">
        <f>IF(-PPMT($B$2/12,B358,$B$3,$B$1)&gt;T357,T357,-PPMT($B$2/12,B358,$B$3,$B$1))</f>
        <v>0</v>
      </c>
      <c r="N358" s="11">
        <f>(1+VLOOKUP(J358,Curves!$A:$B,2,0))^(1/12)-1</f>
        <v>6.4340301100034303E-3</v>
      </c>
      <c r="O358" s="6">
        <f>$B$2/12*L358</f>
        <v>0</v>
      </c>
      <c r="P358" s="10">
        <f>(1+VLOOKUP(B358,Curves!$A:$C,3,0))^(1/12)-1</f>
        <v>3.6765793224979859E-4</v>
      </c>
      <c r="Q358" s="6">
        <f>P358*(L358-M358-S358)</f>
        <v>0</v>
      </c>
      <c r="R358" s="6">
        <f t="shared" ca="1" si="63"/>
        <v>0</v>
      </c>
      <c r="S358" s="6">
        <f>N358*(L358-M358)</f>
        <v>0</v>
      </c>
      <c r="T358" s="14">
        <f t="shared" si="55"/>
        <v>0</v>
      </c>
      <c r="V358" s="8">
        <f t="shared" ca="1" si="64"/>
        <v>0</v>
      </c>
    </row>
    <row r="359" spans="1:22" x14ac:dyDescent="0.25">
      <c r="A359" s="18">
        <f t="shared" ca="1" si="56"/>
        <v>55943</v>
      </c>
      <c r="B359" s="1">
        <f t="shared" si="65"/>
        <v>347</v>
      </c>
      <c r="C359" s="2">
        <f t="shared" si="57"/>
        <v>7285.7713079148298</v>
      </c>
      <c r="D359" s="6">
        <f>PPMT($B$2/12,B359,$B$3,$B$1)</f>
        <v>-506.46424256249406</v>
      </c>
      <c r="E359" s="6">
        <f>IPMT($B$2/12,B359,$B$3,$B$1)</f>
        <v>-30.357380449645024</v>
      </c>
      <c r="F359" s="6">
        <f t="shared" si="58"/>
        <v>-536.82162301213907</v>
      </c>
      <c r="G359" s="6">
        <f>PMT($B$2/12,$B$3,$B$1)</f>
        <v>-536.82162301213907</v>
      </c>
      <c r="H359" s="6">
        <f t="shared" si="59"/>
        <v>6779.3070653523355</v>
      </c>
      <c r="J359" s="1">
        <f t="shared" si="60"/>
        <v>347</v>
      </c>
      <c r="K359" s="2">
        <f t="shared" si="61"/>
        <v>213864.72019203351</v>
      </c>
      <c r="L359" s="2">
        <f t="shared" si="62"/>
        <v>0</v>
      </c>
      <c r="M359" s="6">
        <f>IF(-PPMT($B$2/12,B359,$B$3,$B$1)&gt;T358,T358,-PPMT($B$2/12,B359,$B$3,$B$1))</f>
        <v>0</v>
      </c>
      <c r="N359" s="11">
        <f>(1+VLOOKUP(J359,Curves!$A:$B,2,0))^(1/12)-1</f>
        <v>6.4340301100034303E-3</v>
      </c>
      <c r="O359" s="6">
        <f>$B$2/12*L359</f>
        <v>0</v>
      </c>
      <c r="P359" s="10">
        <f>(1+VLOOKUP(B359,Curves!$A:$C,3,0))^(1/12)-1</f>
        <v>3.6765793224979859E-4</v>
      </c>
      <c r="Q359" s="6">
        <f>P359*(L359-M359-S359)</f>
        <v>0</v>
      </c>
      <c r="R359" s="6">
        <f t="shared" ca="1" si="63"/>
        <v>0</v>
      </c>
      <c r="S359" s="6">
        <f>N359*(L359-M359)</f>
        <v>0</v>
      </c>
      <c r="T359" s="14">
        <f t="shared" si="55"/>
        <v>0</v>
      </c>
      <c r="V359" s="8">
        <f t="shared" ca="1" si="64"/>
        <v>0</v>
      </c>
    </row>
    <row r="360" spans="1:22" x14ac:dyDescent="0.25">
      <c r="A360" s="18">
        <f t="shared" ca="1" si="56"/>
        <v>55974</v>
      </c>
      <c r="B360" s="1">
        <f t="shared" si="65"/>
        <v>348</v>
      </c>
      <c r="C360" s="2">
        <f t="shared" si="57"/>
        <v>6779.3070653523355</v>
      </c>
      <c r="D360" s="6">
        <f>PPMT($B$2/12,B360,$B$3,$B$1)</f>
        <v>-508.57451023983782</v>
      </c>
      <c r="E360" s="6">
        <f>IPMT($B$2/12,B360,$B$3,$B$1)</f>
        <v>-28.2471127723013</v>
      </c>
      <c r="F360" s="6">
        <f t="shared" si="58"/>
        <v>-536.82162301213907</v>
      </c>
      <c r="G360" s="6">
        <f>PMT($B$2/12,$B$3,$B$1)</f>
        <v>-536.82162301213907</v>
      </c>
      <c r="H360" s="6">
        <f t="shared" si="59"/>
        <v>6270.7325551124977</v>
      </c>
      <c r="J360" s="1">
        <f t="shared" si="60"/>
        <v>348</v>
      </c>
      <c r="K360" s="2">
        <f t="shared" si="61"/>
        <v>214221.16139235356</v>
      </c>
      <c r="L360" s="2">
        <f t="shared" si="62"/>
        <v>0</v>
      </c>
      <c r="M360" s="6">
        <f>IF(-PPMT($B$2/12,B360,$B$3,$B$1)&gt;T359,T359,-PPMT($B$2/12,B360,$B$3,$B$1))</f>
        <v>0</v>
      </c>
      <c r="N360" s="11">
        <f>(1+VLOOKUP(J360,Curves!$A:$B,2,0))^(1/12)-1</f>
        <v>6.4340301100034303E-3</v>
      </c>
      <c r="O360" s="6">
        <f>$B$2/12*L360</f>
        <v>0</v>
      </c>
      <c r="P360" s="10">
        <f>(1+VLOOKUP(B360,Curves!$A:$C,3,0))^(1/12)-1</f>
        <v>3.6765793224979859E-4</v>
      </c>
      <c r="Q360" s="6">
        <f>P360*(L360-M360-S360)</f>
        <v>0</v>
      </c>
      <c r="R360" s="6">
        <f t="shared" ca="1" si="63"/>
        <v>0</v>
      </c>
      <c r="S360" s="6">
        <f>N360*(L360-M360)</f>
        <v>0</v>
      </c>
      <c r="T360" s="14">
        <f t="shared" si="55"/>
        <v>0</v>
      </c>
      <c r="V360" s="8">
        <f t="shared" ca="1" si="64"/>
        <v>0</v>
      </c>
    </row>
    <row r="361" spans="1:22" x14ac:dyDescent="0.25">
      <c r="A361" s="18">
        <f t="shared" ca="1" si="56"/>
        <v>56004</v>
      </c>
      <c r="B361" s="1">
        <f t="shared" si="65"/>
        <v>349</v>
      </c>
      <c r="C361" s="2">
        <f t="shared" si="57"/>
        <v>6270.7325551124977</v>
      </c>
      <c r="D361" s="6">
        <f>PPMT($B$2/12,B361,$B$3,$B$1)</f>
        <v>-510.69357069917049</v>
      </c>
      <c r="E361" s="6">
        <f>IPMT($B$2/12,B361,$B$3,$B$1)</f>
        <v>-26.128052312968642</v>
      </c>
      <c r="F361" s="6">
        <f t="shared" si="58"/>
        <v>-536.82162301213918</v>
      </c>
      <c r="G361" s="6">
        <f>PMT($B$2/12,$B$3,$B$1)</f>
        <v>-536.82162301213907</v>
      </c>
      <c r="H361" s="6">
        <f t="shared" si="59"/>
        <v>5760.0389844133269</v>
      </c>
      <c r="J361" s="1">
        <f t="shared" si="60"/>
        <v>349</v>
      </c>
      <c r="K361" s="2">
        <f t="shared" si="61"/>
        <v>214578.19666134083</v>
      </c>
      <c r="L361" s="2">
        <f t="shared" si="62"/>
        <v>0</v>
      </c>
      <c r="M361" s="6">
        <f>IF(-PPMT($B$2/12,B361,$B$3,$B$1)&gt;T360,T360,-PPMT($B$2/12,B361,$B$3,$B$1))</f>
        <v>0</v>
      </c>
      <c r="N361" s="11">
        <f>(1+VLOOKUP(J361,Curves!$A:$B,2,0))^(1/12)-1</f>
        <v>6.4340301100034303E-3</v>
      </c>
      <c r="O361" s="6">
        <f>$B$2/12*L361</f>
        <v>0</v>
      </c>
      <c r="P361" s="10">
        <f>(1+VLOOKUP(B361,Curves!$A:$C,3,0))^(1/12)-1</f>
        <v>3.6765793224979859E-4</v>
      </c>
      <c r="Q361" s="6">
        <f>P361*(L361-M361-S361)</f>
        <v>0</v>
      </c>
      <c r="R361" s="6">
        <f t="shared" ca="1" si="63"/>
        <v>0</v>
      </c>
      <c r="S361" s="6">
        <f>N361*(L361-M361)</f>
        <v>0</v>
      </c>
      <c r="T361" s="14">
        <f t="shared" si="55"/>
        <v>0</v>
      </c>
      <c r="V361" s="8">
        <f t="shared" ca="1" si="64"/>
        <v>0</v>
      </c>
    </row>
    <row r="362" spans="1:22" x14ac:dyDescent="0.25">
      <c r="A362" s="18">
        <f t="shared" ca="1" si="56"/>
        <v>56035</v>
      </c>
      <c r="B362" s="1">
        <f t="shared" si="65"/>
        <v>350</v>
      </c>
      <c r="C362" s="2">
        <f t="shared" si="57"/>
        <v>5760.0389844133269</v>
      </c>
      <c r="D362" s="6">
        <f>PPMT($B$2/12,B362,$B$3,$B$1)</f>
        <v>-512.8214605770836</v>
      </c>
      <c r="E362" s="6">
        <f>IPMT($B$2/12,B362,$B$3,$B$1)</f>
        <v>-24.000162435055433</v>
      </c>
      <c r="F362" s="6">
        <f t="shared" si="58"/>
        <v>-536.82162301213907</v>
      </c>
      <c r="G362" s="6">
        <f>PMT($B$2/12,$B$3,$B$1)</f>
        <v>-536.82162301213907</v>
      </c>
      <c r="H362" s="6">
        <f t="shared" si="59"/>
        <v>5247.2175238362433</v>
      </c>
      <c r="J362" s="1">
        <f t="shared" si="60"/>
        <v>350</v>
      </c>
      <c r="K362" s="2">
        <f t="shared" si="61"/>
        <v>214935.82698910974</v>
      </c>
      <c r="L362" s="2">
        <f t="shared" si="62"/>
        <v>0</v>
      </c>
      <c r="M362" s="6">
        <f>IF(-PPMT($B$2/12,B362,$B$3,$B$1)&gt;T361,T361,-PPMT($B$2/12,B362,$B$3,$B$1))</f>
        <v>0</v>
      </c>
      <c r="N362" s="11">
        <f>(1+VLOOKUP(J362,Curves!$A:$B,2,0))^(1/12)-1</f>
        <v>6.4340301100034303E-3</v>
      </c>
      <c r="O362" s="6">
        <f>$B$2/12*L362</f>
        <v>0</v>
      </c>
      <c r="P362" s="10">
        <f>(1+VLOOKUP(B362,Curves!$A:$C,3,0))^(1/12)-1</f>
        <v>3.6765793224979859E-4</v>
      </c>
      <c r="Q362" s="6">
        <f>P362*(L362-M362-S362)</f>
        <v>0</v>
      </c>
      <c r="R362" s="6">
        <f t="shared" ca="1" si="63"/>
        <v>0</v>
      </c>
      <c r="S362" s="6">
        <f>N362*(L362-M362)</f>
        <v>0</v>
      </c>
      <c r="T362" s="14">
        <f t="shared" si="55"/>
        <v>0</v>
      </c>
      <c r="V362" s="8">
        <f t="shared" ca="1" si="64"/>
        <v>0</v>
      </c>
    </row>
    <row r="363" spans="1:22" x14ac:dyDescent="0.25">
      <c r="A363" s="18">
        <f t="shared" ca="1" si="56"/>
        <v>56065</v>
      </c>
      <c r="B363" s="1">
        <f t="shared" si="65"/>
        <v>351</v>
      </c>
      <c r="C363" s="2">
        <f t="shared" si="57"/>
        <v>5247.2175238362433</v>
      </c>
      <c r="D363" s="6">
        <f>PPMT($B$2/12,B363,$B$3,$B$1)</f>
        <v>-514.95821666282143</v>
      </c>
      <c r="E363" s="6">
        <f>IPMT($B$2/12,B363,$B$3,$B$1)</f>
        <v>-21.863406349317582</v>
      </c>
      <c r="F363" s="6">
        <f t="shared" si="58"/>
        <v>-536.82162301213896</v>
      </c>
      <c r="G363" s="6">
        <f>PMT($B$2/12,$B$3,$B$1)</f>
        <v>-536.82162301213907</v>
      </c>
      <c r="H363" s="6">
        <f t="shared" si="59"/>
        <v>4732.2593071734218</v>
      </c>
      <c r="J363" s="1">
        <f t="shared" si="60"/>
        <v>351</v>
      </c>
      <c r="K363" s="2">
        <f t="shared" si="61"/>
        <v>215294.05336742493</v>
      </c>
      <c r="L363" s="2">
        <f t="shared" si="62"/>
        <v>0</v>
      </c>
      <c r="M363" s="6">
        <f>IF(-PPMT($B$2/12,B363,$B$3,$B$1)&gt;T362,T362,-PPMT($B$2/12,B363,$B$3,$B$1))</f>
        <v>0</v>
      </c>
      <c r="N363" s="11">
        <f>(1+VLOOKUP(J363,Curves!$A:$B,2,0))^(1/12)-1</f>
        <v>6.4340301100034303E-3</v>
      </c>
      <c r="O363" s="6">
        <f>$B$2/12*L363</f>
        <v>0</v>
      </c>
      <c r="P363" s="10">
        <f>(1+VLOOKUP(B363,Curves!$A:$C,3,0))^(1/12)-1</f>
        <v>3.6765793224979859E-4</v>
      </c>
      <c r="Q363" s="6">
        <f>P363*(L363-M363-S363)</f>
        <v>0</v>
      </c>
      <c r="R363" s="6">
        <f t="shared" ca="1" si="63"/>
        <v>0</v>
      </c>
      <c r="S363" s="6">
        <f>N363*(L363-M363)</f>
        <v>0</v>
      </c>
      <c r="T363" s="14">
        <f t="shared" si="55"/>
        <v>0</v>
      </c>
      <c r="V363" s="8">
        <f t="shared" ca="1" si="64"/>
        <v>0</v>
      </c>
    </row>
    <row r="364" spans="1:22" x14ac:dyDescent="0.25">
      <c r="A364" s="18">
        <f t="shared" ca="1" si="56"/>
        <v>56096</v>
      </c>
      <c r="B364" s="1">
        <f t="shared" si="65"/>
        <v>352</v>
      </c>
      <c r="C364" s="2">
        <f t="shared" si="57"/>
        <v>4732.2593071734218</v>
      </c>
      <c r="D364" s="6">
        <f>PPMT($B$2/12,B364,$B$3,$B$1)</f>
        <v>-517.10387589891661</v>
      </c>
      <c r="E364" s="6">
        <f>IPMT($B$2/12,B364,$B$3,$B$1)</f>
        <v>-19.717747113222494</v>
      </c>
      <c r="F364" s="6">
        <f t="shared" si="58"/>
        <v>-536.82162301213907</v>
      </c>
      <c r="G364" s="6">
        <f>PMT($B$2/12,$B$3,$B$1)</f>
        <v>-536.82162301213907</v>
      </c>
      <c r="H364" s="6">
        <f t="shared" si="59"/>
        <v>4215.1554312745047</v>
      </c>
      <c r="J364" s="1">
        <f t="shared" si="60"/>
        <v>352</v>
      </c>
      <c r="K364" s="2">
        <f t="shared" si="61"/>
        <v>215652.87678970399</v>
      </c>
      <c r="L364" s="2">
        <f t="shared" si="62"/>
        <v>0</v>
      </c>
      <c r="M364" s="6">
        <f>IF(-PPMT($B$2/12,B364,$B$3,$B$1)&gt;T363,T363,-PPMT($B$2/12,B364,$B$3,$B$1))</f>
        <v>0</v>
      </c>
      <c r="N364" s="11">
        <f>(1+VLOOKUP(J364,Curves!$A:$B,2,0))^(1/12)-1</f>
        <v>6.4340301100034303E-3</v>
      </c>
      <c r="O364" s="6">
        <f>$B$2/12*L364</f>
        <v>0</v>
      </c>
      <c r="P364" s="10">
        <f>(1+VLOOKUP(B364,Curves!$A:$C,3,0))^(1/12)-1</f>
        <v>3.6765793224979859E-4</v>
      </c>
      <c r="Q364" s="6">
        <f>P364*(L364-M364-S364)</f>
        <v>0</v>
      </c>
      <c r="R364" s="6">
        <f t="shared" ca="1" si="63"/>
        <v>0</v>
      </c>
      <c r="S364" s="6">
        <f>N364*(L364-M364)</f>
        <v>0</v>
      </c>
      <c r="T364" s="14">
        <f t="shared" si="55"/>
        <v>0</v>
      </c>
      <c r="V364" s="8">
        <f t="shared" ca="1" si="64"/>
        <v>0</v>
      </c>
    </row>
    <row r="365" spans="1:22" x14ac:dyDescent="0.25">
      <c r="A365" s="18">
        <f t="shared" ca="1" si="56"/>
        <v>56127</v>
      </c>
      <c r="B365" s="1">
        <f t="shared" si="65"/>
        <v>353</v>
      </c>
      <c r="C365" s="2">
        <f t="shared" si="57"/>
        <v>4215.1554312745047</v>
      </c>
      <c r="D365" s="6">
        <f>PPMT($B$2/12,B365,$B$3,$B$1)</f>
        <v>-519.2584753818287</v>
      </c>
      <c r="E365" s="6">
        <f>IPMT($B$2/12,B365,$B$3,$B$1)</f>
        <v>-17.56314763031034</v>
      </c>
      <c r="F365" s="6">
        <f t="shared" si="58"/>
        <v>-536.82162301213907</v>
      </c>
      <c r="G365" s="6">
        <f>PMT($B$2/12,$B$3,$B$1)</f>
        <v>-536.82162301213907</v>
      </c>
      <c r="H365" s="6">
        <f t="shared" si="59"/>
        <v>3695.896955892676</v>
      </c>
      <c r="J365" s="1">
        <f t="shared" si="60"/>
        <v>353</v>
      </c>
      <c r="K365" s="2">
        <f t="shared" si="61"/>
        <v>216012.29825102017</v>
      </c>
      <c r="L365" s="2">
        <f t="shared" si="62"/>
        <v>0</v>
      </c>
      <c r="M365" s="6">
        <f>IF(-PPMT($B$2/12,B365,$B$3,$B$1)&gt;T364,T364,-PPMT($B$2/12,B365,$B$3,$B$1))</f>
        <v>0</v>
      </c>
      <c r="N365" s="11">
        <f>(1+VLOOKUP(J365,Curves!$A:$B,2,0))^(1/12)-1</f>
        <v>6.4340301100034303E-3</v>
      </c>
      <c r="O365" s="6">
        <f>$B$2/12*L365</f>
        <v>0</v>
      </c>
      <c r="P365" s="10">
        <f>(1+VLOOKUP(B365,Curves!$A:$C,3,0))^(1/12)-1</f>
        <v>3.6765793224979859E-4</v>
      </c>
      <c r="Q365" s="6">
        <f>P365*(L365-M365-S365)</f>
        <v>0</v>
      </c>
      <c r="R365" s="6">
        <f t="shared" ca="1" si="63"/>
        <v>0</v>
      </c>
      <c r="S365" s="6">
        <f>N365*(L365-M365)</f>
        <v>0</v>
      </c>
      <c r="T365" s="14">
        <f t="shared" si="55"/>
        <v>0</v>
      </c>
      <c r="V365" s="8">
        <f t="shared" ca="1" si="64"/>
        <v>0</v>
      </c>
    </row>
    <row r="366" spans="1:22" x14ac:dyDescent="0.25">
      <c r="A366" s="18">
        <f t="shared" ca="1" si="56"/>
        <v>56157</v>
      </c>
      <c r="B366" s="1">
        <f t="shared" si="65"/>
        <v>354</v>
      </c>
      <c r="C366" s="2">
        <f t="shared" si="57"/>
        <v>3695.896955892676</v>
      </c>
      <c r="D366" s="6">
        <f>PPMT($B$2/12,B366,$B$3,$B$1)</f>
        <v>-521.42205236258633</v>
      </c>
      <c r="E366" s="6">
        <f>IPMT($B$2/12,B366,$B$3,$B$1)</f>
        <v>-15.399570649552723</v>
      </c>
      <c r="F366" s="6">
        <f t="shared" si="58"/>
        <v>-536.82162301213907</v>
      </c>
      <c r="G366" s="6">
        <f>PMT($B$2/12,$B$3,$B$1)</f>
        <v>-536.82162301213907</v>
      </c>
      <c r="H366" s="6">
        <f t="shared" si="59"/>
        <v>3174.4749035300897</v>
      </c>
      <c r="J366" s="1">
        <f t="shared" si="60"/>
        <v>354</v>
      </c>
      <c r="K366" s="2">
        <f t="shared" si="61"/>
        <v>216372.3187481052</v>
      </c>
      <c r="L366" s="2">
        <f t="shared" si="62"/>
        <v>0</v>
      </c>
      <c r="M366" s="6">
        <f>IF(-PPMT($B$2/12,B366,$B$3,$B$1)&gt;T365,T365,-PPMT($B$2/12,B366,$B$3,$B$1))</f>
        <v>0</v>
      </c>
      <c r="N366" s="11">
        <f>(1+VLOOKUP(J366,Curves!$A:$B,2,0))^(1/12)-1</f>
        <v>6.4340301100034303E-3</v>
      </c>
      <c r="O366" s="6">
        <f>$B$2/12*L366</f>
        <v>0</v>
      </c>
      <c r="P366" s="10">
        <f>(1+VLOOKUP(B366,Curves!$A:$C,3,0))^(1/12)-1</f>
        <v>3.6765793224979859E-4</v>
      </c>
      <c r="Q366" s="6">
        <f>P366*(L366-M366-S366)</f>
        <v>0</v>
      </c>
      <c r="R366" s="6">
        <f t="shared" ca="1" si="63"/>
        <v>0</v>
      </c>
      <c r="S366" s="6">
        <f>N366*(L366-M366)</f>
        <v>0</v>
      </c>
      <c r="T366" s="14">
        <f t="shared" si="55"/>
        <v>0</v>
      </c>
      <c r="V366" s="8">
        <f t="shared" ca="1" si="64"/>
        <v>0</v>
      </c>
    </row>
    <row r="367" spans="1:22" x14ac:dyDescent="0.25">
      <c r="A367" s="18">
        <f t="shared" ca="1" si="56"/>
        <v>56188</v>
      </c>
      <c r="B367" s="1">
        <f t="shared" si="65"/>
        <v>355</v>
      </c>
      <c r="C367" s="2">
        <f t="shared" si="57"/>
        <v>3174.4749035300897</v>
      </c>
      <c r="D367" s="6">
        <f>PPMT($B$2/12,B367,$B$3,$B$1)</f>
        <v>-523.59464424743044</v>
      </c>
      <c r="E367" s="6">
        <f>IPMT($B$2/12,B367,$B$3,$B$1)</f>
        <v>-13.226978764708614</v>
      </c>
      <c r="F367" s="6">
        <f t="shared" si="58"/>
        <v>-536.82162301213907</v>
      </c>
      <c r="G367" s="6">
        <f>PMT($B$2/12,$B$3,$B$1)</f>
        <v>-536.82162301213907</v>
      </c>
      <c r="H367" s="6">
        <f t="shared" si="59"/>
        <v>2650.8802592826592</v>
      </c>
      <c r="J367" s="1">
        <f t="shared" si="60"/>
        <v>355</v>
      </c>
      <c r="K367" s="2">
        <f t="shared" si="61"/>
        <v>216732.93927935205</v>
      </c>
      <c r="L367" s="2">
        <f t="shared" si="62"/>
        <v>0</v>
      </c>
      <c r="M367" s="6">
        <f>IF(-PPMT($B$2/12,B367,$B$3,$B$1)&gt;T366,T366,-PPMT($B$2/12,B367,$B$3,$B$1))</f>
        <v>0</v>
      </c>
      <c r="N367" s="11">
        <f>(1+VLOOKUP(J367,Curves!$A:$B,2,0))^(1/12)-1</f>
        <v>6.4340301100034303E-3</v>
      </c>
      <c r="O367" s="6">
        <f>$B$2/12*L367</f>
        <v>0</v>
      </c>
      <c r="P367" s="10">
        <f>(1+VLOOKUP(B367,Curves!$A:$C,3,0))^(1/12)-1</f>
        <v>3.6765793224979859E-4</v>
      </c>
      <c r="Q367" s="6">
        <f>P367*(L367-M367-S367)</f>
        <v>0</v>
      </c>
      <c r="R367" s="6">
        <f t="shared" ca="1" si="63"/>
        <v>0</v>
      </c>
      <c r="S367" s="6">
        <f>N367*(L367-M367)</f>
        <v>0</v>
      </c>
      <c r="T367" s="14">
        <f t="shared" si="55"/>
        <v>0</v>
      </c>
      <c r="V367" s="8">
        <f t="shared" ca="1" si="64"/>
        <v>0</v>
      </c>
    </row>
    <row r="368" spans="1:22" x14ac:dyDescent="0.25">
      <c r="A368" s="18">
        <f t="shared" ca="1" si="56"/>
        <v>56218</v>
      </c>
      <c r="B368" s="1">
        <f t="shared" si="65"/>
        <v>356</v>
      </c>
      <c r="C368" s="2">
        <f t="shared" si="57"/>
        <v>2650.8802592826592</v>
      </c>
      <c r="D368" s="6">
        <f>PPMT($B$2/12,B368,$B$3,$B$1)</f>
        <v>-525.77628859846141</v>
      </c>
      <c r="E368" s="6">
        <f>IPMT($B$2/12,B368,$B$3,$B$1)</f>
        <v>-11.045334413677654</v>
      </c>
      <c r="F368" s="6">
        <f t="shared" si="58"/>
        <v>-536.82162301213907</v>
      </c>
      <c r="G368" s="6">
        <f>PMT($B$2/12,$B$3,$B$1)</f>
        <v>-536.82162301213907</v>
      </c>
      <c r="H368" s="6">
        <f t="shared" si="59"/>
        <v>2125.1039706841975</v>
      </c>
      <c r="J368" s="1">
        <f t="shared" si="60"/>
        <v>356</v>
      </c>
      <c r="K368" s="2">
        <f t="shared" si="61"/>
        <v>217094.16084481764</v>
      </c>
      <c r="L368" s="2">
        <f t="shared" si="62"/>
        <v>0</v>
      </c>
      <c r="M368" s="6">
        <f>IF(-PPMT($B$2/12,B368,$B$3,$B$1)&gt;T367,T367,-PPMT($B$2/12,B368,$B$3,$B$1))</f>
        <v>0</v>
      </c>
      <c r="N368" s="11">
        <f>(1+VLOOKUP(J368,Curves!$A:$B,2,0))^(1/12)-1</f>
        <v>6.4340301100034303E-3</v>
      </c>
      <c r="O368" s="6">
        <f>$B$2/12*L368</f>
        <v>0</v>
      </c>
      <c r="P368" s="10">
        <f>(1+VLOOKUP(B368,Curves!$A:$C,3,0))^(1/12)-1</f>
        <v>3.6765793224979859E-4</v>
      </c>
      <c r="Q368" s="6">
        <f>P368*(L368-M368-S368)</f>
        <v>0</v>
      </c>
      <c r="R368" s="6">
        <f t="shared" ca="1" si="63"/>
        <v>0</v>
      </c>
      <c r="S368" s="6">
        <f>N368*(L368-M368)</f>
        <v>0</v>
      </c>
      <c r="T368" s="14">
        <f t="shared" si="55"/>
        <v>0</v>
      </c>
      <c r="V368" s="8">
        <f t="shared" ca="1" si="64"/>
        <v>0</v>
      </c>
    </row>
    <row r="369" spans="1:22" x14ac:dyDescent="0.25">
      <c r="A369" s="18">
        <f t="shared" ca="1" si="56"/>
        <v>56249</v>
      </c>
      <c r="B369" s="1">
        <f t="shared" si="65"/>
        <v>357</v>
      </c>
      <c r="C369" s="2">
        <f t="shared" si="57"/>
        <v>2125.1039706841975</v>
      </c>
      <c r="D369" s="6">
        <f>PPMT($B$2/12,B369,$B$3,$B$1)</f>
        <v>-527.9670231342883</v>
      </c>
      <c r="E369" s="6">
        <f>IPMT($B$2/12,B369,$B$3,$B$1)</f>
        <v>-8.8545998778507293</v>
      </c>
      <c r="F369" s="6">
        <f t="shared" si="58"/>
        <v>-536.82162301213907</v>
      </c>
      <c r="G369" s="6">
        <f>PMT($B$2/12,$B$3,$B$1)</f>
        <v>-536.82162301213907</v>
      </c>
      <c r="H369" s="6">
        <f t="shared" si="59"/>
        <v>1597.1369475499091</v>
      </c>
      <c r="J369" s="1">
        <f t="shared" si="60"/>
        <v>357</v>
      </c>
      <c r="K369" s="2">
        <f t="shared" si="61"/>
        <v>217455.98444622569</v>
      </c>
      <c r="L369" s="2">
        <f t="shared" si="62"/>
        <v>0</v>
      </c>
      <c r="M369" s="6">
        <f>IF(-PPMT($B$2/12,B369,$B$3,$B$1)&gt;T368,T368,-PPMT($B$2/12,B369,$B$3,$B$1))</f>
        <v>0</v>
      </c>
      <c r="N369" s="11">
        <f>(1+VLOOKUP(J369,Curves!$A:$B,2,0))^(1/12)-1</f>
        <v>6.4340301100034303E-3</v>
      </c>
      <c r="O369" s="6">
        <f>$B$2/12*L369</f>
        <v>0</v>
      </c>
      <c r="P369" s="10">
        <f>(1+VLOOKUP(B369,Curves!$A:$C,3,0))^(1/12)-1</f>
        <v>3.6765793224979859E-4</v>
      </c>
      <c r="Q369" s="6">
        <f>P369*(L369-M369-S369)</f>
        <v>0</v>
      </c>
      <c r="R369" s="6">
        <f t="shared" ca="1" si="63"/>
        <v>0</v>
      </c>
      <c r="S369" s="6">
        <f>N369*(L369-M369)</f>
        <v>0</v>
      </c>
      <c r="T369" s="14">
        <f t="shared" si="55"/>
        <v>0</v>
      </c>
      <c r="V369" s="8">
        <f t="shared" ca="1" si="64"/>
        <v>0</v>
      </c>
    </row>
    <row r="370" spans="1:22" x14ac:dyDescent="0.25">
      <c r="A370" s="18">
        <f t="shared" ca="1" si="56"/>
        <v>56280</v>
      </c>
      <c r="B370" s="1">
        <f t="shared" si="65"/>
        <v>358</v>
      </c>
      <c r="C370" s="2">
        <f t="shared" si="57"/>
        <v>1597.1369475499091</v>
      </c>
      <c r="D370" s="6">
        <f>PPMT($B$2/12,B370,$B$3,$B$1)</f>
        <v>-530.1668857306812</v>
      </c>
      <c r="E370" s="6">
        <f>IPMT($B$2/12,B370,$B$3,$B$1)</f>
        <v>-6.6547372814578631</v>
      </c>
      <c r="F370" s="6">
        <f t="shared" si="58"/>
        <v>-536.82162301213907</v>
      </c>
      <c r="G370" s="6">
        <f>PMT($B$2/12,$B$3,$B$1)</f>
        <v>-536.82162301213907</v>
      </c>
      <c r="H370" s="6">
        <f t="shared" si="59"/>
        <v>1066.9700618192278</v>
      </c>
      <c r="J370" s="1">
        <f t="shared" si="60"/>
        <v>358</v>
      </c>
      <c r="K370" s="2">
        <f t="shared" si="61"/>
        <v>217818.4110869694</v>
      </c>
      <c r="L370" s="2">
        <f t="shared" si="62"/>
        <v>0</v>
      </c>
      <c r="M370" s="6">
        <f>IF(-PPMT($B$2/12,B370,$B$3,$B$1)&gt;T369,T369,-PPMT($B$2/12,B370,$B$3,$B$1))</f>
        <v>0</v>
      </c>
      <c r="N370" s="11">
        <f>(1+VLOOKUP(J370,Curves!$A:$B,2,0))^(1/12)-1</f>
        <v>6.4340301100034303E-3</v>
      </c>
      <c r="O370" s="6">
        <f>$B$2/12*L370</f>
        <v>0</v>
      </c>
      <c r="P370" s="10">
        <f>(1+VLOOKUP(B370,Curves!$A:$C,3,0))^(1/12)-1</f>
        <v>3.6765793224979859E-4</v>
      </c>
      <c r="Q370" s="6">
        <f>P370*(L370-M370-S370)</f>
        <v>0</v>
      </c>
      <c r="R370" s="6">
        <f t="shared" ca="1" si="63"/>
        <v>0</v>
      </c>
      <c r="S370" s="6">
        <f>N370*(L370-M370)</f>
        <v>0</v>
      </c>
      <c r="T370" s="14">
        <f t="shared" si="55"/>
        <v>0</v>
      </c>
      <c r="V370" s="8">
        <f t="shared" ca="1" si="64"/>
        <v>0</v>
      </c>
    </row>
    <row r="371" spans="1:22" x14ac:dyDescent="0.25">
      <c r="A371" s="18">
        <f t="shared" ca="1" si="56"/>
        <v>56308</v>
      </c>
      <c r="B371" s="1">
        <f t="shared" si="65"/>
        <v>359</v>
      </c>
      <c r="C371" s="2">
        <f t="shared" si="57"/>
        <v>1066.9700618192278</v>
      </c>
      <c r="D371" s="6">
        <f>PPMT($B$2/12,B371,$B$3,$B$1)</f>
        <v>-532.37591442122573</v>
      </c>
      <c r="E371" s="6">
        <f>IPMT($B$2/12,B371,$B$3,$B$1)</f>
        <v>-4.4457085909133598</v>
      </c>
      <c r="F371" s="6">
        <f t="shared" si="58"/>
        <v>-536.82162301213907</v>
      </c>
      <c r="G371" s="6">
        <f>PMT($B$2/12,$B$3,$B$1)</f>
        <v>-536.82162301213907</v>
      </c>
      <c r="H371" s="6">
        <f t="shared" si="59"/>
        <v>534.59414739800206</v>
      </c>
      <c r="J371" s="1">
        <f t="shared" si="60"/>
        <v>359</v>
      </c>
      <c r="K371" s="2">
        <f t="shared" si="61"/>
        <v>218181.44177211437</v>
      </c>
      <c r="L371" s="2">
        <f t="shared" si="62"/>
        <v>0</v>
      </c>
      <c r="M371" s="6">
        <f>IF(-PPMT($B$2/12,B371,$B$3,$B$1)&gt;T370,T370,-PPMT($B$2/12,B371,$B$3,$B$1))</f>
        <v>0</v>
      </c>
      <c r="N371" s="11">
        <f>(1+VLOOKUP(J371,Curves!$A:$B,2,0))^(1/12)-1</f>
        <v>6.4340301100034303E-3</v>
      </c>
      <c r="O371" s="6">
        <f>$B$2/12*L371</f>
        <v>0</v>
      </c>
      <c r="P371" s="10">
        <f>(1+VLOOKUP(B371,Curves!$A:$C,3,0))^(1/12)-1</f>
        <v>3.6765793224979859E-4</v>
      </c>
      <c r="Q371" s="6">
        <f>P371*(L371-M371-S371)</f>
        <v>0</v>
      </c>
      <c r="R371" s="6">
        <f t="shared" ca="1" si="63"/>
        <v>0</v>
      </c>
      <c r="S371" s="6">
        <f>N371*(L371-M371)</f>
        <v>0</v>
      </c>
      <c r="T371" s="14">
        <f t="shared" si="55"/>
        <v>0</v>
      </c>
      <c r="V371" s="8">
        <f t="shared" ca="1" si="64"/>
        <v>0</v>
      </c>
    </row>
    <row r="372" spans="1:22" x14ac:dyDescent="0.25">
      <c r="A372" s="18">
        <f t="shared" ca="1" si="56"/>
        <v>56339</v>
      </c>
      <c r="B372" s="1">
        <f t="shared" si="65"/>
        <v>360</v>
      </c>
      <c r="C372" s="2">
        <f t="shared" si="57"/>
        <v>534.59414739800206</v>
      </c>
      <c r="D372" s="6">
        <f>PPMT($B$2/12,B372,$B$3,$B$1)</f>
        <v>-534.59414739798081</v>
      </c>
      <c r="E372" s="6">
        <f>IPMT($B$2/12,B372,$B$3,$B$1)</f>
        <v>-2.2274756141582528</v>
      </c>
      <c r="F372" s="6">
        <f t="shared" si="58"/>
        <v>-536.82162301213907</v>
      </c>
      <c r="G372" s="6">
        <f>PMT($B$2/12,$B$3,$B$1)</f>
        <v>-536.82162301213907</v>
      </c>
      <c r="H372" s="6">
        <f t="shared" si="59"/>
        <v>2.1259438653942198E-11</v>
      </c>
      <c r="J372" s="1">
        <f t="shared" si="60"/>
        <v>360</v>
      </c>
      <c r="K372" s="2">
        <f t="shared" si="61"/>
        <v>218545.07750840124</v>
      </c>
      <c r="L372" s="2">
        <f t="shared" si="62"/>
        <v>0</v>
      </c>
      <c r="M372" s="6">
        <f>IF(-PPMT($B$2/12,B372,$B$3,$B$1)&gt;T371,T371,-PPMT($B$2/12,B372,$B$3,$B$1))</f>
        <v>0</v>
      </c>
      <c r="N372" s="11">
        <f>(1+VLOOKUP(J372,Curves!$A:$B,2,0))^(1/12)-1</f>
        <v>6.4340301100034303E-3</v>
      </c>
      <c r="O372" s="6">
        <f>$B$2/12*L372</f>
        <v>0</v>
      </c>
      <c r="P372" s="10">
        <f>(1+VLOOKUP(B372,Curves!$A:$C,3,0))^(1/12)-1</f>
        <v>3.6765793224979859E-4</v>
      </c>
      <c r="Q372" s="6">
        <f>P372*(L372-M372-S372)</f>
        <v>0</v>
      </c>
      <c r="R372" s="6">
        <f t="shared" ca="1" si="63"/>
        <v>0</v>
      </c>
      <c r="S372" s="6">
        <f>N372*(L372-M372)</f>
        <v>0</v>
      </c>
      <c r="T372" s="14">
        <f t="shared" si="55"/>
        <v>0</v>
      </c>
      <c r="V372" s="8">
        <f t="shared" ca="1" si="6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FE4B-DB18-40EA-B593-BDD514C8147F}">
  <dimension ref="A1:B10"/>
  <sheetViews>
    <sheetView tabSelected="1" workbookViewId="0">
      <selection activeCell="A11" sqref="A11"/>
    </sheetView>
  </sheetViews>
  <sheetFormatPr defaultRowHeight="15" x14ac:dyDescent="0.25"/>
  <cols>
    <col min="1" max="1" width="13.7109375" bestFit="1" customWidth="1"/>
    <col min="2" max="2" width="104" bestFit="1" customWidth="1"/>
  </cols>
  <sheetData>
    <row r="1" spans="1:2" x14ac:dyDescent="0.25">
      <c r="A1" s="22" t="s">
        <v>27</v>
      </c>
      <c r="B1" s="22" t="s">
        <v>29</v>
      </c>
    </row>
    <row r="2" spans="1:2" x14ac:dyDescent="0.25">
      <c r="A2" t="s">
        <v>28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</row>
    <row r="6" spans="1:2" x14ac:dyDescent="0.25">
      <c r="A6" t="s">
        <v>35</v>
      </c>
    </row>
    <row r="7" spans="1:2" x14ac:dyDescent="0.25">
      <c r="A7" t="s">
        <v>37</v>
      </c>
      <c r="B7" t="s">
        <v>36</v>
      </c>
    </row>
    <row r="8" spans="1:2" x14ac:dyDescent="0.25">
      <c r="A8" t="s">
        <v>38</v>
      </c>
    </row>
    <row r="9" spans="1:2" x14ac:dyDescent="0.25">
      <c r="A9" t="s">
        <v>39</v>
      </c>
    </row>
    <row r="10" spans="1:2" x14ac:dyDescent="0.25">
      <c r="A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Curves</vt:lpstr>
      <vt:lpstr>Model</vt:lpstr>
      <vt:lpstr>Model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Reed</dc:creator>
  <cp:lastModifiedBy>Caleb Reed</cp:lastModifiedBy>
  <dcterms:created xsi:type="dcterms:W3CDTF">2024-03-21T21:45:05Z</dcterms:created>
  <dcterms:modified xsi:type="dcterms:W3CDTF">2024-03-21T22:50:41Z</dcterms:modified>
</cp:coreProperties>
</file>