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vawolfe/Desktop/GW Bootcamp/Module 1/Crowdfunding Analysis/"/>
    </mc:Choice>
  </mc:AlternateContent>
  <xr:revisionPtr revIDLastSave="0" documentId="13_ncr:1_{3C5903B6-FAFC-DB47-8472-785A8CAC9F98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Theater Outcomes by Launch Date" sheetId="16" r:id="rId1"/>
    <sheet name="Outcomes Based on Goals" sheetId="17" r:id="rId2"/>
    <sheet name="Kickstarter" sheetId="1" r:id="rId3"/>
    <sheet name="Descriptive Statistics" sheetId="10" r:id="rId4"/>
    <sheet name="Category Statistics" sheetId="2" r:id="rId5"/>
    <sheet name="Outcomes based on Launch Date" sheetId="5" r:id="rId6"/>
    <sheet name="Subcategory statistics" sheetId="6" r:id="rId7"/>
    <sheet name="Edinburgh Research" sheetId="7" r:id="rId8"/>
  </sheets>
  <definedNames>
    <definedName name="_xlnm._FilterDatabase" localSheetId="2" hidden="1">Kickstarter!$A$1:$T$4115</definedName>
  </definedNames>
  <calcPr calcId="191029"/>
  <pivotCaches>
    <pivotCache cacheId="54" r:id="rId9"/>
    <pivotCache cacheId="55" r:id="rId10"/>
    <pivotCache cacheId="5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C13" i="17"/>
  <c r="D12" i="17"/>
  <c r="C12" i="17"/>
  <c r="D11" i="17"/>
  <c r="C11" i="17"/>
  <c r="D10" i="17"/>
  <c r="H10" i="17" s="1"/>
  <c r="C10" i="17"/>
  <c r="G10" i="17" s="1"/>
  <c r="D9" i="17"/>
  <c r="C9" i="17"/>
  <c r="D8" i="17"/>
  <c r="C8" i="17"/>
  <c r="G8" i="17" s="1"/>
  <c r="D7" i="17"/>
  <c r="H7" i="17" s="1"/>
  <c r="C7" i="17"/>
  <c r="G7" i="17" s="1"/>
  <c r="B8" i="17"/>
  <c r="E8" i="17" s="1"/>
  <c r="B9" i="17"/>
  <c r="E9" i="17" s="1"/>
  <c r="B10" i="17"/>
  <c r="E10" i="17" s="1"/>
  <c r="B11" i="17"/>
  <c r="B12" i="17"/>
  <c r="B13" i="17"/>
  <c r="C6" i="17"/>
  <c r="D6" i="17"/>
  <c r="D5" i="17"/>
  <c r="C5" i="17"/>
  <c r="D4" i="17"/>
  <c r="C4" i="17"/>
  <c r="B7" i="17"/>
  <c r="E7" i="17" s="1"/>
  <c r="B6" i="17"/>
  <c r="B5" i="17"/>
  <c r="B4" i="17"/>
  <c r="D3" i="17"/>
  <c r="C3" i="17"/>
  <c r="B3" i="17"/>
  <c r="C2" i="17"/>
  <c r="D2" i="17"/>
  <c r="B2" i="17"/>
  <c r="C14" i="10"/>
  <c r="C13" i="10"/>
  <c r="C12" i="10"/>
  <c r="B14" i="10"/>
  <c r="B13" i="10"/>
  <c r="B12" i="10"/>
  <c r="C6" i="10"/>
  <c r="C5" i="10"/>
  <c r="C7" i="10" s="1"/>
  <c r="B6" i="10"/>
  <c r="B5" i="10"/>
  <c r="B7" i="10" s="1"/>
  <c r="C4" i="10"/>
  <c r="B4" i="10"/>
  <c r="C11" i="10"/>
  <c r="C10" i="10"/>
  <c r="B11" i="10"/>
  <c r="B10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4" i="17" l="1"/>
  <c r="F4" i="17" s="1"/>
  <c r="G4" i="17"/>
  <c r="G3" i="17"/>
  <c r="G5" i="17"/>
  <c r="H5" i="17"/>
  <c r="F5" i="17"/>
  <c r="E2" i="17"/>
  <c r="G2" i="17" s="1"/>
  <c r="F12" i="17"/>
  <c r="H8" i="17"/>
  <c r="H12" i="17"/>
  <c r="G9" i="17"/>
  <c r="H4" i="17"/>
  <c r="H9" i="17"/>
  <c r="E6" i="17"/>
  <c r="F6" i="17" s="1"/>
  <c r="F10" i="17"/>
  <c r="E13" i="17"/>
  <c r="G13" i="17" s="1"/>
  <c r="E5" i="17"/>
  <c r="F9" i="17"/>
  <c r="E12" i="17"/>
  <c r="G12" i="17" s="1"/>
  <c r="F8" i="17"/>
  <c r="E11" i="17"/>
  <c r="G11" i="17" s="1"/>
  <c r="E3" i="17"/>
  <c r="H3" i="17" s="1"/>
  <c r="F7" i="17"/>
  <c r="C15" i="10"/>
  <c r="B15" i="10"/>
  <c r="F2" i="17" l="1"/>
  <c r="H13" i="17"/>
  <c r="F11" i="17"/>
  <c r="H11" i="17"/>
  <c r="G6" i="17"/>
  <c r="H2" i="17"/>
  <c r="H6" i="17"/>
  <c r="F3" i="17"/>
  <c r="F13" i="17"/>
</calcChain>
</file>

<file path=xl/sharedStrings.xml><?xml version="1.0" encoding="utf-8"?>
<sst xmlns="http://schemas.openxmlformats.org/spreadsheetml/2006/main" count="33048" uniqueCount="8419">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</sst>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8-CE42-9771-177499BA7A6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48-CE42-9771-177499BA7A6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48-CE42-9771-177499BA7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2962959"/>
        <c:axId val="772966047"/>
      </c:lineChart>
      <c:catAx>
        <c:axId val="772962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966047"/>
        <c:crosses val="autoZero"/>
        <c:auto val="1"/>
        <c:lblAlgn val="ctr"/>
        <c:lblOffset val="100"/>
        <c:noMultiLvlLbl val="0"/>
      </c:catAx>
      <c:valAx>
        <c:axId val="77296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9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99-4F40-8F83-CE946AAF3AE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99-4F40-8F83-CE946AAF3AE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99-4F40-8F83-CE946AAF3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992447"/>
        <c:axId val="772994095"/>
      </c:lineChart>
      <c:catAx>
        <c:axId val="77299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994095"/>
        <c:crosses val="autoZero"/>
        <c:auto val="1"/>
        <c:lblAlgn val="ctr"/>
        <c:lblOffset val="100"/>
        <c:noMultiLvlLbl val="0"/>
      </c:catAx>
      <c:valAx>
        <c:axId val="77299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99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8157928238012162"/>
          <c:y val="3.75782881002087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D1-5B41-914E-299614CDFE2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67-D443-AB6B-8192D54F4D7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67-D443-AB6B-8192D54F4D7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67-D443-AB6B-8192D54F4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7415280"/>
        <c:axId val="1737036128"/>
      </c:barChart>
      <c:catAx>
        <c:axId val="173741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036128"/>
        <c:crosses val="autoZero"/>
        <c:auto val="1"/>
        <c:lblAlgn val="ctr"/>
        <c:lblOffset val="100"/>
        <c:noMultiLvlLbl val="0"/>
      </c:catAx>
      <c:valAx>
        <c:axId val="173703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41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8801207117832733"/>
          <c:y val="3.29670329670329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3A-3B4A-B861-14F392C5FDD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67-8E41-AE6D-7F7B9F23AAF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67-8E41-AE6D-7F7B9F23AAF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67-8E41-AE6D-7F7B9F23A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943759"/>
        <c:axId val="1333945407"/>
      </c:lineChart>
      <c:catAx>
        <c:axId val="133394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45407"/>
        <c:crosses val="autoZero"/>
        <c:auto val="1"/>
        <c:lblAlgn val="ctr"/>
        <c:lblOffset val="100"/>
        <c:noMultiLvlLbl val="0"/>
      </c:catAx>
      <c:valAx>
        <c:axId val="133394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94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8157928238012162"/>
          <c:y val="3.75782881002087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74-8249-BA7A-D3FB2F46909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074-8249-BA7A-D3FB2F46909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074-8249-BA7A-D3FB2F469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7415280"/>
        <c:axId val="1737036128"/>
      </c:barChart>
      <c:catAx>
        <c:axId val="173741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036128"/>
        <c:crosses val="autoZero"/>
        <c:auto val="1"/>
        <c:lblAlgn val="ctr"/>
        <c:lblOffset val="100"/>
        <c:noMultiLvlLbl val="0"/>
      </c:catAx>
      <c:valAx>
        <c:axId val="173703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41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3</xdr:row>
      <xdr:rowOff>101600</xdr:rowOff>
    </xdr:from>
    <xdr:to>
      <xdr:col>14</xdr:col>
      <xdr:colOff>508000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5D1E7C-E6E2-9B40-9235-79FAD5ECB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501650</xdr:colOff>
      <xdr:row>16</xdr:row>
      <xdr:rowOff>152400</xdr:rowOff>
    </xdr:from>
    <xdr:to>
      <xdr:col>12</xdr:col>
      <xdr:colOff>406400</xdr:colOff>
      <xdr:row>40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D780A-D83D-DE40-AE15-AAC904A49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355600</xdr:colOff>
      <xdr:row>3</xdr:row>
      <xdr:rowOff>152400</xdr:rowOff>
    </xdr:from>
    <xdr:to>
      <xdr:col>18</xdr:col>
      <xdr:colOff>88900</xdr:colOff>
      <xdr:row>35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7B668-DDFE-7B46-9DB7-326F8FFF7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10</xdr:row>
      <xdr:rowOff>139700</xdr:rowOff>
    </xdr:from>
    <xdr:to>
      <xdr:col>13</xdr:col>
      <xdr:colOff>152400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790B1-779E-EB4E-8DF3-5B1AB2EA7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355600</xdr:colOff>
      <xdr:row>3</xdr:row>
      <xdr:rowOff>152400</xdr:rowOff>
    </xdr:from>
    <xdr:to>
      <xdr:col>18</xdr:col>
      <xdr:colOff>88900</xdr:colOff>
      <xdr:row>35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75FA5D-E839-DB4E-8F05-D3E53978BC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a Wolfe" refreshedDate="44301.889236921299" createdVersion="7" refreshedVersion="7" minRefreshableVersion="3" recordCount="4114" xr:uid="{EA55AEC2-EC7A-A34C-A47B-DBEDDDF64AD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a Wolfe" refreshedDate="44301.903163888892" createdVersion="7" refreshedVersion="7" minRefreshableVersion="3" recordCount="4114" xr:uid="{E962B176-E3B9-DF4A-99E7-52F6F8B8060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a Wolfe" refreshedDate="44308.857677083332" createdVersion="7" refreshedVersion="7" minRefreshableVersion="3" recordCount="4114" xr:uid="{F974E402-E58D-2040-9520-01F0CA12802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F1BD7-3C4E-C94D-8291-1128354F900A}" name="PivotTable6" cacheId="5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BB96-7B03-5D4E-BBC2-874E2908A0AC}" name="PivotTable1" cacheId="5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8583D8-BD76-EE43-A84B-5B4E4288EE52}" name="PivotTable4" cacheId="5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D05FC-F72F-7648-9EED-760CB8CB754F}" name="PivotTable1" cacheId="5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865D-D185-2E4E-BD94-1B71182D3EBC}">
  <dimension ref="A1:E18"/>
  <sheetViews>
    <sheetView tabSelected="1" workbookViewId="0">
      <selection activeCell="D1" sqref="D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8399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C1925-52BD-E341-8F7C-CF66EEF6E6BE}">
  <dimension ref="A1:H13"/>
  <sheetViews>
    <sheetView topLeftCell="A5" workbookViewId="0">
      <selection activeCell="H5" sqref="H5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">
      <c r="A2" t="s">
        <v>8407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8408</v>
      </c>
      <c r="B3">
        <f>COUNTIFS(Kickstarter!$F:$F, "successful", Kickstarter!$D:$D, "&lt;=4999", Kickstarter!$D:$D, "&gt;=1000", Kickstarter!$R:$R, "plays")</f>
        <v>388</v>
      </c>
      <c r="C3">
        <f>COUNTIFS(Kickstarter!$F:$F, "failed", Kickstarter!$D:$D, "&lt;=4999", Kickstarter!$D:$D, "&gt;=1000", Kickstarter!$R:$R, "plays")</f>
        <v>146</v>
      </c>
      <c r="D3">
        <f>COUNTIFS(Kickstarter!$F:$F, "canceled", Kickstarter!$D:$D, "&lt;=4999", Kickstarter!$D:$D, "&gt;=1000", Kickstarter!$R:$R, 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">
      <c r="A4" t="s">
        <v>8409</v>
      </c>
      <c r="B4">
        <f>COUNTIFS(Kickstarter!$F:$F, "successful", Kickstarter!$D:$D, "&lt;=9999", Kickstarter!$D:$D, "&gt;=5000", Kickstarter!$R:$R, "plays")</f>
        <v>93</v>
      </c>
      <c r="C4">
        <f>COUNTIFS(Kickstarter!$F:$F, "failed", Kickstarter!$D:$D, "&lt;=9999", Kickstarter!$D:$D, "&gt;=5000", Kickstarter!$R:$R, "plays")</f>
        <v>76</v>
      </c>
      <c r="D4">
        <f>COUNTIFS(Kickstarter!$F:$F, "canceled", Kickstarter!$D:$D, "&lt;=9999", Kickstarter!$D:$D, "&gt;=5000", Kickstarter!$R:$R,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8410</v>
      </c>
      <c r="B5">
        <f>COUNTIFS(Kickstarter!$F:$F, "successful", Kickstarter!$D:$D, "&lt;=14999", Kickstarter!$D:$D, "&gt;=10000", Kickstarter!$R:$R, "plays")</f>
        <v>39</v>
      </c>
      <c r="C5">
        <f>COUNTIFS(Kickstarter!$F:$F, "failed", Kickstarter!$D:$D, "&lt;=14999", Kickstarter!$D:$D, "&gt;=10000", Kickstarter!$R:$R, "plays")</f>
        <v>33</v>
      </c>
      <c r="D5">
        <f>COUNTIFS(Kickstarter!$F:$F, "canceled", Kickstarter!$D:$D, "&lt;=14999", Kickstarter!$D:$D, "&gt;=10000", Kickstarter!$R:$R,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t="s">
        <v>8411</v>
      </c>
      <c r="B6">
        <f>COUNTIFS(Kickstarter!$F:$F, "successful", Kickstarter!$D:$D, "&lt;=19999", Kickstarter!$D:$D, "&gt;=15000", Kickstarter!$R:$R, "plays")</f>
        <v>12</v>
      </c>
      <c r="C6">
        <f>COUNTIFS(Kickstarter!$F:$F, "failed", Kickstarter!$D:$D, "&lt;=19999", Kickstarter!$D:$D, "&gt;=15000", Kickstarter!$R:$R, "plays")</f>
        <v>12</v>
      </c>
      <c r="D6">
        <f>COUNTIFS(Kickstarter!$F:$F, "canceled", Kickstarter!$D:$D, "&lt;=19999", Kickstarter!$D:$D, "&gt;=15000", Kickstarter!$R:$R,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8412</v>
      </c>
      <c r="B7">
        <f>COUNTIFS(Kickstarter!$F:$F, "successful", Kickstarter!$D:$D, "&lt;=24999", Kickstarter!$D:$D, "&gt;=20000", Kickstarter!$R:$R, "plays")</f>
        <v>9</v>
      </c>
      <c r="C7">
        <f>COUNTIFS(Kickstarter!$F:$F, "failed", Kickstarter!$D:$D, "&lt;=24999", Kickstarter!$D:$D, "&gt;=20000", Kickstarter!$R:$R, "plays")</f>
        <v>11</v>
      </c>
      <c r="D7">
        <f>COUNTIFS(Kickstarter!$F:$F, "canceled", Kickstarter!$D:$D, "&lt;=24999", Kickstarter!$D:$D, "&gt;=20000", Kickstarter!$R:$R,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8413</v>
      </c>
      <c r="B8">
        <f>COUNTIFS(Kickstarter!$F:$F, "successful", Kickstarter!$D:$D, "&lt;=29999", Kickstarter!$D:$D, "&gt;=25000", Kickstarter!$R:$R, "plays")</f>
        <v>1</v>
      </c>
      <c r="C8">
        <f>COUNTIFS(Kickstarter!$F:$F, "failed", Kickstarter!$D:$D, "&lt;=29999", Kickstarter!$D:$D, "&gt;=25000", Kickstarter!$R:$R, "plays")</f>
        <v>4</v>
      </c>
      <c r="D8">
        <f>COUNTIFS(Kickstarter!$F:$F, "canceled", Kickstarter!$D:$D, "&lt;=29999", Kickstarter!$D:$D, "&gt;=25000", Kickstarter!$R:$R,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8414</v>
      </c>
      <c r="B9">
        <f>COUNTIFS(Kickstarter!$F:$F, "successful", Kickstarter!$D:$D, "&lt;=34999", Kickstarter!$D:$D, "&gt;=30000", Kickstarter!$R:$R, "plays")</f>
        <v>3</v>
      </c>
      <c r="C9">
        <f>COUNTIFS(Kickstarter!$F:$F, "failed", Kickstarter!$D:$D, "&lt;=34999", Kickstarter!$D:$D, "&gt;=30000", Kickstarter!$R:$R, "plays")</f>
        <v>8</v>
      </c>
      <c r="D9">
        <f>COUNTIFS(Kickstarter!$F:$F, "canceled", Kickstarter!$D:$D, "&lt;=34999", Kickstarter!$D:$D, "&gt;=30000", Kickstarter!$R:$R,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8415</v>
      </c>
      <c r="B10">
        <f>COUNTIFS(Kickstarter!$F:$F, "successful", Kickstarter!$D:$D, "&lt;=39999", Kickstarter!$D:$D, "&gt;=35000", Kickstarter!$R:$R, "plays")</f>
        <v>4</v>
      </c>
      <c r="C10">
        <f>COUNTIFS(Kickstarter!$F:$F, "failed", Kickstarter!$D:$D, "&lt;=39999", Kickstarter!$D:$D, "&gt;=35000", Kickstarter!$R:$R, "plays")</f>
        <v>2</v>
      </c>
      <c r="D10">
        <f>COUNTIFS(Kickstarter!$F:$F, "canceled", Kickstarter!$D:$D, "&lt;=39999", Kickstarter!$D:$D, "&gt;=35000", Kickstarter!$R:$R,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8416</v>
      </c>
      <c r="B11">
        <f>COUNTIFS(Kickstarter!$F:$F, "successful", Kickstarter!$D:$D, "&lt;=44999", Kickstarter!$D:$D, "&gt;=40000", Kickstarter!$R:$R, "plays")</f>
        <v>2</v>
      </c>
      <c r="C11">
        <f>COUNTIFS(Kickstarter!$F:$F, "failed", Kickstarter!$D:$D, "&lt;=44999", Kickstarter!$D:$D, "&gt;=40000", Kickstarter!$R:$R, "plays")</f>
        <v>1</v>
      </c>
      <c r="D11">
        <f>COUNTIFS(Kickstarter!$F:$F, "canceled", Kickstarter!$D:$D, "&lt;=44999", Kickstarter!$D:$D, "&gt;=40000", Kickstarter!$R:$R,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8417</v>
      </c>
      <c r="B12">
        <f>COUNTIFS(Kickstarter!$F:$F, "successful", Kickstarter!$D:$D, "&lt;=49999", Kickstarter!$D:$D, "&gt;=45000", Kickstarter!$R:$R, "plays")</f>
        <v>0</v>
      </c>
      <c r="C12">
        <f>COUNTIFS(Kickstarter!$F:$F, "failed", Kickstarter!$D:$D, "&lt;=49999", Kickstarter!$D:$D, "&gt;=45000", Kickstarter!$R:$R, "plays")</f>
        <v>1</v>
      </c>
      <c r="D12">
        <f>COUNTIFS(Kickstarter!$F:$F, "canceled", Kickstarter!$D:$D, "&lt;=49999", Kickstarter!$D:$D, "&gt;=45000", Kickstarter!$R:$R,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8418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S1" zoomScale="95" zoomScaleNormal="95" workbookViewId="0">
      <selection activeCell="U522" sqref="U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20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8399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 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 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 2), 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 2), 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 2), 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 2), 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 2), 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 2), 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 2), 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 2), 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 2), 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 2), 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 2), 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 2), 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 2), 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 2), 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 2), 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 2), 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 2), 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 2), 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 2), 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 2), 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 2), 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 2), 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 2), 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 2), 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 2), 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 2), 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 2), 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 2), 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 2), 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 2), 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 2), 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 2), 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 2), 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 2), 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 2), 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 2), 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 2), 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 2), 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 2), 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 2), 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 2), 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 2), 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 2), 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 2), 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 2), 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 2), 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 2), 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 2), 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 2), 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 2), 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 2), 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 2), 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 2), 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 2), 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 2), 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 2), 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 2), 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 2), 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 2), 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 2), 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 2), 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 2), 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 2), 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 2), 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7AB6BAD9-28CF-EB43-B7EC-2BADC452565F}">
    <filterColumn colId="17">
      <filters>
        <filter val="play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781C0-A8BD-5A4E-B91D-DE8DE8A69013}">
  <dimension ref="A1:C15"/>
  <sheetViews>
    <sheetView workbookViewId="0">
      <selection activeCell="B7" sqref="B7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6" t="e">
        <f>AVERAGE(#REF!)</f>
        <v>#REF!</v>
      </c>
      <c r="C2" s="16" t="e">
        <f>AVERAGE(#REF!)</f>
        <v>#REF!</v>
      </c>
    </row>
    <row r="3" spans="1:3" x14ac:dyDescent="0.2">
      <c r="A3" t="s">
        <v>8388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8391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8392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">
      <c r="A6" t="s">
        <v>8393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">
      <c r="A7" t="s">
        <v>8394</v>
      </c>
      <c r="B7" s="16" t="e">
        <f>B5-B6</f>
        <v>#REF!</v>
      </c>
      <c r="C7" s="16" t="e">
        <f>C5-C6</f>
        <v>#REF!</v>
      </c>
    </row>
    <row r="8" spans="1:3" x14ac:dyDescent="0.2">
      <c r="B8" s="16"/>
      <c r="C8" s="16"/>
    </row>
    <row r="9" spans="1:3" x14ac:dyDescent="0.2">
      <c r="B9" s="16"/>
      <c r="C9" s="16"/>
    </row>
    <row r="10" spans="1:3" x14ac:dyDescent="0.2">
      <c r="A10" t="s">
        <v>8389</v>
      </c>
      <c r="B10" s="16" t="e">
        <f>AVERAGE(#REF!)</f>
        <v>#REF!</v>
      </c>
      <c r="C10" s="16" t="e">
        <f>AVERAGE(#REF!)</f>
        <v>#REF!</v>
      </c>
    </row>
    <row r="11" spans="1:3" x14ac:dyDescent="0.2">
      <c r="A11" t="s">
        <v>8390</v>
      </c>
      <c r="B11" s="16" t="e">
        <f>MEDIAN(#REF!)</f>
        <v>#REF!</v>
      </c>
      <c r="C11" s="16" t="e">
        <f>MEDIAN(#REF!)</f>
        <v>#REF!</v>
      </c>
    </row>
    <row r="12" spans="1:3" x14ac:dyDescent="0.2">
      <c r="A12" t="s">
        <v>8395</v>
      </c>
      <c r="B12" s="16" t="e">
        <f>_xlfn.STDEV.P(#REF!)</f>
        <v>#REF!</v>
      </c>
      <c r="C12" s="16" t="e">
        <f>_xlfn.STDEV.P(#REF!)</f>
        <v>#REF!</v>
      </c>
    </row>
    <row r="13" spans="1:3" x14ac:dyDescent="0.2">
      <c r="A13" t="s">
        <v>8396</v>
      </c>
      <c r="B13" s="16" t="e">
        <f>_xlfn.QUARTILE.EXC(#REF!, 3)</f>
        <v>#REF!</v>
      </c>
      <c r="C13" s="16" t="e">
        <f>_xlfn.QUARTILE.EXC(#REF!, 3)</f>
        <v>#REF!</v>
      </c>
    </row>
    <row r="14" spans="1:3" x14ac:dyDescent="0.2">
      <c r="A14" t="s">
        <v>8397</v>
      </c>
      <c r="B14" s="16" t="e">
        <f>_xlfn.QUARTILE.EXC(#REF!, 1)</f>
        <v>#REF!</v>
      </c>
      <c r="C14" s="16" t="e">
        <f>_xlfn.QUARTILE.EXC(#REF!, 1)</f>
        <v>#REF!</v>
      </c>
    </row>
    <row r="15" spans="1:3" x14ac:dyDescent="0.2">
      <c r="A15" t="s">
        <v>8398</v>
      </c>
      <c r="B15" s="16" t="e">
        <f>B13-B14</f>
        <v>#REF!</v>
      </c>
      <c r="C15" s="16" t="e">
        <f>C13-C14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D01A3-4B6D-E944-8A08-69BDFCA963E2}">
  <dimension ref="A2:F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2" spans="1:6" x14ac:dyDescent="0.2">
      <c r="A2" s="11" t="s">
        <v>8222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8315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  <row r="7" spans="1:6" x14ac:dyDescent="0.2">
      <c r="A7" s="12" t="s">
        <v>8361</v>
      </c>
      <c r="B7" s="13">
        <v>37</v>
      </c>
      <c r="C7" s="13">
        <v>493</v>
      </c>
      <c r="D7" s="13">
        <v>24</v>
      </c>
      <c r="E7" s="13">
        <v>839</v>
      </c>
      <c r="F7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E67EA-ED5A-C144-88AF-CBF052E41906}">
  <dimension ref="A1:F17"/>
  <sheetViews>
    <sheetView workbookViewId="0">
      <selection activeCell="B3" sqref="B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E218D-A4AA-6744-AD56-BEECB7ABADBB}">
  <dimension ref="A1:E7"/>
  <sheetViews>
    <sheetView workbookViewId="0">
      <selection activeCell="S32" sqref="S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679DE-F687-8C4E-993C-03D026E58166}">
  <dimension ref="A1:F6"/>
  <sheetViews>
    <sheetView workbookViewId="0">
      <selection activeCell="D4" sqref="D4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VLOOKUP($A2, Kickstarter!B:E, 3, FALSE)</f>
        <v>2000</v>
      </c>
      <c r="D2">
        <f>VLOOKUP($A2, Kickstarter!B:E, 4, FALSE)</f>
        <v>2020</v>
      </c>
      <c r="E2">
        <f>VLOOKUP(A2,Kickstarter!B:T, 15, FALSE)</f>
        <v>51.79</v>
      </c>
      <c r="F2">
        <f>VLOOKUP(A2,Kickstarter!B:T,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VLOOKUP($A3, Kickstarter!B:E, 3, FALSE)</f>
        <v>2000</v>
      </c>
      <c r="D3">
        <f>VLOOKUP($A3, Kickstarter!B:E, 4, FALSE)</f>
        <v>2020</v>
      </c>
      <c r="E3">
        <f>VLOOKUP(A3,Kickstarter!B:T, 15, FALSE)</f>
        <v>36.07</v>
      </c>
      <c r="F3">
        <f>VLOOKUP(A3,Kickstarter!B:T,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VLOOKUP($A4, Kickstarter!B:E, 3, FALSE)</f>
        <v>1500</v>
      </c>
      <c r="D4">
        <f>VLOOKUP($A4, Kickstarter!B:E, 4, FALSE)</f>
        <v>2576</v>
      </c>
      <c r="E4">
        <f>VLOOKUP(A4,Kickstarter!B:T, 15, FALSE)</f>
        <v>33.03</v>
      </c>
      <c r="F4">
        <f>VLOOKUP(A4,Kickstarter!B:T,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VLOOKUP($A5, Kickstarter!B:E, 3, FALSE)</f>
        <v>1000</v>
      </c>
      <c r="D5">
        <f>VLOOKUP($A5, Kickstarter!B:E, 4, FALSE)</f>
        <v>1168</v>
      </c>
      <c r="E5">
        <f>VLOOKUP(A5,Kickstarter!B:T, 15, FALSE)</f>
        <v>44.92</v>
      </c>
      <c r="F5">
        <f>VLOOKUP(A5,Kickstarter!B:T,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VLOOKUP($A6, Kickstarter!B:E, 3, FALSE)</f>
        <v>4000</v>
      </c>
      <c r="D6">
        <f>VLOOKUP($A6, Kickstarter!B:E, 4, FALSE)</f>
        <v>4137</v>
      </c>
      <c r="E6">
        <f>VLOOKUP(A6,Kickstarter!B:T, 15, FALSE)</f>
        <v>36.61</v>
      </c>
      <c r="F6">
        <f>VLOOKUP(A6,Kickstarter!B:T,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Category Statistics</vt:lpstr>
      <vt:lpstr>Outcomes based on Launch Date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Ava Wolfe</cp:lastModifiedBy>
  <dcterms:created xsi:type="dcterms:W3CDTF">2017-04-20T15:17:24Z</dcterms:created>
  <dcterms:modified xsi:type="dcterms:W3CDTF">2021-04-23T02:51:21Z</dcterms:modified>
</cp:coreProperties>
</file>