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andreas/Desktop/"/>
    </mc:Choice>
  </mc:AlternateContent>
  <bookViews>
    <workbookView xWindow="0" yWindow="460" windowWidth="28800" windowHeight="15720"/>
  </bookViews>
  <sheets>
    <sheet name="IncludedPapers"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8"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9" i="1"/>
  <c r="I220" i="1"/>
  <c r="I221" i="1"/>
  <c r="I222" i="1"/>
  <c r="I223" i="1"/>
  <c r="I224" i="1"/>
  <c r="I225" i="1"/>
  <c r="I226" i="1"/>
  <c r="I227" i="1"/>
  <c r="H218"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9" i="1"/>
  <c r="H220" i="1"/>
  <c r="H221" i="1"/>
  <c r="H222" i="1"/>
  <c r="H223" i="1"/>
  <c r="H224" i="1"/>
  <c r="H225" i="1"/>
  <c r="H226" i="1"/>
  <c r="H227" i="1"/>
  <c r="J218"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9" i="1"/>
  <c r="J220" i="1"/>
  <c r="J221" i="1"/>
  <c r="J222" i="1"/>
  <c r="J223" i="1"/>
  <c r="J224" i="1"/>
  <c r="J225" i="1"/>
  <c r="J226" i="1"/>
  <c r="J227" i="1"/>
  <c r="L195" i="1"/>
  <c r="L192" i="1"/>
  <c r="L183" i="1"/>
  <c r="L150" i="1"/>
  <c r="L148" i="1"/>
  <c r="L138" i="1"/>
  <c r="L124" i="1"/>
  <c r="L107" i="1"/>
  <c r="L105" i="1"/>
  <c r="L104" i="1"/>
  <c r="L100" i="1"/>
  <c r="L80" i="1"/>
  <c r="L55" i="1"/>
  <c r="L38" i="1"/>
  <c r="L31" i="1"/>
  <c r="L227" i="1"/>
  <c r="L199" i="1"/>
  <c r="L132" i="1"/>
  <c r="L214" i="1"/>
  <c r="L182" i="1"/>
  <c r="L125" i="1"/>
  <c r="L119" i="1"/>
  <c r="L89" i="1"/>
  <c r="L190" i="1"/>
  <c r="L198" i="1"/>
  <c r="L144" i="1"/>
  <c r="L142" i="1"/>
  <c r="L130" i="1"/>
  <c r="L123" i="1"/>
  <c r="L115" i="1"/>
  <c r="L95" i="1"/>
  <c r="L226" i="1"/>
  <c r="L215" i="1"/>
  <c r="L213" i="1"/>
  <c r="L212" i="1"/>
  <c r="L209" i="1"/>
  <c r="L204" i="1"/>
  <c r="L203" i="1"/>
  <c r="L197" i="1"/>
  <c r="L196" i="1"/>
  <c r="L184" i="1"/>
  <c r="L178" i="1"/>
  <c r="L177" i="1"/>
  <c r="L176" i="1"/>
  <c r="L172" i="1"/>
  <c r="L171" i="1"/>
  <c r="L167" i="1"/>
  <c r="L163" i="1"/>
  <c r="L162" i="1"/>
  <c r="L160" i="1"/>
  <c r="L156" i="1"/>
  <c r="L155" i="1"/>
  <c r="L152" i="1"/>
  <c r="L151" i="1"/>
  <c r="L145" i="1"/>
  <c r="L143" i="1"/>
  <c r="L141" i="1"/>
  <c r="L140" i="1"/>
  <c r="L137" i="1"/>
  <c r="L136" i="1"/>
  <c r="L116" i="1"/>
  <c r="L109" i="1"/>
  <c r="L102" i="1"/>
  <c r="L94" i="1"/>
  <c r="L86" i="1"/>
  <c r="L82" i="1"/>
  <c r="L73" i="1"/>
  <c r="L70" i="1"/>
  <c r="L65" i="1"/>
  <c r="L173" i="1"/>
  <c r="L149" i="1"/>
  <c r="L200" i="1"/>
  <c r="L223" i="1"/>
  <c r="L222" i="1"/>
  <c r="L221" i="1"/>
  <c r="L220" i="1"/>
  <c r="L217" i="1"/>
  <c r="L208" i="1"/>
  <c r="L206" i="1"/>
  <c r="L205" i="1"/>
  <c r="L201" i="1"/>
  <c r="L191" i="1"/>
  <c r="L189" i="1"/>
  <c r="L187" i="1"/>
  <c r="L186" i="1"/>
  <c r="L170" i="1"/>
  <c r="L168" i="1"/>
  <c r="L161" i="1"/>
  <c r="L159" i="1"/>
  <c r="L154" i="1"/>
  <c r="L147" i="1"/>
  <c r="L146" i="1"/>
  <c r="L122" i="1"/>
  <c r="L121" i="1"/>
  <c r="L118" i="1"/>
  <c r="L113" i="1"/>
  <c r="L110" i="1"/>
  <c r="L108" i="1"/>
  <c r="L98" i="1"/>
  <c r="L97" i="1"/>
  <c r="L96" i="1"/>
  <c r="L64" i="1"/>
  <c r="L63" i="1"/>
  <c r="L62" i="1"/>
  <c r="L61" i="1"/>
  <c r="L59" i="1"/>
  <c r="L57" i="1"/>
  <c r="L56" i="1"/>
  <c r="L54" i="1"/>
  <c r="L53" i="1"/>
  <c r="L52" i="1"/>
  <c r="L49" i="1"/>
  <c r="L47" i="1"/>
  <c r="L46" i="1"/>
  <c r="L45" i="1"/>
  <c r="L44" i="1"/>
  <c r="L43" i="1"/>
  <c r="L42" i="1"/>
  <c r="L41" i="1"/>
  <c r="L40" i="1"/>
  <c r="L39" i="1"/>
  <c r="L37" i="1"/>
  <c r="L36" i="1"/>
  <c r="L33" i="1"/>
  <c r="L32" i="1"/>
  <c r="L29" i="1"/>
</calcChain>
</file>

<file path=xl/sharedStrings.xml><?xml version="1.0" encoding="utf-8"?>
<sst xmlns="http://schemas.openxmlformats.org/spreadsheetml/2006/main" count="1657" uniqueCount="1191">
  <si>
    <t>Authors</t>
  </si>
  <si>
    <t>Country</t>
  </si>
  <si>
    <t>Title</t>
  </si>
  <si>
    <t>Year</t>
  </si>
  <si>
    <t>Source</t>
  </si>
  <si>
    <t>Publisher</t>
  </si>
  <si>
    <t>ArticleURL</t>
  </si>
  <si>
    <t>Abstract</t>
  </si>
  <si>
    <t>Greece</t>
  </si>
  <si>
    <t>A concept for context-aware computing in manufacturing: the white goods case</t>
  </si>
  <si>
    <t>Taylor &amp; Francis</t>
  </si>
  <si>
    <t>http://www.tandfonline.com/doi/abs/10.1080/0951192X.2015.1130257</t>
  </si>
  <si>
    <t>A key characteristic for industrial production in the Industry 4.0 paradigm is the connection of physical items like sensors, devices and enterprise assets, connected both to each other and to the Internet. In this Internet of Things environment, things will sense more data, become context-aware and provide added-value information to assist people take more relevant and valuable decisions. Context-aware information distribution may offer substantial value to manufacturing. It provides task-relevant information or services to users in a manufacturing shop-floor improving decision making through context-driven recommendations. This paper presents a context-aware information distribution system to support users in an industrial environment. The system aims at utilising data collected from sensors located at a shop-floor in order to increase the visibility of shop-floor processes by providing the right information, to the right people, at the right time. The system’s architecture and key elements have been developed for a pilot implementation in the white goods industry and are presented in this study.</t>
  </si>
  <si>
    <t>M Premm, S Kirn</t>
  </si>
  <si>
    <t>Germany</t>
  </si>
  <si>
    <t>A Multiagent Systems Perspective on Industry 4.0 Supply Networks</t>
  </si>
  <si>
    <t>Springer</t>
  </si>
  <si>
    <t>http://link.springer.com/chapter/10.1007/978-3-319-27343-3_6</t>
  </si>
  <si>
    <t>Industry 4.0 scenarios involve Cyber-Physical-Systems to achieve a higher degree of individualization. Multiagent systems show the main characteristics to reach the goal of increased individualization possibilities by flexible interactions of agents. However, the organizational complexity of individualized manufacturing processes and thus the complexity of current supply networks require the extension of current multiagent system models. Enabling interaction between various multiagent systems representing autonomous actors of a supply network is necessary to cope with the increased complexity. This paper presents ongoing research and adds to the literature by modelling multiagent systems as fractals of a supply network using logistics modelling approaches. We present three examples for applying the multiagent perspective to such Industry 4.0 supply networks.</t>
  </si>
  <si>
    <t>R Langmann, LF Rojas-Peña</t>
  </si>
  <si>
    <t>A PLC as an Industry 4.0 component</t>
  </si>
  <si>
    <t>ieeexplore.ieee.org</t>
  </si>
  <si>
    <t>http://ieeexplore.ieee.org/abstract/document/7444433/</t>
  </si>
  <si>
    <t>This paper presents a concept for the use of a PLC as an Industry 4.0 (I40) component as defined by the Industry 4.0 architecture RAMI 4.0. As a result, PLC controllers can be integrated seamlessly in Industry 4.0 production environments using the service paradigm. The transmission time for the process data from the PLC to the IP network was determined for a prototype implementation. With the PLC as an I40 component, process data can be transferred directly from the controller to an IP network without additional delays. This forms, amongst other things, the basis for outsourcing parts of the control program to a cloud.</t>
  </si>
  <si>
    <t>A Mazak, C Huemer</t>
  </si>
  <si>
    <t>Austria</t>
  </si>
  <si>
    <t>A standards framework for value networks in the context of Industry 4.0</t>
  </si>
  <si>
    <t>http://ieeexplore.ieee.org/abstract/document/7385866/</t>
  </si>
  <si>
    <t>The German initiative Industry 4.0 will involve amongst other issues networking and integration of several different parties (e.g., manufacturing companies, suppliers, customers, sub-contractors) through value networks. This initiative underpins that this collaborative partnership will only be feasible if standardization and open standards are available. For this purpose a reference architecture is needed to provide a technical description of these standards. In this context interoperability plays a major role for the seamless exchange of data and information among partners in these value networks. Interoperability involves the interaction of different systems and their users. Information modeling is a key concept for providing interoperability. In this paper, we present a standards framework that highlights how existing standards intertwine to establish value networks in an Industry 4.0 context.</t>
  </si>
  <si>
    <t>B Jeon, KY Shin, DG Hong…</t>
  </si>
  <si>
    <t>Korea</t>
  </si>
  <si>
    <t>A Study on Application of Systems Engineering Approach to Design of Smart Manufacturing Execution System</t>
  </si>
  <si>
    <t>koreascience.or.kr</t>
  </si>
  <si>
    <t>http://www.koreascience.or.kr/article/ArticleFullRecord.jsp?cn=HSSTBN_2015_v11n2_95</t>
  </si>
  <si>
    <t>Manufacturing Execution System(MES) is in charge of manufacturing execution in the shop floor based on the inputs given by high level information such as ERP, etc. The typical MES implemented is not tightly interconnected with shop floor control system including real (or near real) time monitoring and control devices such as PLC. The lack of real-time interfaces is one of the major obstacles to achieve accurate and optimization of the total performance index of the shop floor system. Smart factory system in the paradigm of Industry 4.0 tries to solve the problems via CPS (Cyber Physical System) technology and FILS (Factory In-the-Loop System). In this paper, we conducted Systems Engineering Approach to design an advanced MES (namely Smart MES) that can accommodate CPS and FILS concept. Specifically, we tailored Systems Engineering Process (SEP) based on an International Standard formalized as ISO/IEC 15288 to develop Stakeholders' Requirements (StR), System Requirements (SyR). The deliverables of each process are modeled and represented by the SysML, UML customized to Systems Engineering. The results of the research can provide a conceptual framework for future MES that can play a crucial role in the Smart Factory.</t>
  </si>
  <si>
    <t>I Grangel-González, D Collarana, L Halilaj…</t>
  </si>
  <si>
    <t>Alligator: A Deductive Approach for the Integration of Industry 4.0 Standards</t>
  </si>
  <si>
    <t>http://link.springer.com/chapter/10.1007/978-3-319-49004-5_18</t>
  </si>
  <si>
    <t>Industry 4.0 standards, such as AutomationML, are used to specify properties of mechatronic elements in terms of views, such as electrical and mechanical views of a motor engine. These views have to be integrated in order to obtain a complete model of the artifact. Currently, the integration requires user knowledge to manually identify elements in the views that refer to the same element in the integrated model. Existing approaches are not able to scale up to large models where a potentially large number of conflicts may exist across the different views of an element. To overcome this limitation, we developed Alligator, a deductive rule-based system able to identify conflicts between AutomationML documents. We define a Datalog-based representation of the AutomationML input documents, and a set of rules for identifying conflicts. A deductive engine is used to resolve the conflicts, to merge the input documents and produce an integrated AutomationML document. Our empirical evaluation of the quality of Alligator against a benchmark of AutomationML documents suggest that Alligator accurately identifies various types of conflicts between AutomationML documents, and thus helps increasing the scalability, efficiency, and coherence of models for Industry 4.0 manufacturing environments.</t>
  </si>
  <si>
    <t>MA Pisching, F Junqueira…</t>
  </si>
  <si>
    <t>Brazil</t>
  </si>
  <si>
    <t>An architecture based on IoT and CPS to organize and locate services</t>
  </si>
  <si>
    <t>http://ieeexplore.ieee.org/abstract/document/7733506/</t>
  </si>
  <si>
    <t>The fourth Industrial Revolution, also called Industry 4.0 (I4.0), has been increasing the expectation around productive systems. It is a new concept that has been changing the view and the value chain of enterprises. The I4.0 comprise the smart factory, bringing the emerging concepts of Internet of Things (IoT) and cyber-physical system (CPS) into manufacturing processes in a way to enable the design and creation of smart products, procedures and processes. Although, this scenario needs more investigation by the research and development fields, especially for architectures to guide the I4.0 implementation, mainly because it is in an initial stage and requires a comprehensive understanding to become a consolidated environment. The overall aim of this research is the presentation of an architecture based on IoT and CPS focused on I4.0. The proposal is centered on a hierarchical organization of services to contribute to the communication between machines and products so that products can be automatically guided in the manufacturing processes.</t>
  </si>
  <si>
    <t>D Strang, R Anderl</t>
  </si>
  <si>
    <t>Assembly process driven component data model in cyber-physical production systems</t>
  </si>
  <si>
    <t>researchgate.net</t>
  </si>
  <si>
    <t>https://www.researchgate.net/profile/Daniel_Strang/publication/270216298_Assembly_Process_driven_Component_Data_Model_in_Cyber-Physical_Production_Systems/links/54b3b6690cf2318f0f955c3c.pdf</t>
  </si>
  <si>
    <t>In times of global markets, the cost pressure on manufacturing companies in high-wage countries is increasing. One way to deal with globalized markets is to develop new production systems. The German Federal Government supports an initiative for the research on highly adaptable, cyber-physical production systems called Industrie 4.0. In cyber-physical production systems components communicate with assembly stations and other components to guarantee the ideal manufacturing process. As part of this initiative the description of communication and decision processes in the assembly systems is researched. Therefore a UML based modeling method is chosen to model the communications and material flows in such a system. The component data model is one central element in the process. In the model knowledge about the individual components can be stored and used to make decisions in the assembly process. During the communication process components exchange relevant knowledge, which is available in the component data model. This is required to define what components should be assembled to a final product and on which manufacturing station the work should be done. It guarantees low costs and a high flexibility in the assembly process. In this paper the relevance of the component data model in assembly processes and on the process models is shown</t>
  </si>
  <si>
    <t>CJ Turner, W Hutabarat, J Oyekan…</t>
  </si>
  <si>
    <t>UK</t>
  </si>
  <si>
    <t>Discrete Event Simulation and Virtual Reality Use in Industry: New Opportunities and Future Trends</t>
  </si>
  <si>
    <t>http://ieeexplore.ieee.org/abstract/document/7547285/</t>
  </si>
  <si>
    <t>This paper reviews the area of combined discrete event simulation (DES) and virtual reality (VR) use within industry. While establishing a state of the art for progress in this area, this paper makes the case for VR DES as the vehicle of choice for complex data analysis through interactive simulation models, highlighting both its advantages and current limitations. This paper reviews active research topics such as VR and DES real-time integration, communication protocols, system design considerations, model validation, and applications of VR and DES. While summarizing future research directions for this technology combination, the case is made for smart factory adoption of VR DES as a new platform for scenario testing and decision making. It is put that in order for VR DES to fully meet the visualization requirements of both Industry 4.0 and Industrial Internet visions of digital manufacturing, further research is required in the areas of lower latency image processing, DES delivery as a service, gesture recognition for VR DES interaction, and linkage of DES to real-time data streams and Big Data sets.</t>
  </si>
  <si>
    <t>A Arndt, R Anderl</t>
  </si>
  <si>
    <t>Employee Data Model for Flexible and Intelligent Assistance Systems in Smart Factories</t>
  </si>
  <si>
    <t>http://link.springer.com/chapter/10.1007/978-3-319-41697-7_44</t>
  </si>
  <si>
    <t>By implementing solutions and approaches of the Industrie 4.0 the role of employee’s in-house production environments underlie a significant change. This paper begins with an introduction and basics about Industrie 4.0 and the research project “Effiziente Fabrik 4.0”. Thereafter requirements for the employee data model are presented for use in intelligent and flexible worker assistance systems. Then a concept for the employee data model is developed and described by using Unified Modeling Language (UML). The model consists of various partial models, including a newly developed qualification matrix. These partial models are all presented. Based on this, there will be a prototypical implementation of the employee data model. Thus the employee and his supervisor, for example, for human resources planning, the necessary information is always at hand ready on a tablet. Finally, an outlook on further work is given.</t>
  </si>
  <si>
    <t>BB Sánchez, R Alcarria, D Sánchez-de-Rivera…</t>
  </si>
  <si>
    <t>Spain</t>
  </si>
  <si>
    <t>Enhancing Process Control in Industry 4.0 Scenarios using Cyber-Physical Systems</t>
  </si>
  <si>
    <t>http://isyou.info/jowua/papers/jowua-v7n4-3.pdf</t>
  </si>
  <si>
    <t>One of the most interesting applications of Industry 4.0 paradigm is enhanced process control. Traditionally, process control solutions based on Cyber-Physical Systems (CPS) consider a top-down view where processes are represented as executable high-level descriptions. However, most times industrial processes follow a bottom-up model where processes are executed by low-level devices which are hard-programmed with the process to be executed. Thus, high-level components only may supervise the process execution as devices cannot modify dynamically their behavior. Therefore, in this paper we propose a vertical CPS-based solution (including a reference and a functional architecture) adequate to perform enhanced process control in Industry 4.0 scenarios with a bottom-up view. The proposed solution employs an event-driven service-based architecture where control is performed by means of finite state machines. Furthermore, an experimental validation is provided proving that in more than 97% of cases the proposed solution allows a stable and effective control.</t>
  </si>
  <si>
    <t>NM MATEI, DAN POPESCU</t>
  </si>
  <si>
    <t>Romania</t>
  </si>
  <si>
    <t>Extend IT Services in Process Control Domain for Onshore Oilfields</t>
  </si>
  <si>
    <t>http://www.wseas.us/e-library/conferences/2015/Budapest/DNCOSE/DNCOSE-13.pdf</t>
  </si>
  <si>
    <t>Oilfields operations may be viewed as distributed manufacturing systems and one of the challenges regarding production management is the configuration and the reconfiguration of a production system as part of coordination and optimization. Hence the paradigm shift for oilfields should be benefic as proven in manufacturing where Industry 4.0 paradigm acts as a lighthouse. Many recent researches extend the holonic approach and holarchies with multi-agent system framework in defining viable architectures for different problems in oilfields. One issue would be extending IT services to process control functions. In this paper we outline a case study based on a simplified oilfield production system, identifying basic business processes and functions and place the process control functionalities inside. We will define the role and the requirements of a multi-agent system responsible with delivering and maintaining process control functions as IT services, the tools and future steps to build a working model.</t>
  </si>
  <si>
    <t>B Vogel-Heuser, S Rösch, J Fischer, T Simon…</t>
  </si>
  <si>
    <t>Fault handling in plc-based industry 4.0 automated production systems as a basis for restart and self-configuration and its evaluation</t>
  </si>
  <si>
    <t>file.scirp.org</t>
  </si>
  <si>
    <t>http://file.scirp.org/Html/1-9302152_63064.htm</t>
  </si>
  <si>
    <t>Industry 4.0 and Cyber Physical Production Systems (CPPS) are often discussed and partially already sold. One important feature of CPPS is fault tolerance and as a consequence self-configura- tion and restart to increase Overall Equipment Effectiveness. To understand this challenge at first the state of the art of fault handling in industrial automated production systems (aPS) is discussed as a result of a case study analysis in eight companies developing aPS. In the next step, metrics to evaluate the concept of self-configuration and restart for aPS focusing on real-time capabilities, fault coverage and effort to increase fault coverage are proposed. Finally, two different lab size case studies prove the applicability of the concepts of self-configuration, restart and the proposed metrics.</t>
  </si>
  <si>
    <t>P Herrmann, JO Blech</t>
  </si>
  <si>
    <t>Norway, Australia</t>
  </si>
  <si>
    <t>Formal Model-Based Development in Industrial Automation with Reactive Blocks</t>
  </si>
  <si>
    <t>http://link.springer.com/chapter/10.1007/978-3-319-50230-4_19</t>
  </si>
  <si>
    <t>The use of standard IT equipment to control machines is becoming increasingly popular mostly due to lower costs. Further, trends and initiatives such as Industry 4.0 and smart factories accelerate the use of standard IT components by demanding interconnected controllers and factory equipment communicating with internet services. This development offers new possibilities to use existing software frameworks and software architectural approaches as well as development standards in industrial automation. The formal methods-based support, that already exists for standard IT platforms, can now be applied to industrial control devices as well. In this paper, we look into the application of our Reactive Blocks framework for industrial automation. Reactive Blocks comes with a well established formal semantics and verification approaches tied to it. We demonstrate the advantages of our methodology with an example.</t>
  </si>
  <si>
    <t>PJ Mosterman, J Zander</t>
  </si>
  <si>
    <t>USA, Canada</t>
  </si>
  <si>
    <t>Industry 4.0 as a cyber-physical system study</t>
  </si>
  <si>
    <t>http://link.springer.com/article/10.1007/s10270-015-0493-x</t>
  </si>
  <si>
    <t>Advances in computation and communication are taking shape in the form of the Internet of Things, Machine-to-Machine technology, Industry 4.0, and Cyber-Physical Systems (CPS). The impact on engineering such systems is a new technical systems paradigm based on ensembles of collaborating embedded software systems. To successfully facilitate this paradigm, multiple needs can be identified along three axes: (i) online configuring an ensemble of systems, (ii) achieving a concerted function of collaborating systems, and (iii) providing the enabling infrastructure. This work focuses on the collaborative function dimension and presents a set of concrete examples of CPS challenges. The examples are illustrated based on a pick and place machine that solves a distributed version of the Towers of Hanoi puzzle. The system includes a physical environment, a wireless network, concurrent computing resources, and computational functionality such as, service arbitration, various forms of control, and processing of streaming video. The pick and place machine is of medium-size complexity. It is representative of issues occurring in industrial systems that are coming online. The entire study is provided at a computational model level, with the intent to contribute to the model-based research agenda in terms of design methods and implementation technologies necessary to make the next generation systems a reality.</t>
  </si>
  <si>
    <t>AAF Saldivar, Y Li, W Chen, Z Zhan…</t>
  </si>
  <si>
    <t>UK, China</t>
  </si>
  <si>
    <t>Industry 4.0 with cyber-physical integration: A design and manufacture perspective</t>
  </si>
  <si>
    <t>http://ieeexplore.ieee.org/abstract/document/7313954/</t>
  </si>
  <si>
    <t>Foreseeing changes in the way companies manufacture products and provide services, future trends are emerging in design and manufacture. Together with growing internet applications and technologies connected through the cloud, a new Industrial Revolution, named “Industry 4.0”, aims to integrate cyber-virtual and cyber-physical systems to aid smart manufacturing, as presented in this paper. Connecting information and physical machinery, this new paradigm relies on how effective and fast connectivity are achieved for Industry 4.0. A new generation of wireless connection, 5G, will help and accelerate this trend. Following analysis of the present cyber-physical integration for the 4th Industrial Revolution, this paper also investigates future methodologies and trends in smart manufacturing, design and innovation.</t>
  </si>
  <si>
    <t>A Hofmann, N Menager, I Belhaj…</t>
  </si>
  <si>
    <t>Germany, France</t>
  </si>
  <si>
    <t>Integrated Engineering based on Modelica</t>
  </si>
  <si>
    <t>International Modelica Conference</t>
  </si>
  <si>
    <t>ep.liu.se</t>
  </si>
  <si>
    <t>http://www.ep.liu.se/ecp/article.asp?issue=118&amp;volume=&amp;article=97</t>
  </si>
  <si>
    <t>The academic society claims the use of virtual engineering (i.e. simulation) since many years. Nevertheless, it is de facto rarely ever used in the automation industry. This paper presents an approach and a toolchain for an integrated, digital engineering workflow including virtual commissioning, shown at a real industrial example. In particular, a new method for virtual commissioning that allows to drop all real-time requirements is presented. Cyber-physical production systems rising with the concepts of industry 4.0 have a complexity that conventional engineering methods cannot bear. Therefore, the time has come to finally use model-based systems engineering methodologies that were proposed years ago, e.g. (Verein Deutscher Ingnieure (2004)). Nevertheless, the automation industry acts very conservative towards new technology. This is mainly due to the distrust that model-based methods can be used in an economic manner. Within the development cycle in the automation industry CAD models are used, since they save costs compared to construction by hand. During other stages of the development cycle, virtual models are considered to be of little or no use, since the effort for modeling those images of real systems is assumed to excel the benefits. This prejudice can only be overcome by lowering the effort for modeling or increasing the value of generated models. In this paper models generated in early development phases are re-utilized within later stages of the development cycle, like application engineering and commissioning. The re-use of models for virtual commissioning is in particular possible due to coupling of a Rexroth PLC and a (possibly non real-time) Modelica simulation using a newModelica library. In order to obtain an development cycle that is as integrated as possible, transitions between different phases in the development cycle are tackled. First, starting with CAD data it is shown how to automatically generate a physical representation of a machinery in Modelica. Using the physical interfaces of Modelica the model can easily be extended by drive models from component manufacturers. In combination with Bosch Rexroth PLCs, a transition towards the commissioning phase without further adaptions (e.g. complexity reduction for real-time application) is possible employing a new Modelica library. To show the entire potential of an integrated engineering workflow based on Modelica, an approach for creating control code based on a Modelica model of the control algorithm is given. By demonstrating those methods in the industrial application example of a bottling machine, it is disclosed that the assumptions of a high effort for creating simulation models, as mentioned introductory, can be disproved.</t>
  </si>
  <si>
    <t>H Kern, F Stefan, V Dimitrieski</t>
  </si>
  <si>
    <t>Serbia, Germany</t>
  </si>
  <si>
    <t>INTELLIGENT AND SELF-ADAPTING INTEGRATION BETWEEN MACHINES AND INFORMATION SYSTEMS</t>
  </si>
  <si>
    <t>https://www.researchgate.net/profile/Heiko_Kern/publication/281268508_Intelligent_and_Self-Adapting_Integration_between_Machines_and_Information_Systems/links/55dd7de208ae3ab722b1c60a.pdf</t>
  </si>
  <si>
    <t>Increasing automation in the manufacturing industry requires a comprehensive integration of machines and business information systems. Driven by the Internet of Things or the high-tech strategy Industry 4.0, an efficient integration plays in this domain an increasing role. Despite powerful technologies, the integration is a challenging and labor-intensive task. To walk with the development, machines and information systems need flexible and powerful integration mechanisms with self-configuring and self-adapting features. The ideal conception would be a plug &amp; produce mechanism, which follows the USB plug &amp; play principle. In this paper, we address this problem and present a novel approach for a structured, automated and reusable integration of information systems and machines. The approach is realized as a framework which allows the development of transformations between different data schemas. Accordingly, the framework is positioned between machine and application layer. The framework consists of a declarative mapping language with a graphical notation and an intelligent solution for connecting different systems. In this contribution, we give an overview of the framework components and demonstrate the approach in a practical use case.</t>
  </si>
  <si>
    <t>V Dimitrieski, S Kordic, M Celikovic…</t>
  </si>
  <si>
    <t>Serbia</t>
  </si>
  <si>
    <t>Model-Driven Technical Space Integration Based on a Mapping Approach</t>
  </si>
  <si>
    <t>riuma.uma.es</t>
  </si>
  <si>
    <t>http://mpm4cps.eu/workshops/16.09.14-16.Gdansk/material/MPM4CPS-GDanskP-2016.pdf</t>
  </si>
  <si>
    <t>In this report we propose a research with a goal to create a “smart” integration approach and tools that will alleviate integration problems that currently exist in the domain of Industry 4.0. First, the main building blocks of Industry 4.0 and Cyber-Physical Systems are described. Next, the main motivation and goals behind the proposed research are introduced along with a presentation of possible real-world applications. In addition to the research proposal, we also present a detailed literature analysis on the topics of schema matching, mapping and ontology alignment that are closely related to the domain of data and device integration.</t>
  </si>
  <si>
    <t>O Kovalenko, M Wimmer, M Sabou…</t>
  </si>
  <si>
    <t>Austria, Germany</t>
  </si>
  <si>
    <t>Modeling automationml: Semantic web technologies vs. model-driven engineering</t>
  </si>
  <si>
    <t>http://ieeexplore.ieee.org/abstract/document/7301643/</t>
  </si>
  <si>
    <t>Modeling engineering knowledge explicitly and representing it by means of standardized modeling languages and in machine-understandable form enables advanced engineering processes in industrial and factory automation. This affects positively both process and product quality. In this paper we explore how the AutomationML format, an emerging data exchange standard, that supports the Industry 4.0 vision, can be represented by means of two established modeling approaches - Model-Driven Engineering (MDE) and Semantic Web. We report observed differences w.r.t. resulting model features and model creation process and, additionally, present the application possibilities of the developed models for engineering process improvement in a production system engineering context.</t>
  </si>
  <si>
    <t>degruyter.com</t>
  </si>
  <si>
    <t>O Niggemann, B Kroll</t>
  </si>
  <si>
    <t>On the applicability of model based software development to cyber physical production systems</t>
  </si>
  <si>
    <t>http://ieeexplore.ieee.org/abstract/document/7005187/</t>
  </si>
  <si>
    <t>The efficient handling of complex production systems and the implementation of more flexible and adaptable production lies at the heart of cyber-physical production systems and its german equivalent Industry 4.0. Such scenarios currently face one main difficulty: the creation, configuration and maintenance of the corresponding automation software is time-consuming and error-prone. Two main solutions exist for this problem: (i) model-based software development and (ii) intelligent automation, i.e. the usage of new knowledge-based solution approaches. This article compares these different solutions by applying them to three phases of the life-cycle: the planning phase, the operation phase and the plant modification phase.</t>
  </si>
  <si>
    <t>MV García, E Irisarri, F Pérez…</t>
  </si>
  <si>
    <t>OPC-UA communications integration using a CPPS architecture</t>
  </si>
  <si>
    <t>http://ieeexplore.ieee.org/abstract/document/7750838/</t>
  </si>
  <si>
    <t>Low Cost Automation promotes cost effective reference architectures and development approaches to increase flexibility and efficiency of production operations. This has led to the adoption of open networking standards for plant floor communications. OPC-UA may help industrial companies to become Industry 4.0 or Smart Manufacturing as it enables remote access to plant information, achieving thus horizontal and vertical integration. The main goal of this work is to make vertical integration a reality by means of a low-cost CPPS architecture that provide access to process data. The use of this architecture along the whole production automation system may certainly reduce the Total Cost of Ownership (TCO). The paper describes both the hardware platform as well as the software including the proposed configuration file of the OPC-UA server.</t>
  </si>
  <si>
    <t>F Long, P Zeiler, B Bertsche</t>
  </si>
  <si>
    <t>Potentials of coloured Petri nets for realistic availability modelling of production systems in industry 4.0</t>
  </si>
  <si>
    <t>https://www.researchgate.net/profile/Fei_Long8/publication/304352916_Potentials_of_coloured_Petri_nets_for_realistic_availability_modelling_of_production_systems_in_industry_40/links/576cec4108ae9bd7099685a9.pdf</t>
  </si>
  <si>
    <t>Industry 4.0 is a new approach to achieve a highly flexible and efficient production. Availability modelling of the production systems in industry 4.0 aims to support the analysis and optimization of availability as well as of the supporting resources. In order to receive realistic results, the modelling methods should be able to consider the special characteristics of the production systems. In this paper, the special characteristics of the production systems in industry 4.0 and requirements for modelling methods are present. Several non-Petri net methods such as Markov Models (MM) or Unified Modelling Language (UML) and various high-level modelling methods, e.g. Coloured Petri Nets (CPN) and Extended Coloured Stochastic Petri Nets (ECSPN) are taken into account. The modelling methods are evaluated for the above-mentioned requirements. Finally, the potentials of the modelling methods, especially coloured Petri nets, are described.</t>
  </si>
  <si>
    <t>N Galaske, D Strang, R Anderl</t>
  </si>
  <si>
    <t>Process deviations in cyber-physical production systems</t>
  </si>
  <si>
    <t>iaeng.org</t>
  </si>
  <si>
    <t>http://www.iaeng.org/publication/WCECS2015/WCECS2015_pp1035-1040.pdf</t>
  </si>
  <si>
    <t>Global markets lead to the development of new production techniques, to guarantee competitiveness especially in high-wage countries. In this context, the German federal government supports the research and development of production systems based on cyber-physical systems (Industrie 4.0). In cyber-physical production systems all participants of the production process possess individual information about themselves and are equipped with actors, sensors, and a communication interface. Machines, workers, resources and components can interact and autonomously develop and execute process relevant decisions. Cyber-physical production systems are characterized as highly flexible systems that enable adaptive production processes. The processes for each individual component of the same product can vary in the order of the process steps and the performing manufacturing stations. For each product, a standard process and alternative processes are defined. If a deviation in the standard process occurs during the production of an individual component, the standard process is not feasible anymore. Through the interaction of process participants, the system can autonomously define an appropriate reaction and execute it by using actors of the participants and the intralogistics. Regardless of the deviation, the production of the individual component can proceed in cyber-physical production systems. In this paper, process deviations and appropriate reactions of cyber-physical production systems are analyzed, described in models, and simulated, to illustrate the benefits of cyberphysical production systems and to develop a process deviation management system for actual, physical production systems based on cyber-physical systems.</t>
  </si>
  <si>
    <t>R Petrasch, R Hentschke</t>
  </si>
  <si>
    <t>Thailand, Germany</t>
  </si>
  <si>
    <t>Process modeling for industry 4.0 applications: Towards an industry 4.0 process modeling language and method</t>
  </si>
  <si>
    <t>http://ieeexplore.ieee.org/abstract/document/7748885/</t>
  </si>
  <si>
    <t>The term Industry 4.0 derives from the new (fourth) industrial revolution enabling suppliers and manufacturers to leverage new technological concepts like Internet of Things, Big Data, and Cloud Computing: New or enhanced products and services can be created, cost be reduced and productivity be increased. Similar terms are Smart Factory or Smart Manufacturing. The ideas, concepts and technologies are not hype anymore - they are at least partly reality, but many software specification and development aspects are still not sufficiently covered, e.g. standardization, specification and modeling languages. This paper presents an Industry 4.0 process modeling language (I4PML) that is an extension (UML profile with stereotypes) of OMG's BPMN (Business Process Model and Notation) standard. We also describe a method for the specification of Industry 4.0 applications using UML and I4PML.</t>
  </si>
  <si>
    <t>CH Cheng, T Guelfirat, C Messinger…</t>
  </si>
  <si>
    <t>Semantic degrees for industrie 4.0 engineering: Deciding on the degree of semantic formalization to select appropriate technologies</t>
  </si>
  <si>
    <t>dl.acm.org</t>
  </si>
  <si>
    <t>http://dl.acm.org/citation.cfm?id=2804434</t>
  </si>
  <si>
    <t>Under the context of Industrie 4.0 (I4.0), future production systems provide balanced operations between manufacturing flexibility and efficiency, realized in an autonomous, horizontal, and decentralized item-level production control framework. Structured interoperability via precise formulations on an appropriate degree is crucial to achieve software engineering efficiency in the system life cycle. However, selecting the degree of formalization can be challenging, as it crucially depends on the desired common understanding (semantic degree) between multiple parties. In this paper, we categorize different semantic degrees and map a set of technologies in industrial automation to their associated degrees. Furthermore, we created guidelines to assist engineers selecting appropriate semantic degrees in their design. We applied these guidelines on publicly available scenarios to examine the validity of the approach, and identified semantic elements over internally developed use cases concerning plug-and-produce.</t>
  </si>
  <si>
    <t>MA Pisching, F Junqueira, DJ Santos Filho…</t>
  </si>
  <si>
    <t>Service composition in the cloud-based manufacturing focused on the industry 4.0</t>
  </si>
  <si>
    <t>http://link.springer.com/chapter/10.1007/978-3-319-16766-4_7</t>
  </si>
  <si>
    <t>The emerging Industry 4.0 concept, also called fourth industrial revolution and understood as smart factory, is based on integration of both Internet of Things and Cyber-Physical Systems. In smart factory, these two concepts are converging to the Internet of Services, which uses the cloud-based manufacturing for creating, publishing, and sharing the services that represent manufacturing processes, and could be offered by virtual enterprises. Therefore, any dispersed partner can meets the market demands according to their skills, capacities, and availability. This paper presents a survey about service composition in a cloud-based manufacturing over the Industry 4.0. To achieve it, the concepts and characteristics about the service composition based on cloud-manufacturing over the Industry 4.0 are presented, and then the advanced researches about it are summarized. After it, the main research challenges over these issues are shown. Finally, discussions on service composition are reported to contribute for the future researches.</t>
  </si>
  <si>
    <t>CL Constantinescu, E Francalanza, D Matarazzo</t>
  </si>
  <si>
    <t>Germany, Malta</t>
  </si>
  <si>
    <t>Towards Knowledge Capturing and Innovative Human-system Interface in an Open-source Factory Modelling and Simulation Environment</t>
  </si>
  <si>
    <t>Elsevier</t>
  </si>
  <si>
    <t>http://www.sciencedirect.com/science/article/pii/S2212827115006496</t>
  </si>
  <si>
    <t>The capital value of knowledge is fundamental in modern cyber-physical systems. The user is provided with information from multiple and sometimes conflicting sources. This large amount of information must then be analyzed and interpreted by the human brain. Information must be used in a profitable way, and transformed into useable knowledge, which can then be effectively used in decision making activities. It is therefore critical to provide the required information and knowledge in order to support digital factory activities such as modelling and simulation of manufacturing systems. The advent and implementation of Industry 4.0 will make it a requirement for virtual planning and real systems within smart factories, to interact and share large quantities of information with each other. In this respect, one of the major challenges is making sure that the right people have the right information, at the right time to make the right decisions. The aim of this research is to provide a multi-level just-in-time simulation tool to support decision making in digital factory planning. The tool makes use of a suitable means for the capturing and representation of manufacturing system knowledge in several types of industrial sectors and types of companies (large, SME). Furthermore, to support the modelling activity, the human-system interface of the simulation tool makes use of just-in-time information retrieval (JITIR). The aim of JITIR is to proactively yet non-intrusively provide the required information at the right time based on the users’ context during the modeling and simulation activity.</t>
  </si>
  <si>
    <t>DS Aleksić, DS Janković, LV Stoimenov</t>
  </si>
  <si>
    <t>A case study on the object-oriented framework for modeling product families with the dominant variation of the topology in the one-of-a-kind production</t>
  </si>
  <si>
    <t>Traditional configuration-based product family modeling techniques do not yield favorable solutions for modeling the product families with the dominant product topology variations. This paper presents the case study for the modeling of variations of the product configuration, parameters, and topologies in mass production of custom windows and doors in a one-of-a-kind production (OKP) company. The case study is based on the object-oriented product family modeling framework we developed for OKP which is characterized by the dominant product variation by topology. The problem of variation in topology in our framework is solved by the manual model transformation in the computer-aided design module which creates a new metamodel of products with the desired topology and which is the basis for a further, automatic model transformation. Usage of our framework has a positive effect on the level of the product customizations and shortening of the leading time which helps OKP companies in obtaining a better position at the market. Our software solution for the designing and manufacturing of custom windows and doors based on our framework is implemented in more than 300 mostly small- and medium-sized enterprises. It proves our concept which can be used for the realization of the information systems for computer-aided one-of-a-kind production in the companies with a different production plan.</t>
  </si>
  <si>
    <t>V Zaletelj, A Sluga, P Butala</t>
  </si>
  <si>
    <t>A conceptual framework for the collaborative modeling of networked manufacturing systems</t>
  </si>
  <si>
    <t>journals.sagepub.com</t>
  </si>
  <si>
    <t>A manufacturing system is a product, and has to be designed as any other product. Therefore, a need for adequate methodological support and tools for modeling, structuring, and control of the next generation manufacturing systems is recognized. In this study, the adaptive distributed modeling framework for collaborative design and operations of network manufacturing systems is presented. In manufacturing networks, several autonomous partners participate in dynamic design of a manufacturing system, its implementation, and adaptation. In this context collaborative modeling, structuring, and control in distributed manufacturing environment play a vital role. The proposed modeling framework introduces the common modeling space and enables a collaborative definition of modeling building blocks, model design, simulation, and operations support of distributed manufacturing systems in a dynamic environment — which is the realistic nature of the global manufacturing. The prototype of the framework is elaborated in a case study.</t>
  </si>
  <si>
    <t>T Sprock, LF McGinnis</t>
  </si>
  <si>
    <t>A Conceptual Model for Operational Control in Smart Manufacturing Systems</t>
  </si>
  <si>
    <t>Advancements in computer integrated manufacturing and intelligent devices have spurred a revolution in manufacturing. To maximize their potential, smart operational control mechanisms must not only integrate real-time data from system operations, but also formulate and solve a wide variety of optimal-control analyses quickly and efficiently and then translate the results into executable commands. To support design of smart operational controllers, this paper proposes a conceptual model capable of integrating a description of the control activities in the manufacturing operations management level of the enterprise with a description of the physical system and an explicit interface to optimal-control analyses.</t>
  </si>
  <si>
    <t>K Thramboulidis</t>
  </si>
  <si>
    <t>A cyber–physical system-based approach for industrial automation systems</t>
  </si>
  <si>
    <t>Industrial automation systems (IASs) are commonly developed using the languages defined by the IEC 61131 standard and are executed on programmable logic controllers (PLCs). Their software part is commonly considered only after the development and integration of mechanics and electronics. However, this approach narrows the solution space for software; thus, it is considered inadequate to address the complexity of today's systems. In this paper, we adopt a system-based approach for the development of IASs. Based on this, the UML model of the software part of the system is extracted from the SysML system model and it is then refined to get the implementation code. Two implementation alternatives are considered to exploit both PLCs and the recent deluge of embedded boards in the market. For PLC targets, the new version of IEC 61131 that supports object-orientation is adopted, while Java is used for embedded boards. The case study used to illustrate our approach was developed as a lab exercise, which aims to introduce to students a number of technologies used to address challenges in the domain of cyber–physical systems and highlights the role of the Internet of Things (IoT) as a glue for their cyber interfaces.</t>
  </si>
  <si>
    <t>X Yang, E Deines, C Lauer…</t>
  </si>
  <si>
    <t>A human-centered virtual factory</t>
  </si>
  <si>
    <t>As the key of manufacturing systems, human factor becomes more and more important in design, planning and decision making stages. In this paper state-of-the-art Virtual Factory (VF) are described regarding the human oriented point of view. To address the two major research questions, this paper proposes a novel human-centered VF concept. Then, according to this concept, the experimental design is introduced and an implementation example of sound simulation is shown in a rebuilt factory model. In addition, to facilitate the planning process in manufacturing system, the simulation results are implemented in Virtual Reality (VR). To do this, a Cave Automatic Virtual Environment (CAVE) is used as experimental platform.</t>
  </si>
  <si>
    <t>E Francalanza, J Borg, C Constantinescu</t>
  </si>
  <si>
    <t>A knowledge-based tool for designing cyber physical production systems</t>
  </si>
  <si>
    <t>Changing production systems and product requirements can trace their origin in volatile customer behaviour and evolving product requirements. This dynamic nature of customer requirements has been described as a constantly moving target, thus presenting a significant challenge for several aspects of product development. To deal with this constant and sometimes unpredictable product evolution, cyber physical production systems (CPPS) that employ condition monitoring, self-awareness and reconfigurability principles, have to be designed and implemented. This research contributes a CPPS design approach that proactively provides the required CPPS design knowledge. This approach aims to minimise or avoids future consequences and disruptions on the CPPS. This knowledge needs to be provided at the right time whilst not being intrusive to the production system designer’s cognitive activity. To effectively deal with the complexity of the cyber physical production system design activity with a manual method would lead to a time consuming, and complex support tool which is hard to implement, and difficult to use. The CPPS design approach has therefore been implemented in a prototype digital factory tool. This paper describes in detail the system requirements and system architecture for this tool. In order to establish the effectiveness of the proposed approach for designing cyber physical production systems, the prototype digital factory tool has been evaluated with a case study and a number of semi-structured interviews with both industrial and scientific stakeholders. The encouraging results obtained from this research evaluation have shown that such an approach for supporting the CPPS design activity makes stakeholders aware of their decision consequences and is useful in practice. This result can lead the way for the development and integration of such knowledge-based decision-making approaches within state-of-the-art digital factory and Computer Aided Engineering Design (CAED) tools.</t>
  </si>
  <si>
    <t>H Pierreval</t>
  </si>
  <si>
    <t>A metamodeling approach based on neural networks</t>
  </si>
  <si>
    <t xml:space="preserve">Simulation metamodels are models of simulation models. Several techniques exist to build metamodels, such as multiple regression. We are interested here in discussing an application of neural networks to the development of simulation metamodels. The network learns from a training set, designed from simulation experiments. The resulting network is capable of predicting the output values of the simulation model, corresponding to given input values, without having to simulate the behavior of the system over time. In comparison to the direct use of simulation, the computing times, as well as the memory needed, are drastically reduced. These advantages allow neural network metamodels to be used to support manufacturing decisions, such as manufacturing scheduling and control. This approach is illustrated through an example of a manufacturing job shop. </t>
  </si>
  <si>
    <t>M Neumann, C Constantinescu…</t>
  </si>
  <si>
    <t>A Method for Multi-Scale Modeling of Production Systems</t>
  </si>
  <si>
    <t>RP Monfared, RH Weston</t>
  </si>
  <si>
    <t>A method to develop semi-generic information models of change-capable cell control systems</t>
  </si>
  <si>
    <t>Manufacturing industry needs ‘change-capable’ cell control systems. This in turn requires new enterprise modelling methods and tools that support the (re)configuration and (re)engineering of cells. This paper describes how an enterprise modelling toolset based on the CIMOSA enterprise modelling framework and constructs has been extended to structure and support information modelling based on EXPRESS and STEP. Furthermore, the paper describes use of this extended toolset to define and use a semi-generic model of manufacturing cell control systems which is applicable primarily in printed circuit board manufacturing domains.</t>
  </si>
  <si>
    <t>C Heavey, J Browne</t>
  </si>
  <si>
    <t>A model management systems approach to manufacturing systems design</t>
  </si>
  <si>
    <t>Manufacturing systems design involves the solution of a complex series of interrelated problems. This complexity will increase in the future as manufacturing practices change to meet increased global competition. Research within manufacturing systems design has mainly been focused on finding improved models for solving particular problems, or extending existing modeling techniques. This has resulted in numerous modeling tools being available to support manufacturing systems design. However, little research work has been carried out into consolidating the existing theories and models. As a result, a large body of this work has not been applied in industry.  Model management has evolved as a research area which investigates methods for storing, modifying, and manipulating models. This article describes a prototype model management system for manufacturing systems design. The objective here is not to develop “another” decision support system for manufacturing design, but to illustrate, through the development of a prototype system, a number of key ideas of how concepts from the area of model management systems can be used to support manufacturing systems design. The prototype model management system utilizes the structured modeling framework and uses an extended version of the structured modeling language. An important aspect of the prototype model management system is the incorporation of the model development task, thus allowing the system to be easily updated and adapted. The prototype system was evaluated using a range of queueing network models for manufacturing systems design.</t>
  </si>
  <si>
    <t>E Irisarri, MV García, F Pérez…</t>
  </si>
  <si>
    <t>A model-based approach for process monitoring in oil production industry</t>
  </si>
  <si>
    <t>The basis for the fourth industrial revolution is the availability of accessing all relevant information in real time by connecting all instances involved in the value chain. The ultimate goal is to manage the entire value chain process, improving efficiencies in the production process and coming up with better products and services. The essence of vertical networking comes from the use of cyber-physical production systems (CPPSs) and vertical integration from sensors to the business level of the company. But in order to assure global interoperability, it is mandatory to use industrial standards to model the different views of stakeholders and communicate heterogeneous devices. This paper focuses on the field of process industry, particularly on the oil production process. A modeling approach based on industry standards is proposed. The final goal is to generate, from the models of the plant and data supplier devices, the OPC UA server configuration. The approach has been tested to model part of the Petroamazonas EP Company located in Ecuador.</t>
  </si>
  <si>
    <t>DJ Chen, DV Panfilenko, MR Khabbazi…</t>
  </si>
  <si>
    <t>A model-based approach to qualified process automation for anomaly detection and treatment</t>
  </si>
  <si>
    <t>Modern machineries are becoming complex cyber-physical systems with increasingly intelligent support for process automation. For the dependability and performance, a combination of measures for fault avoidance, robust architecture, and runtime anomaly handling is necessary. These in turn call for a formalization of knowledge across different system lifecycle stages and a provision of novel methods and tools for qualified system synthesis and effective risk management. This paper presents a model-based approach to qualified process automation for the operation and maintenance of production systems. The contribution is centered on the formalizations of a wide range of system concerns, and thereby a consolidation of the rationale behind the design of run-time process logic in BPMN2.0. In particular, the approach allows an integration of formal system descriptions, FTA and FEMA based anomaly analysis, and executable process models for effective anomaly detection and treatment. The approach adopts mature modeling methods and tools through EAST-ADL. In this paper, a prototype tool-chain with MetaEdit+ Domain-Specific Modeling (DSM) Workbench, HiP-HOPS Tool and Camunda BPM Platform is also presented.</t>
  </si>
  <si>
    <t>P Bareiß, D Schütz, R Priego, M Marcos…</t>
  </si>
  <si>
    <t>A model-based failure recovery approach for automated production systems combining SysML and industrial standards</t>
  </si>
  <si>
    <t>This work presents a failure recovery approach for foreseen failures of automated production systems to minimize the downtime of a system due to stoppages. In contrast to the common practice of implementing field control software, we suggest the use of operation states with pre- and postconditions. A set of operation states forms an operation state machine, whereby several operation state machines are used in a hierarchical manner in order to control and observe the process. The meta-model of the Systems Modeling Language (SysML) is extended to combine operation state machines with OMAC State Machines. By dividing the failure detection from the process controller the necessary flexibility is given to adapt this approach to different packaging machines.</t>
  </si>
  <si>
    <t>F Li, P Zhang, H Huang, G Chen</t>
  </si>
  <si>
    <t>A Model-Based Service-Oriented Integration Strategy for Industrial CPS</t>
  </si>
  <si>
    <t>In order to realize efficient and unambiguous development of reliable industrial CPS, we employ a model-based service-oriented integration approach, which adopts a model-centric way to automate the development course of the entire software life cycle. The structures and rules for iCPS modeling and hierarchical modeling elements are defined in the meta-model, including services, and function blocks of different abstraction level. The relationship between service and function blocks are also defined clearly in the meta-model. A UML-compliant graphical modeling environment is generated from the meta-model, with a suite of fully integrated tools. The approach is then used to develop the industrial assembly line system. It is an attempt to support iCPS design in an effective way, at the same time guarantee the system performance requirements.</t>
  </si>
  <si>
    <t>Y Sun, J Gray, K Bulheller, N von Baillou</t>
  </si>
  <si>
    <t>A model-driven approach to support engineering changes in industrial robotics software</t>
  </si>
  <si>
    <t>Software development has improved greatly over the past decades with the introduction of new programming languages and tools. However, software development in the context of industrial robotics is dominated by practices that require attention to low-level accidental complexities related to the solution space of a particular domain. Most vendor-specific robotics platforms force the developer to be concerned with many low-level implementation details, which presents a maintenance challenge in the context of making engineering changes to the robotics solution. Additionally, satisfying the timing requirements across the platforms of multiple robot vendors represents an additional challenge. We introduce our work using Domain-Specific Modeling to support the control of industrial robots using models that are at a higher level of abstraction than traditional robot programming languages. Our modeling approach assists robotics developers to plan the schedule, validate timing requirements, optimize robot control, handle engineering changes, and support multiple platforms.</t>
  </si>
  <si>
    <t>M Matsuda, Y Sudo, F Kimura</t>
  </si>
  <si>
    <t>A Multi-agent based construction of the digital eco-factory for a printed-circuit assembly line</t>
  </si>
  <si>
    <t>At present, manufacturing industries are required to consider sustainability of the global environment in addition to minimization of production cost. The digital eco-factory has been proposed for a simultaneous examination of environmental performance, productivity and manufacturability. This paper entertains how to construct the digital eco-factory with high accuracy and usability. In general, the digital eco-factory is constructed on the virtual production line modelling an actual production line and its components. A multi-agent based construction of the digital eco-factory was applied and a trial digital eco-factory has been implemented for a PCA (Printed Circuit Assembly) line. A PCA line consists of a solder paste printer, two or three electronic part mounters, reflow soldering oven and testing machine. In the PCA line, processes for the above machines proceed in sequence, these machines’ capabilities are modelled as individual machine agents. There are several types of printed boards produced, depending on the number of mounted electronic components and the temperature of the solder. When a blank PCB (Printed Circuit Board) is input to a solder paste printing machine, the production process is started. A PCB is modelled as a part agent which is one of the product agents. For some example virtual productions, power consumption of each machine on each line from the environmental view and productivity of each machine and each line are monitored. From the results of the trial implementation, it can be said that all components on the production line could be configured as software agents with required accuracy. These agents are called “machine agents.” In addition to machine agents, manufactured products such as workpiece and parts are also configured as software agents.</t>
  </si>
  <si>
    <t>Q Zhang, Y Liu, Z Zhang</t>
  </si>
  <si>
    <t>A new method for automatic optimization of drawbead geometry in the sheet metal forming process based on an iterative learning control model</t>
  </si>
  <si>
    <t>In this paper, an iterative learning control (ILC) model is constructed with the state function, forming quality function, and learning updating law to optimize the sheet forming process. The state function, which is hardly calculated explicitly, is replaced by finite element simulation to predict the workpiece state with a specific drawbead geometry scheme. Then, the forming quality function is defined by accumulating the elements’ thinning strain deviation with different weights. Afterwards, the learning updating law is designed to provide a new scheme of drawbead geometry based on the forming quality function multiplied by a learning gain. The ILC model guarantees a quick convergence and greatly improves the optimization efficiency for industrial application. To apply the ILC model to optimizing the drawbead geometry automatically, schemes of seamless integration of computer-aided engineering system into the CATIA platform and the drawbead geometry parameterization are adopted. Lastly, the rapidity and practicability of the optimization method for drawbead geometry are verified by the numerical experiment of the engine hood inner panel.</t>
  </si>
  <si>
    <t>G Cândea, C Cândea, C Radu…</t>
  </si>
  <si>
    <t>A practical use of the Virtual Factory Framework</t>
  </si>
  <si>
    <t>pdfs.semanticscholar.org</t>
  </si>
  <si>
    <t xml:space="preserve">Nowadays, most of the industrial companies adopt several digital tools to improve their performance, e.g. decreasing the production costs, reducing the delivery time, optimizing the production scheduling, etc.. However, the interoperability between such digital tools is still far from being reached, thus failing to fully exploit the potentiality of a virtual manufacturing approach. This research topic has been addressed by the European project named Virtual Factory Framework (VFF). This paper briefly introduces VFF and then demonstrates its potentiality by showing how it can be applied to an industrial case provided by the COMPA Company. Different software tools (i.e. a 3D visualization tool, a web portal, a Decision Support System, and a Failure Mode and Effects Analysis tool) have been integrated in the framework of VFF and then used to support the design of a manufacturing system and its production processes. </t>
  </si>
  <si>
    <t>PG Ranky</t>
  </si>
  <si>
    <t>A real-time manufacturing/assembly system performance evaluation and control model with integrated sensory feedback processing and visualization</t>
  </si>
  <si>
    <t>emeraldinsight.com</t>
  </si>
  <si>
    <t>The aim of this paper is to introduce a real‐time performance evaluation and control model, for the purpose of reducing cost and improving the quality, and the real‐time responsiveness of manufacturing/assembly systems and enterprises that host them. In order to make the approach practical, networking solutions with integrated sensory feedback processing and visualization methods are illustrated. In this paper we summarize the core concepts of our method and demonstrate some quality industrial solutions.</t>
  </si>
  <si>
    <t>K Jung, SS Choi, B Kulvatunyou, H Cho…</t>
  </si>
  <si>
    <t>A reference activity model for smart factory design and improvement</t>
  </si>
  <si>
    <t>Smart manufacturing systems (SMSs) are envisioned to contain highly automated and IT-driven production systems. To address the complexity that arises in such systems, a standard and holistic model for describing its activities and their interrelationships is needed. This paper introduces a factory design and improvement (FDI) activity model and illustrates a case study of FDI in an electromechanical component factory. In essence, FDI is a reference activity model that encompasses a range of manufacturing system activities for designing and improving a factory during its initial development and also its operational phases. The FDI model shows not only the dependency between activities and manufacturing control levels but also the pieces of information and software functions each activity relies on. We envision that the availability of these pieces of information in digital form to integrate across the software functions will increase the agility of factory design and improvement projects. Therefore, our future work lies in contributing to standards for exchanging such information.</t>
  </si>
  <si>
    <t>D Kampert, U Epple</t>
  </si>
  <si>
    <t>A service interface for exchange of property information</t>
  </si>
  <si>
    <t>The flexible application of automation systems in an industrial environment requires new concepts of information exchange in order to keep configuration efforts low. Since the number of networked automation systems constantly increases, the challenge is to make these systems interact without standardizing extensive information models for each and every use-case. As a common and generic tool, system properties are used to model systems and suffice different communication tasks. In this paper, a concept for information exchange by means of services is introduced for property-based system models. The services are specified with respect to function, integration and use. Groups of services that comply with typical applications are identified. The applicability of the services across different domains is illustrated in a use-case scenario.</t>
  </si>
  <si>
    <t>MM Merkumians, M Baierling…</t>
  </si>
  <si>
    <t>A service-oriented domain specific language programming approach for batch processes</t>
  </si>
  <si>
    <t>The demand for flexible automation architectures in industry is raising, due to the trend to individualized products and the shortening of product life-cycles in general. Current approaches in automation systems are either only suited for a small range of processes or are only reprogrammable by software and automation experts. The presented domain specific language based approach decouples production-domain concerns from the automation program, by separating the process description into a specialized domain language. This domain language can be used by plant owners and domain experts to define and execute vastly different processes, as long as the needed process steps are supported by the actual automation system. This contribution demonstrates the development of a domain-centric SOA-based batch process automation system, by creating a directly executable DSL based on domain terms found in ISA-88.</t>
  </si>
  <si>
    <t>D Holz, A Topalidou-Kyniazopoulou…</t>
  </si>
  <si>
    <t>A skill-based system for object perception and manipulation for automating kitting tasks</t>
  </si>
  <si>
    <t>The automation of kitting tasks-collecting a set of parts for one particular car into a kit-has a huge impact in the automotive industry. It considerably increases the automation levels of tasks typically conducted by human workers. Collecting the parts involves picking up objects from pallets and bins as well as placing them in the respective compartments of the kitting box. In this paper, we present a complete system for automated kitting with a mobile manipulator thereby focusing on depalletizing tasks and placing. In order to allow for low cycle times, we present particularly efficient solutions to object perception as well as motion planning and execution. For easy portability to different platforms, all components are integrated into a skill-based framework that is tightly coupled with a task planning component. We present results of experiments at both a research laboratory environment and at the industrial site of PSA Peugeot Citroën serving as a proof of concept for the overall system design and implementation.</t>
  </si>
  <si>
    <t>MG Back, DK Lee, JG Shin, JH Woo</t>
  </si>
  <si>
    <t>A study for production simulation model generation system based on data model at a shipyard</t>
  </si>
  <si>
    <t>Simulation technology is a type of shipbuilding product lifecycle management solution used to support production planning or decision-making. Normally, most shipbuilding processes are consisted of job shop production, and the modeling and simulation require professional skills and experience on shipbuilding. For these reasons, many shipbuilding companies have difficulties adapting simulation systems, regardless of the necessity for the technology. In this paper, the data model for shipyard production simulation model generation was defined by analyzing the iterative simulation modeling procedure. The shipyard production simulation data model defined in this study contains the information necessary for the conventional simulation modeling procedure and can serve as a basis for simulation model generation. The efficacy of the developed system was validated by applying it to the simulation model generation of the panel block production line. By implementing the initial simulation model generation process, which was performed in the past with a simulation modeler, the proposed system substantially reduced the modeling time. In addition, by reducing the difficulties posed by different modeler-dependent generation methods, the proposed system makes the standardization of the simulation model quality possible.</t>
  </si>
  <si>
    <t>F Kerber, G Haendel</t>
  </si>
  <si>
    <t>A UML-based approach to manage product variability in automated production lines</t>
  </si>
  <si>
    <t>Managing variations of product portfolios and small lot sizes constitute some of the most important challenges in industrial automation today. Ever shorter development cycles require new tools to integrate all relevant corporate divisions from product design to production planning and quality control. In this paper we describe a formal modeling approach that allows to encapsulate properties of product variations on different levels. First, a specification decomposing the product into components and their respective ranges of variations is developed. Second, the capabilities of the production system are derived based upon principal production steps. In the third step, the two descriptions have to be mapped to obtain a production sequence for an individual product variant. Therefore, the specifications are expressed in the same unified modeling language (UML) that can represent both structural properties on a class level and interactions of objects. This approach is implemented on a modular production line for an exemplary assembling process comprised of different handling tasks. As a future direction of research, formal methods known from theoretical computer science will be incorporated, e.g. to check model variants and production steps for compatibility.</t>
  </si>
  <si>
    <t>DJ Chen, A Maffei, J Ferreirar, H Akillioglu…</t>
  </si>
  <si>
    <t>A virtual environment for the management and development of cyber-physical manufacturing systems</t>
  </si>
  <si>
    <t>Modern machineries are often cyber-physical system-of-systems controlled by intelligent controllers for collaborative operations on the productions of complex products. To assure the efficiency and effectiveness, a consolidation of concerns across managerial levels, product lifecycle stages, and product lines or families becomes necessary. This calls for a common information infrastructure in terms of ontology, models, methods and tools. For industrial manufacturers subjected to increased cost pressure and market volatility, the availability of such an information infrastructure would promote their abilities of making optimized and proactive decisions and thereby their competitiveness and survivability. This paper presents a virtual environment that constitutes an information infrastructure for the management and development of evolvable production systems (EPS) in manufacturing. It adopts mature modeling frameworks through EAST-ADL for an effective model-based approach. The contribution is centered on a meta-model that offers a common data specification and semantic basis for information management across product lifecycle, models and tools, both for resource planning and for anomaly treatment. A prototype tool implementation of this virtual environment for validation is also presented.</t>
  </si>
  <si>
    <t>W Terkaj, M Urgo</t>
  </si>
  <si>
    <t>A virtual factory data model as a support tool for the simulation of manufacturing systems</t>
  </si>
  <si>
    <t>The design of a manufacturing systems is a complex and critical activity entailing decisions with an impact on a long time horizon and a major commitment of financial resources. Indeed, the modelling, simulation and evaluation of manufacturing systems are relevant activities both in the design and the operational phases of a factory. This paper grounds on the results of the Virtual Factory Framework (VFF) Project and addresses the use of an ontology based model of a production system to support the construction of a performance evaluation model.</t>
  </si>
  <si>
    <t>F Laroche, MA Dhuieb, F Belkadi, A Bernard</t>
  </si>
  <si>
    <t>Accessing enterprise knowledge: A context-based approach</t>
  </si>
  <si>
    <t>An ontology-based approach for decentralized monitoring and diagnostics</t>
  </si>
  <si>
    <t>Modern decentralized industrial applications demand the design of application-independent solutions for monitoring and diagnostics systems (MDSs) that exhibit a high degree of flexibility and re-utilization. To achieve this, we propose an ontology-based approach that adheres to the Meta Object Facility (MOF) paradigm for engineering and maintenance of MDSs. The key of our approach is to built a decentralized system architecture implemented on a semantic technology stack. Our architecture allows for storing plant engineering expert knowledge and the monitoring and diagnosis rules in formalized OWL models. The plant models can then be processed by the rules to compute monitoring states and diagnose causes of faults. This paper specifically focuses on a system implementation in alignment to requirements of the industrial domain. Based on these requirements, alternative knowledge-based tools and techniques are compared to evaluate the effectiveness of our approach.</t>
  </si>
  <si>
    <t>M Hefke, P Szulman, A Trifu</t>
  </si>
  <si>
    <t>An ontology-based reference model for semantic data integration in digital production engineering</t>
  </si>
  <si>
    <t>V Rudtsch, F Bauer, J Gausemeier</t>
  </si>
  <si>
    <t>Approach for the conceptual design validation of production systems using automated simulation-model generation</t>
  </si>
  <si>
    <t>Increasing global competition forces companies to constantly reduce the time-to-market of their products. This involves not only the reduction of the product development time itself, but also the reduction of production system development until the desired production output level has been achieved. Since the development of product and production system highly determine each other, they have to be developed in a close interplay. According to Systems Engineering principles all the involved engineering disciplines must be included in an integrated development process based on a common system model to achieve the required systems thinking. Each engineering discipline performs its individual development task in accordance with the overall requirements and dependencies that are defined within the system model. However in early design phases there is always a gap between the general system model and the discipline-specific development tools since the system characteristics are not yet entirely defined and subject to change. In our contribution we present and validate an approach to automatically generate discrete-event material flow simulation models from a general system model of the production system already in the conceptual design phase. The approach enables a continuous validation of the overall system design and therefore significantly reduces the development time and costs.</t>
  </si>
  <si>
    <t>K Guttel, P Weber, A Fay</t>
  </si>
  <si>
    <t>Automatic generation of PLC code beyond the nominal sequence</t>
  </si>
  <si>
    <t>In the “digital factory” tool chain, usually only the nominal production sequence, i.e. the production process under ideal conditions, is considered and automatically converted into PLC code. However, the nominal sequence is a prominent but rather small fraction of the total PLC code. The large remaining parts, such as interlock logic, safety functions, start-up and shutdown sequences, are mostly neglected. In the approach described in this paper, the authors focus on this part of the control code and strive for a concept to automatically generate a significantly larger part of the control code of a production plant, based on plant and process information which is already available.</t>
  </si>
  <si>
    <t>J Otto, O Niggemann</t>
  </si>
  <si>
    <t>Automatic parameterization of automation software for plug-and-produce</t>
  </si>
  <si>
    <t>akme-a2.iosb.fraunhofer.de</t>
  </si>
  <si>
    <t>Cyber-Physical Production Systems’ (CPPSs) main feature is adaptability, i.e. they can adapt quickly to new production goals such as new products or product variants. Today, the bottleneck of such approaches is the automation system, which still requires high manual engineering efforts for every adaptation step. Many recent solutions for a more adaptable automation software have focused on the automatic orchestration of software systems: for a new product and production configuration, a software solutions is created by putting together reusable software components. But such solutions come with a price: reusable software components must be, by definition, applicable to wide range of configurations. For this, software components come with free parameters that must be set according to the current configuration. Typically, the main problem is not the orchestration of software components but their correct parameterization. This paper presents, to the best of our knowledge for the first time, a solution to the parameterization problem of adaptable, CPPS-enable software systems. Due to the nature of CPPSs, no direct computation of parameters is possible. Instead, an iteration-based approach using a model of both the plant and the automation system is needed. An example from process industry illustrates the ideas.</t>
  </si>
  <si>
    <t>J Du, Q He, X Fan</t>
  </si>
  <si>
    <t>Automating generation of the assembly line models in aircraft manufacturing simulation</t>
  </si>
  <si>
    <t>Traditionally, it takes a long time to build the simulation's model manually. This paper presents a fast method to get the model through the Deneb/Quest software secondary development. It is pointed out that we can manage the production information using general visual interface and transfer the information through the extensible markup language (XML). The method that is applied to the simulation about aircraft assembly production line of an aircraft manufacturing enterprise can improve the production efficiency of modeling and simulation.</t>
  </si>
  <si>
    <t>M Göring, A Fay</t>
  </si>
  <si>
    <t>Automation systems—Formal modeling of temporal change of physical structure</t>
  </si>
  <si>
    <t>Capturing Industrial Information Models with Ontologies and Constraints</t>
  </si>
  <si>
    <t>This paper describes the outcomes of an ongoing collaboration between Siemens and the University of Oxford, with the goal of facilitating the design of ontologies and their deployment in applications. Ontologies are often used in industry to capture the conceptual information models underpinning applications. We start by describing the role that such models play in two use cases in the manufacturing and energy production sectors. Then, we discuss the formalisation of information models using ontologies, and the relevant reasoning services. Finally, we present SOMM—a tool that supports engineers with little background on semantic technologies in the creation of ontology-based models and in populating them with data. SOMM implements a fragment of OWL 2 RL extended with a form of integrity constraints for data validation, and it comes with support for schema and data reasoning, as well as for model integration. Our preliminary evaluation demonstrates the adequacy of SOMM’s functionality and performance.</t>
  </si>
  <si>
    <t>… .asmedigitalcollection.asme.org</t>
  </si>
  <si>
    <t>J Cadavid, M Alférez, S Gérard, P Tessier</t>
  </si>
  <si>
    <t>Conceiving the model-driven smart factory</t>
  </si>
  <si>
    <t>Manufacturing processes are undergoing major challenges to achieve the Smart Factory vision such as to increase systematic processes reuse and improve understandability of complex structures. However, those challenges recall closely those of software processes which have been successfully targeted by model-driven engineering techniques such as domain-specific modeling languages, modeling abstractions based on view-points, model-based formal analysis and automated model transformations. The goal of this paper is to present a research agenda to integrate those techniques in manufacturing processes to achieve the Smart Factory vision. We first survey manufacturing approaches that are based on the ISA-95 and BPMN standards. Then, we propose model-driven solutions to complement those approaches.</t>
  </si>
  <si>
    <t>This paper deals with the optimization of manufacturing and logistics processes with the support of progressive computer simulation approaches. It briefly discusses systems and tools developed at the University of Zilina, from the Laboratory of Intelligent Systems ZIMS, through the use of emulation and software as a service, to own computer applications based on Genetic Algorithms (GAsfoS, GAsfoS2), scheduling of custom production (SSEM) and metamodeling (SAGME). The alignment of developed tools is represented in the system OSMAP.</t>
  </si>
  <si>
    <t>M Matsuda, N Sakao</t>
  </si>
  <si>
    <t>Configuration Of An Autonomous Decentralized Sdigital Factory Using Product And Machine Agents</t>
  </si>
  <si>
    <t>The configuration of an autonomous decentralized manufacturing system using multi agent technology is proposed to get more flexibility. In this digital factory, all elements such as machine tool, assembly machine, AGV, and product are installed as agents. The product agents take the initiatives in the system. When a blank workpiece is put on the shop floor, the product agent is dynamically generated with the product model. The product agent can autonomously plan the manufacturing process and the allocation of machines for the production of the final product through negotiations with other product agents and machine agents. The trial implementation of product agents and machine tool agents has been done by structuring a virtual machining system.</t>
  </si>
  <si>
    <t>This paper proposes a control architecture for reconfigurable manufacturing systems and its design method based on Petri nets (Input Output Place Transition and Production Flow Schema), Service-Oriented Architecture and Holonic and Multi-Agent System techniques, among other good practices. The control architecture integrates value-added activities, information and resources. The method considers the exchange of knowledge among heterogeneous business workflow of manufacturing subsystems in different geographical locations, and allows modeling process, product, machine and device control. An example demonstrates advantages of the resulting control system.</t>
  </si>
  <si>
    <t>S Kang, J Jeon, HS Kim, I Chun</t>
  </si>
  <si>
    <t>CPS-based fault-tolerance method for smart factories</t>
  </si>
  <si>
    <t>In this paper, we propose a fault tolerance method in smart factories which features a simulation-based framework and a fault management application, FORTUNA (Fault-tOleRanT and aUtomated decisioN making Application). The simulation-based framework is characterized by a Virtual Factory (VF) which plays an integrator role in CPS architecture for the smart factory. The VF provides two key functionalities, (1) a simulation of CPS models represented by ECML (ETRI CPS Modeling Language), and (2) a state estimation based on massive CPS data. By deploying Kalman filter, a predictor-corrector type estimator, FORTUNA not only detects faults through the realtime observation of CPS data but also predicts potential failures by the simulation. It is demonstrated that the method can work effectively in industrial systems with real dataset.</t>
  </si>
  <si>
    <t>L Prades, F Romero, A Estruch…</t>
  </si>
  <si>
    <t>Defining a methodology to design and implement business process models in BPMN according to the standard ANSI/ISA-95 in a manufacturing enterprise</t>
  </si>
  <si>
    <t>Nowadays, extended enterprise requires flexible and adaptable platforms which enable technology and internal integration between ERP and MES levels of manufacturing industry. Under the EAI perspective, it is proposed the use of ESB and BPMS technologies to improve integration between business and manufacturing layers. In order to enable this integration, it should be considered standard ANSI/ISA-95 Enterprise/Control System Integration due to it defines an effective model for business integration/manufacturing. In this paper, in order to develop applications that allow the orchestration of information exchanges between ERP/MES, a methodology is defined to design BPMN process models according to the standard ANSI/ISA-95 because it enables B2 M integration projects development.</t>
  </si>
  <si>
    <t>Demand-oriented Competency Development in a Manufacturing Context: The Relevance of Process and Knowledge Modeling</t>
  </si>
  <si>
    <t>scholarspace.manoa.hawaii.edu</t>
  </si>
  <si>
    <t>Competency management is a crucial success factor for organizations in the area of tension between knowledge management, human resource management, and process management, and has to be considered from a knowledge economy perspective. A basis for developing appropriate qualification measures in organizations is the comparison of necessary and available competencies. Given the time and cost intensity of the comparison process, the use of appropriate methods is of particular relevance for enterprises. This paper presents a procedural method and a software tool which enable resource-saving comparisons. Usually, employees’ “to competencies” are determined on a strategic level. Currently available “is competencies” can be derived from the actual knowledge transfer or from existing competence profiles. The method and tool first allow for the appropriate visualization of both competencies. After an automatized comparison of both contents, an overview of given and missing “to competencies” will be provided. Not available competencies can be addressed as qualification requirements and reflections regarding staffing or task allocation can be conducted.</t>
  </si>
  <si>
    <t>Design and implementation of a PLM system for sustainable manufacturing</t>
  </si>
  <si>
    <t xml:space="preserve">Since the beginning of the industrial revolution, manufacturing industries have primarily been responsible for adverse effects on the environment caused by pollutants such as carbon dioxide. Therefore, there has been tremendous pressure for these industries to be globally competitive within the range of environmental regulations and laws, which has been greatly increased and reinforced these days. In addition, manufacturing industries have been confronted with new challenges owing to the depletion of energy and natural resources, economic stagnation, and increasing human needs that become very diverse. Thus, low-carbon green growth, cleaner production, and eco-friendly products are main issues, and sustainable manufacturing is the driving direction in the future manufacturing industry.  PLM (Product Lifecycle Management) is one of the innovative manufacturing paradigms that leverage e-business technologies in order to allow a company’s product content to be developed and integrated with all company business processes through an extended enterprise. In this paper, we designed a new information model and a PLM system for sustainable manufacturing using UML methodology. We performed thoughtful analyses of existing PLM and sustainable indicator, basic schema and information model for supporting sustainable manufacturing engineering are developed. This paper also presents a practical case study showing information model and sustainable engineering by using commercial PDM software.  </t>
  </si>
  <si>
    <t>inderscienceonline.com</t>
  </si>
  <si>
    <t>J Backhaus, G Reinhart</t>
  </si>
  <si>
    <t>Digital description of products, processes and resources for task-oriented programming of assembly systems</t>
  </si>
  <si>
    <t>The ability to enable a fast modification and system-change, in order to fulfil quickly changing market needs, is one of the essential requirements of future production systems. Against this background, the central objective of this paper is the discussion of a new concept to simplify the application of task-oriented programming for assembly systems. For this purpose, a generic and comprehensible concept is used for the modeling of resources, processes and products. The core aspect is a method for the definition of multi-vendor skills in assembly systems. The implementation of the concepts in the engineering standard AutomationML and the integration into a programming system complete this contribution.</t>
  </si>
  <si>
    <t>M Gregor, J Hromada, J Matuszek</t>
  </si>
  <si>
    <t>Digital Factory supported by simulation and metamodelling</t>
  </si>
  <si>
    <t>yadda.icm.edu.pl</t>
  </si>
  <si>
    <t>This paper presents the results of research done at the University of Žilina and SLCP Consulting on the area of Digital Factory. The paper focuses on research of support tools e.g. computer simulation and metamodeling in the framework of Digital Factory. The chosen results of research are presented in the paper. The theoretical assumptions and developments were validated on the chosen production systems.</t>
  </si>
  <si>
    <t>Digital Twin Data Modeling with AutomationML and a Communication Methodology for Data Exchange</t>
  </si>
  <si>
    <t>In the context of the Cyber Physical Systems toward the realization of a Digital Twin system for future manufacturing and product service systems we propose the use of AutomationML to model attributes related to the Digital Twin. Also, we propose that this model is very useful for data exchange between different systems that are connected with the Digital Twin. We present a case study where a industrial component was modeled and simulated to prove that our methodology works.</t>
  </si>
  <si>
    <t>Digital, Internet-enabled assembly line and factory modeling</t>
  </si>
  <si>
    <t>Digital, Internet‐enabled assembly line and factory modeling is essential for creating hardware and software independent, model‐driven system designs that can be implemented in a variety of different ways on a global‐basis in different countries and industries based on constraints such as cost, quality, productivity, real time responsiveness, technological support, culture, climate, risk factors, and others. In order to make our model‐driven approach practical, we follow an analytical, quantitative and open‐source computational method and use IBM's Rational Rose, UML (unified modeling language). This is an industry‐standard, platform‐independent, object‐oriented software and system analysis/design and documentation method, as well as a language for specifying, constructing, visualizing and documenting complex systems. To illustrate our Internet‐enabled factory design and modeling approach we demonstrate in‐depth examples of our own Internet‐enabled factory system designs, including class diagrams, use case and activity diagrams, and even some automatically generated Java code.</t>
  </si>
  <si>
    <t>WB Zhao, JW Jeong, S Do Noh, JT Yee</t>
  </si>
  <si>
    <t>Energy simulation framework integrated with green manufacturing-enabled PLM information model</t>
  </si>
  <si>
    <t>Manufacturing industry has been facing tremendous pressure on environmental regulations like the reduction of pollutants, e.g., carbon dioxide. Limited natural resources have driven manufacturing companies to seek ways to reduce energy consumption for daily production. Manufacturing industry needs to consider sustainability for green manufacturing during the entire product life cycle. Conventional product life cycle management has not considered energy consumption with respect to product manufacturing. This paper proposes a new product life cycle management information model by considering the sustainability aspects. And a framework is presented to conduct energy simulation for analyzing the impact of sustainability on manufacturing. Analysis results show that the energy simulation using the sustainability-enabled product life cycle management information model could assist the manufacturing industry to save energy.</t>
  </si>
  <si>
    <t>eTransition models of collaborating design and manufacturing enterprises</t>
  </si>
  <si>
    <t>The purpose of this article is to introduce eTransition models, modelling enterprise architectures during their transition from traditional to digital, in the context of collaborating enterprises, which are designing, manufacturing and, in a true multi-lifecycle fashion, even de-manufacturing products. Our approach is analytical, quantitative and open-source computational, following object/component-oriented, validated enterprise (i.e. collaborative digital factory) modelling methods, models and software tools, as well as a system architecture written in the Unified Modelling Language. This approach enables us to analyse individual, as well as eCommerce-linked, B2B (business to business) collaborative enterprises, in particular to analyse their eTransition processes, and then design all critical aspects of their design, manufacturing and logistics processes over the web, manage their manufacturing lines and provide electronic support systems for operators. In our research, we have used the Rational Rose Unified Modelling Language (UML, an industry-standard, object-oriented software and system analysis/design and documentation method), as a language for specifying, constructing, visualizing, and documenting the artefacts of such a software-intensive system, Ranky's CIMpgr (CIM process, generic, resource) object-oriented process modelling method, and we have targeted the modelling efforts to describe concurrent, distributed systems, such as the electro-mechanical manufacturing and de-manufacturing systems we have studied at our collaborating industrial partners' sites.</t>
  </si>
  <si>
    <t>Evaluation of prediction accuracy for energy-efficient switching of automation facilities</t>
  </si>
  <si>
    <t>Unproductive phases of automated manufacturing systems bear a large and rarely used potential for energy savings when shifting down or even completely switching off plant components and devices. To exploit this potential, we build on an approach to the automated calculation and execution of energy-efficient switching strategies based on representing plant behavior in terms of priced timed automaton (PTA) models annotated with energy cost information for different unproductive modes. Due to simplifications concerning timing and approximate power values, however, these models are idealistic and can predict a plant's energy demand only approximately. In this paper, we evaluate the prediction accuracy of PTA-derived switching strategies based on experiments carried out on a test bed of typical automation components. We can show that measured and predicted energy demand deviate only slightly for reasonable situations of production pause times.</t>
  </si>
  <si>
    <t>Factory Product Lines: Tackling the Compatibility Problem</t>
  </si>
  <si>
    <t>Variability poses enormous challenges to the manufacturing domain: the demand for highly customized and personalized goods requires bringing a large amount of flexibility to traditional mass production techniques. In particular, when a factory is asked to produce of a new variant of a good, production planning engineers need to manually examine that factory in question, in order to understand whether that new variant can indeed be produced. We call this the "compatibility between the variant and the factory" problem. In this paper, we present a product line-based modelling technique and a tool for assisting production planning engineers in the resolution of this problem.</t>
  </si>
  <si>
    <t>Fault-centric system modeling using SysML for reliability testing</t>
  </si>
  <si>
    <t>Current production plants are highly customizable and flexible in their processes. This flexibility is mainly realized by software. Standards like IEC 61508 for functional safety demand intensive testing efforts to ensure a certain level of integrity. The uncertainty about system behavior, especially in fault situations, complicates reliability testing. We propose a concept that integrates fault models into SysML system models for model based development. The introduced fault models can be designed in two granularity levels, starting with coarse information at early development phases up to precise mathematical relations. The concept is applied to a component (rotary switch) of a laboratory plant, which connects three conveyor bands where friction deviation can occur during rotary movement. Such models can build the foundation for test generation in reliability testing.</t>
  </si>
  <si>
    <t>H Hopf, E Müller</t>
  </si>
  <si>
    <t>FSMER–Systematic Approach for Modeling Energy and Resource Efficient Factories</t>
  </si>
  <si>
    <t>Energy and resource efficiency, as main instruments of sustainability, have become important objectives for industrial companies. Innovative tools and methods are needed to design sustainable, energy and resource efficient systems and processes of a factory. Against this background, the “Method for Factory System Modeling in the Context of Energy and Resource Efficiency” (FSMER) has been developed and evaluated. The method FSMER consists of a Meta Model, four comprehensive Factory System Concepts for the description of hierarchy, function, structure and life cycle, a Reference Model and a Procedure Model. The method aims at the holistic, methodical and model-based description of the factory in order to consider the objectives energy and resource efficiency in early conceptual planning phases. In addition, interrelationships are explained and potentials for efficiency improvements are identified. Therefore, FSMER supports the representation and evaluation of the complex factory system in a simplified and graphical form. By this, effects of planning decisions can also be visualized. In the paper, the method and its evaluation are described.</t>
  </si>
  <si>
    <t>M Lütjen, D Rippel</t>
  </si>
  <si>
    <t>GRAMOSA framework for graphical modelling and simulation-based analysis of complex production processes</t>
  </si>
  <si>
    <t>The adequate planning of production processes is a big challenge, in which model-based planning concepts help to manage and to structure the accruing data. By using conceptual process models, like Business Process Modelling Notation, Event-driven Process Chains, etc., the consistent description of material flows is often neglected, meaning that the transformation into material flow simulation models is often impossible. Complex production processes with branched material flows are particularly difficult to model in a simulation driven way. This paper presents the modelling concept GRAMOSA (graphical modelling and simulation-based analysis) as an integrated approach for the material flow-oriented modelling of complex production processes. A new notation as part of an overall factory data model is developed. By using GRAMOSA, the factory data model can be transformed directly into executable simulation models. This concept of automated model generation saves time and reduces transformation failures in comparison to manual programming. The modelling concept and its simulation feasibility is evaluated by a use case, which represents a flexible flow shop scenario with 3 × 3 paralleled machines and inventory control strategy.</t>
  </si>
  <si>
    <t>Graph-based predictions and recommendations in flexible manufacturing systems</t>
  </si>
  <si>
    <t>Due to the emerging paradigm of mass-customization, manufacturing processes are becoming increasingly complex. Management of this complexity requires system support that goes beyond traditional MES capabilities, such as discovery of patterns throughout massive networks of interdependent processes. As of today, Manufacturing Analytics offer only limited decision support focused on descriptive metrics that cannot account for predictive and prescriptive decision support, such as detection of systematic fault patterns. The application of predictive models in manufacturing environments is non-trivial, because they need to reflect system domain constraints and preserve semantics of manufacturing operations. Recent approaches of so-called Advanced Manufacturing Analytics try to fill this gap by applying standard data mining algorithms with customized data preparation for domain-specific use cases. In order to overcome the problem of high customization efforts, we introduce a graph-based analytics framework derived from a comprehensive requirements analysis. Additionally, we demonstrate applicability of the presented framework on two exemplary manufacturing analytics use cases.</t>
  </si>
  <si>
    <t>H Khaleel, D Conzon, P Kasinathan…</t>
  </si>
  <si>
    <t>Heterogeneous applications, tools, and methodologies in the car manufacturing industry through an IoT approach</t>
  </si>
  <si>
    <t>Due to the growth of industrial Internet services, today's production environment is on the edge of a new era of innovations and changes. This is taking place through the convergence of the global industrial system with the power of advanced computing, analytics, low-cost sensing, and new levels of connectivity enabled by the Internet of Things (IoT). These innovations will bring higher efficiency, flexibility, and interoperability among industries, although they belong to different production ecosystems. This paper describes an IoT platform and the related prototypes developed within the project: Enabling Business-Based Internet of Things and Services (ebbits), with a focus on the industrial domain. Heterogeneous applications were deployed and tested, including a wireless sensor and actuator network for industrial machines monitoring and a radio-frequency-identification-based system for operator management, locating, and authorization, which also includes an interactive user interface for portable devices to visualize real-time information from physical-world devices. Moreover, tools for model-driven development are used to simplify the process of building IoT applications. Those developments are based on IoT middleware that is developed and deployed by the project to enable the seamless integration of heterogeneous technologies and processes into mainstream enterprise systems. This paper also presents the prototypal deployment of the developed prototypes in the car manufacturing industry.</t>
  </si>
  <si>
    <t>Implementation of an AutomationML-Interface in the digital factory simulation</t>
  </si>
  <si>
    <t>The role of virtual commissioning and manufacturing plant simulation in the process planing is getting more important every day (Reinhart &amp; Wünsch, 2007). However the heterogenous environment of engineering tools and the need of data exchange between them cause big costs and time waste. (Kiefer, 2008) A concept to transfer information types like topology, geometry, kinematics, logic, physical behavior is currently one of the main requirements of the mechatronical engineering process. In this paper, a practical attempt of solving the data exchange problem with the help of AutomationML® format will be introduced.</t>
  </si>
  <si>
    <t>IMPLEMENTING A RECONFIGURABLE AND DISTRIBUTED MANUFACTURING CONTROL SYSTEM</t>
  </si>
  <si>
    <t>This paper presents a step-by-step method to implement a Reconfigurable and Distributed Manufacturing Control System (RDMCS), which must allow the integration of value-added activities, information, resources and knowledge among heterogeneous business workflow of manufacturing subsystems in different geographical locations. These subsystems need to be aware of each other to attain the global objective of the system. Due the involved complexity, a modeling technique with well-defined formalism is used to ensure a systematic application of the design specifications and an effective degree of collaboration. Tools for edition, simulation and implementation should be considered to reduce involved costs and dispensed time. There is not a unique technique that allows develop a RDMCS that is, the proposed method is based on Petri net, holonic and multi-agent system and service-oriented architecture techniques, which have also associated software for generation quasi automatically of controller languages and for debug, deployment and simulation. Application example demonstrates the effectiveness of the resultant control system, such as in autonomy, flexibility, collaboration, reuse and robustness.</t>
  </si>
  <si>
    <t>Initialization of simulation models using CMSD</t>
  </si>
  <si>
    <t xml:space="preserve">In the context of online- and symbiotic simulation, the precise initialization of simulation models based on the state of the physical system is a fundamental requirement. In these simulations, the simulation model typically serves as an operational decision support tool. Obviously, it can therefore not start empty and idle. The accurate capturing of initial conditions is fundamental for the quality of the model based predictions. In literature, it is only generally stated that the simulation model must maintain a close connection with the physical system. Our work systematically investigates which data from the physical system is needed for initialization, how it shall be transferred into the simulation model in a standardized way, and which potential problems must be solved in the simulation system to adequately initialize its model elements. We present a solution based on the core manufacturing simulation data (CMSD) standard, suggest necessary extensions and demonstrate a prototypical implementation. </t>
  </si>
  <si>
    <t>C Mosch, R Anderl…</t>
  </si>
  <si>
    <t>Integrated Process Planning Based On A Federative Factory Data Management</t>
  </si>
  <si>
    <t>Manufacturing companies are confronted with short product life cycles, more variety of products and short cycles of leap innovations. This results in a higher frequency of changes in factory structures and an increasing importance of factory planning processes. Factory planning processes are characterized by participative and interdisciplinary processes due to various actors dealing in different domains and working in distributed environments. The result is a heterogeneous IT-landscape based on increasing use of multiple isolated and domain-specific IT tools and systems and hereby an increasing redundant, inhomogeneous and inconsistent data-holding. The control of these factory planning processes can be reached by holistic approaches and consistent system integration. The mean of system integration is the consideration of all domains involved in planning processes, used IT tools and systems and business processes. In this paper, the approach of a Federative Factory Data Management (FFDM) based on Service Oriented Architecture (SOA) and Semantic Model funded by the DFG (Germany) and CAPES (Brazil) will be described, which faces up the described challenges of factory planning processes. The focus of this approach is on the integration of isolated used IT tools for the dimensioning and structuring of factory systems, the generated domain-specific partial models as well as the coordination and synchronization of engineering workflows. In order of the control of factory planning processes the integration and coupling of the views of products, processes and resources on metadata level is required for a communication between different isolated and domain-specific IT tools of the various involved domains without losses or redundancies. The integration and coupling of these three views is based on a document independent factory structure description linked with factory defining metadata. In order to integrate and couple these different views, the relevant information and independencies are identified. Current reference process models for production and factory planning as well as the current methods to describe domain-specific models are analyzed. This is the basis for the development of the FFDM to build up a semantically coherent information model as a common communication and integration framework to represent the factory and to define and to access factory data. The goal of the presented approach is the increasing of planning harmonization, certainty, quality and frequency by a consistent information flow as well as the reduction of time of product development and factory planning processes.</t>
  </si>
  <si>
    <t>F Christoulakis, K Thramboulidis</t>
  </si>
  <si>
    <t>IoT-based integration of IEC 61131 industrial automation systems: The case of UML4IoT</t>
  </si>
  <si>
    <t>Internet of Things (IoT) plays a key role in the new generation of industrial automation systems (IASs). Evolving IoT standards if effectively used may address many challenges in the development of IASs. However, the use of the IoT and the REST architectural paradigm that IoT is based on, is not an easy task for the automation engineer. In this paper, a model driven system engineering process is adopted for IASs and it is extended to exploit IoT standardization efforts in IEC 61131 based system. IoT is considered as an enabling technology for the integration of cyber-physical and cyber components of the system and humans, bringing into the industrial automation domain the benefits of this technology. A UML profile for IoT is exploited to automate the generation process of the IoTwrapper, i.e., the software layer that is required on top of the IEC 61131 cyber part of the cyber-physical component to expose its functionality to the modern IoT IAS environment. A prototype implementation and performance measurements prove the feasibility of the presented approach.</t>
  </si>
  <si>
    <t>M Gregor, A Štefánik, J Hromada</t>
  </si>
  <si>
    <t>Lean Manufacturing Systems Optimisation Supported by Metamodelling</t>
  </si>
  <si>
    <t>This paper presents metamodelling method as a practical approach to the statistical summarisation of simulation results. Metamodels enable to reduce memory requirements by experiments and, on the other side, they can be use as fast support tools for the manufacturing systems control. The chosen metamodelling approach was applied in various projects. Given example shows practically how can be metamodel developed and verified using simple Conwip production systems.</t>
  </si>
  <si>
    <t>X Zhiwei, L Yongxian</t>
  </si>
  <si>
    <t>Mechanical production line simulation and optimization analysis</t>
  </si>
  <si>
    <t>A simulation system as a desktop resource named NEU-Simulation is developed by using the object-oriented simulation package eM-PlantR.. The simulated manufacturing system is a medium-sized equipment manufacturer which produces NC machine products. The simulation system adopts object-oriented modeling methods based on UML to simulate equipment manufacturing system. The NEU-Simulation is used by various manufacturing personnel as a tool to support decision-making. The simulation model developed is only partially successful. The emphasis in this paper is placed on the design of the machining production line. And four types of factors such as the number of equipment, machine tool operations time, buffer size and the number of employees etc. are considered and analyzed by using design of experiment (DOE) method to locate the bottlenecks of production line. Reduction of the number of simulation experiments can be realized by the Orthogonal experimental design method. The result of simulation analysis is used to guide the design and reconstruction of production line. In the course of the development of simulation system It is realized that some enterprise information system such as workshop management systems, production management systems, etc. must be integrated into simulation system to share the basic data, timely access to the latest production data. Only in this way can reduce the preparation and the maintenance of basic data of simulation system before simulation.</t>
  </si>
  <si>
    <t>M Neumann, E Westkämper</t>
  </si>
  <si>
    <t>Method for situation-Based modeling and simulation of assembly systems</t>
  </si>
  <si>
    <t>This paper presents our on-going research steps aiming at the development of a method for situation-based modeling and simulation of assembly systems. The focus lies on the employed modeling language and the modeling procedure as well as their integration into the whole method. After motivating the research the overall approach will be introduced to constitute on overview. In the following the modeling language used in this approach and the conceived modeling procedure will be described in detail. This paper concludes with a roadmap that defines the next steps and activities.</t>
  </si>
  <si>
    <t>R Priego, A Agirre, E Estevez, D Orive, M Marcos</t>
  </si>
  <si>
    <t>Middleware-based Support for Reconfigurable Mechatronic Systems</t>
  </si>
  <si>
    <t>Current automation systems demand flexibility and efficiency in order to face the constant changes of the application in terms of dynamism, complexity and extensibility. To deal with these demanded requirements, automation systems have been provided with reconfiguration techniques that have allowed them to reschedule the production, to recover from a faulty situation and to update the controller at run time, among others. This paper presents a middleware architecture which provides the automation systems with the necessary mechanisms to monitor and manage several types of QoS requirements that must be assured during system operation. The design of the middleware is based on a meta-model of the automation system, composed by a set of mechatronic components containing the information related to the hardware platform, the software they implement and their internal state that allows the middleware to take decisions in order to perform the different types of reconfiguration.</t>
  </si>
  <si>
    <t>G Shao, A Brodsky, R Miller</t>
  </si>
  <si>
    <t>Modeling and optimization of manufacturing process performance using Modelica graphical representation and process analytics formalism</t>
  </si>
  <si>
    <t>This paper concerns the development of a design methodology and its demonstration through a prototype system for performance modeling and optimization of manufacturing processes. The design methodology uses a Modelica simulation tool serving as the graphical user interface for manufacturing domain users such as process engineers to formulate their problems. The Process Analytics Formalism, developed at the National Institute of Standards and Technology, serves as a bridge between the Modelica classes and a commercial optimization solver. The prototype system includes (1) manufacturing model components’ libraries created by using Modelica and the Process Analytics Formalism, and (2) a translator of the Modelica classes to Process Analytics Formalism, which are then compiled to mathematical programming models and solved using an optimization solver. This paper provides an experiment toward the goal of enabling manufacturing users to intuitively formulate process performance models, solve problems using optimization-based methods, and automatically get actionable recommendations.</t>
  </si>
  <si>
    <t>Modeling change and structural dependencies of automation systems</t>
  </si>
  <si>
    <t>Automation systems can be structured according to physical and functional aspects, supplemented by the consideration of the dependencies between the elements of both structures. This information is required for analyses of effects due to temporal changes of the physical system structures, e.g. to analyze the effect of a component fault onto the automation system functions. This contribution proposes a metamodel for the system level design of automation systems, which makes use of hierarchical structures offered by the description language AutomationML, structured on the basis of the IEC 81346 aspects: product, function, and location, and supplemented by inter and intra structure relationships for modeling the dependencies. Modeling temporal changes is considered by means of the integration of an event structure into the metamodel.</t>
  </si>
  <si>
    <t>Modeling of system knowledge for efficient agile manufacturing: Tool evaluation, selection and implementation scenario in SMEs</t>
  </si>
  <si>
    <t>In the manufacturing world, knowledge is fundamental in order to achieve effective and efficient real time decision making. In order to make manufacturing system knowledge available to the decision maker it has to be first captured and then modelled. Therefore tools that provide a suitable means for capturing and representation of manufacturing system knowledge are required in several types of industrial sectors and types of company's (large, SME). A literature review about best practice for capturing requirements for simulation development and system knowledge modeling has been conducted. The aim of this study was to select the best tool for manufacturing system knowledge modelling in an open-source environment. In order to select this tool, different criteria were selected, based on which several tools were analyzed and rated. An exemplary use case was then developed using the selected tool, Systems Modeling Language (SysML). Therefore, the best practice has been studied, evaluated, selected and then applied to two industrial use cases by the use of a selected opens source tool.</t>
  </si>
  <si>
    <t>J Wollert, M Lehne</t>
  </si>
  <si>
    <t>Modelling for Ship Design and Production</t>
  </si>
  <si>
    <t>DTIC Document</t>
  </si>
  <si>
    <t>The flexible operating and changing of the complex one-of-a-kind shipbuilding environment has to be based on adequate concepts and instruments to handle the related controlling, planning and implementation tasks. Product modeling defines the physical and application-driven product-related information. It is of basic importance to support this environment, especially the concurrent engineering functions, during the whole product life-cycle. Process modeling supports the implementation and operation of complex CIM (Computer Integrated Manufacturing) oriented processes. In this paper, some modeling applications within European shipbuilding R&amp;D (research and development) projects will be highlighted from the viewpoint of an integrated product and process modeling approach. The following projects will be referenced: NEUTRABAS (Neutral Database for Complex Multifunctional Systems) - ROCOCO (Real Time Monitoring and Control of Construction Site Manufacturing) - MARIN-ABC (Marine Industry Applications of Broadband Communication)</t>
  </si>
  <si>
    <t>On applying MDE for generating reconfigurable automation systems</t>
  </si>
  <si>
    <t>The continuous changes on the market and customer demands have forced modern automation systems to provide more strict Quality of Service (QoS) requirements such as load balance or full availability of the control system, among other characteristics. In order to cope with these demanding requirements, modern automation systems have started to incorporate novel design approaches which include reconfiguration mechanisms. Following this trend, this paper presents the use of MDE techniques and technologies, to help in the definition of the control system of reconfigurable automation plants. Directly from the model-based design, a model-based tool is derived that provides support for the generation of the elements that compose the reconfigurable control system.</t>
  </si>
  <si>
    <t>S Bergmann, S Strassburger</t>
  </si>
  <si>
    <t>On the Use of the Core Manufacturing Simulation Data (CMSD) Standard: Experiences and Recommendations</t>
  </si>
  <si>
    <t>strassburger-online.de</t>
  </si>
  <si>
    <t>The Core Manufacturing Simulation Data (CMSD) information model is defined by SISO standards SISO-STD-008-01-2012 and SISO-STD-008-2010. The main objective of CMSD is to facilitate interoperability between simulation systems and other information systems in the manufacturing domain. While CMSD is mainly intended as standardized data exchange format, its capabilities go beyond simple data exchange. Frequently CMSD based system descriptions are used for purposes of automatic simulation model generation. In this paper, we report on practical experiences using the CMSD standard for such purposes as well as for purposes of simulation model initialization and simulation output data collection. Based on our experiences we suggest potential enhancements for a future revision of the standard.</t>
  </si>
  <si>
    <t>B Scholz-Reiter, M Lütjen</t>
  </si>
  <si>
    <t>Production process engineering—modelling and evaluation of process chains for composite manufacturing</t>
  </si>
  <si>
    <t>The highest potential of lightweight construction for aircraft structures or rather all kind of transport technology is provided by carbon-fiber-reinforced plastics (CFRP). Even in relation to aluminum structures a weight reduction of up to 30% is possible, which leads to substantial economic and ecological advantages. Accordingly, the importance of fiber-reinforced plastics increased clearly in the past two decades for the sectors of aircraft construction, shipbuilding and automotive engineering. The market demands for shorter development times, further cost reductions and increasing manufacturing rates. At the field of production process engineering it requires the use of special planning aids for the development of product specific process chains. The development of new economical production technologies at the end of the 90's extended the spectrum of alternative manufacturing solutions for carbon-fiber-reinforced plastics substantially. Therefore it is necessary to identify a few good potential manufacturing solutions at early stages in order to concentrate the planning efforts on these. Against this background a continuous evaluation and comparison of the alternative manufacturing solutions should be possible over the entire planning process. This requires a specific modeling concept, which provides an appropriate specification of manufacturing process and production system. At the perspective of production process engineering there are special requirements and characteristics for the manufacturing of carbon-fiber-reinforced plastics (CFRP), which requires the use of new modeling methods. This paper introduces a special graph-based modeling concept, which provides the specification and evaluation of alternative manufacturing scenarios already in the planning phase. An automatically generated simulation model enables the planning expert to analyze the system performance of the modeled manufacturing scenario. This detailed analysis admits a further optimization of the manufacturing scenarios without additional expenditure. Apart from the documentation aspects of this modeling concept the production process engineering will be improved by continuous evaluation of alternative manufacturing scenarios.</t>
  </si>
  <si>
    <t>E Negri, L Fumagalli, M Garetti, L Tanca</t>
  </si>
  <si>
    <t>Requirements and languages for the semantic representation of manufacturing systems</t>
  </si>
  <si>
    <t>In the last years, attention has been devoted to the development of ontologies, which are ICT conceptual models allowing a formal and shared representation of a particular domain of discourse, and to the use of these representations in a variety of contexts, among which also the industrial engineering can be counted. Within the industrial engineering field, the manufacturing domain has not yet seen a wide application of ontologies. This paper firstly shows the use of ontologies for the semantic annotation of a Web Service-based architecture for the control of manufacturing systems; and then contributes to the research field of manufacturing domain ontologies by proposing a thorough literature review and analysis of the available languages supporting such objective. The paper collects the main requirements that semantic languages must meet to be used in the manufacturing domain with the outlined purpose. In fact, the available semantic languages are several and characterized by different features: the paper identifies the most proper ones for the manufacturing domain representation thanks to their analysis against the main requirements. Lastly, the paper shows how the discussed topics are deployed in a real industrial example.</t>
  </si>
  <si>
    <t>M Lütjen, A Ait Alla</t>
  </si>
  <si>
    <t>Risk-optimized design of production systems by use of GRAMOSA</t>
  </si>
  <si>
    <t>hindawi.com</t>
  </si>
  <si>
    <t>Today production and logistic systems are getting more complex. This is a problem which the planning and design of such systems have to deal with. One main issue of production system development in series production is the planning of production processes and systems under uncertainty. New and existing production technologies are often not fully adoptable to new products. This is why some of the main characteristics, like, for example, cost, time, or quality, are not definable at the beginning. Only value ranges and probabilities can be estimated. However, the adaptation process is controllable, which means that the adaptation results are depending on the existing development budget and its resources. This paper presents an approach for the optimized allocation of development resources regarding the adaptation risks of production technologies and processes. The modeling concept GRAMOSA is used for integrated modeling and discrete event-based simulation of the aspired production system. To this end a domain-specific modeling language (DSML) is applied. The further risk-based analysis of the simulation results and the optimized allocation of the development budget are done by use of mathematical optimization.</t>
  </si>
  <si>
    <t>Semantic information modelling for factory planning projects</t>
  </si>
  <si>
    <t>Nowadays, one of the main challenges in factory planning is the consistent and coherent information processing along planning processes. Despite the current efforts in the fields of Virtual Production and Digital Factory, planning and simulation applications mostly support only analyses and optimizations of single planning aspects. To match nowadays challenges, planners require solutions that provide an integrated view on all data generated along planning processes to evaluate planning scenarios in advance and to achieve increasing production quality and efficiency. We have developed an essential solution by combining the ‘Condition Based Factory Planning’, a flexible planning approach which decomposes the process into standardized planning modules, and the ‘Virtual Production Intelligence’. This fusion creates a basis for the integration and analysis of data aggregated along production (planning) processes. The current information model provides factory planners to perform integrated analyses of process characteristics on the bases of module parameters to increase transparency of information flows.  In this paper, the enhanced process of semantic information modelling is described to integrate precise planning values within a factory planning project from heterogeneous data sources and to provide a consistent information base within the planning system. Therefore, we define the relevant concepts of the domain and their interrelations in a formalized and explicit way. Furthermore, specific templates for the planning modules are developed to ensure the completeness and high data quality which are then mapped against the information model by means of semantic annotation and interpretation. This approach provides semantic interoperability of planning and simulation applications used in factory planning without the need to change their individual data models and structures. Thus, the business logic of the domain and the technical implementation of the planning system are decoupled which provides a generality of the business logic and a flexible adaption of planning modules.</t>
  </si>
  <si>
    <t>B Kádár, W Terkaj, M Sacco</t>
  </si>
  <si>
    <t>Semantic Virtual Factory supporting interoperable modelling and evaluation of production systems</t>
  </si>
  <si>
    <t>Modelling, simulation and evaluation of manufacturing systems are relevant activities that may strongly impact on the competitiveness of production enterprises both during the design and the operational phases. This paper addresses the application of a semantic data model for virtual factories to support the design and the performance evaluation of manufacturing systems, while exploiting the interoperability between various Digital Enterprise Technology tools. The paper shows how a shared ontology-based framework can be used to generate consistent 3D virtual environments and discrete event simulation models, demonstrating this way how the proposed solution can provide an interoperable backbone for heterogeneous software tools.</t>
  </si>
  <si>
    <t>F Pauker, I Ayatollahi, B Kittl</t>
  </si>
  <si>
    <t>Service Orchestration for Flexible Manufacturing Systems using Sequential Functional Charts and OPC UA</t>
  </si>
  <si>
    <t>Flexible manufacturing cells (FMC) consist of machine tools, handling devices and some peripheral components e.g. conveyor belts or work piece magazines. In the scope of a smart factory with a service-oriented architecture (SOA), each active component offers its capabilities as services. These services can be basic equipment functions or can lead to higher level operations on the equipment. The FMC’s controller aggregates these services in order to generate cell services and offer them to superordinate systems. OPC Unified Architecture (OPC UA) is a state-of-the-art technology for information modelling and data exchange in industrial automation. In this paper we describe the use of a graphical control language to facilitate generation of FMC services and for orchestration of the cell component’s services. The software tool JGrafchart was deployed to design extended Sequential Functional Charts (SFC), representing the orchestrated services. JGrafchart also acts in this prototypic FMC as the cell controller. The component services are offered to the network environment as methods in the address space of dedicated OPC UA servers. State variables of the components exposed by OPC UA servers are read by JGrafchart to evaluate transition conditions. This approach was deployed in the learning and innovation factory at the Vienna University of Technology, on FMCs consisting of Emco Concept machine tools and ABB robots.</t>
  </si>
  <si>
    <t>S Moon, S Kang, J Jeon, I Chun</t>
  </si>
  <si>
    <t>Simulation Modeling of Sewing Process for Evaluation of Production Schedule in Smart Factory</t>
  </si>
  <si>
    <t>We should complete customized products in specified time to implement smart factories. For this simulation can work as a tool for validating production schedule. We propose in the manuscript a simulation model for sewing machine and modeling tool for simulation of sewing process.</t>
  </si>
  <si>
    <t>S Palajova, Š Figa, M Gregor</t>
  </si>
  <si>
    <t>Simulation of manufacturing and logistics systems for the 21th century</t>
  </si>
  <si>
    <t>acs.pollub.pl</t>
  </si>
  <si>
    <t>This paper deals with computer simulation of manufacturing systems. It contains the basic simulation theory and principles of a simulation project management. Furthermore the authors introduced the idea of parametric simulation model, followed by special application areas of simulation, e.g. scheduling, emulation, metamodelling. The paper discusses the possibility to utilize a cloud computing technology in simulation. The case example of the application of simulation by the optimization of real production system concludes the working part of paper. The final part summarizes benefits and recommendations.</t>
  </si>
  <si>
    <t>Smart factories-intelligent manufacturing environments</t>
  </si>
  <si>
    <t>mysciencework.com</t>
  </si>
  <si>
    <t>Regarding the Stuttgart Model on adaptive enterprises a new perspective with the usage of ubiquitous computing is discussed, which allows the collection and distribution of information and knowledge at all places of work. This information is used to bridge the gap between digital planning and work shop. The approach is a dynamic system that manages production fluctuations using decentralized communication, planning, and information support. Using a meta-model of the smart factory location, sensor integration, and communication structures are developed and integrated into an augment reality device. This provides a decentralized system, that uses intelligent manufacturing equipment in order to accomplish a highly flexible production as well as a feedback tool to further reduce inefficient preparation results. As a result a minimum in complexity, cost and time consumption is created. In this paper, the potential and architecture of smart factories based on wireless communication, location technologies, augmented reality, and integrated sensors will be presented with a focus on management of mobile resources in the production environment.</t>
  </si>
  <si>
    <t>E Ţundrea, P Lahire, D Parigot, CB Chirilă, D Pescaru</t>
  </si>
  <si>
    <t>SMARTFACTORY-an Implementation of the Domain Driven Development Approach</t>
  </si>
  <si>
    <t>academia.edu</t>
  </si>
  <si>
    <t>In the world of software everything evolves. So, then, do systems engineering on software architectures, object oriented languages and technologies. The object-oriented programming (OOP) principles did not cure important issues faced by software companies these days on developing complex software for reuse and protecting the more and more evolving applications against technological obsolescence. In this direction there are a lot of approaches like Aspect Oriented Programming, Subject Oriented Programming, Intentional Programming, Web Services, generative techniques and component technology. Each one of them tries to solve a problem from OOP. In this paper we want to propose our approach called SMARTFACTORY which is based on the vision of OMG: Domain-Driven Development. It is a modelling support for software factories centered on models, technological neutral and which introduces a new meta-level on top of the classical programming entities. We will present i) concepts we use for handling the meta-information of a business-model (SMARTMODELS), ii) how we describe its entities, iii) how to generate and adapt more effective the application building process and iv) we will also address at each level implementation issues of the prototype (SMARTFACTORY) which benefits from earlier experiences.</t>
  </si>
  <si>
    <t>Developing manufacturing simulation models usually requires experts with knowledge of multiple areas including manufacturing, modeling, and simulation software. The expertise requirements increase for virtual factory models that include representations of manufacturing at multiple resolution levels. This paper reports on an initial effort to automatically generate virtual factory models using manufacturing configuration data in standard formats as the primary input. The execution of the virtual factory generates time series data in standard formats mimicking a real factory. Steps are described for auto-generation of model components in a software environment primarily oriented for model development via a graphic user interface. Advantages and limitations of the approach and the software environment used are discussed. The paper concludes with a discussion of challenges in verification and validation of the virtual factory prototype model with its multiple hierarchical models and future directions.</t>
  </si>
  <si>
    <t>GC Vosniakos, E Levedianos…</t>
  </si>
  <si>
    <t>Streamlining virtual manufacturing cell modelling by behaviour modules</t>
  </si>
  <si>
    <t>A structured methodology and tools built around the concept of 'behaviours' are presented for constructing virtual reality (VR) models of flexibly automated manufacturing cells focusing on machine tools and robots. Four main areas are dealt with: geometric, kinematic, functional and interaction modelling. Basic (stereotypical) kinematic and functional behaviours are defined in a parametric and reusable form so that they can be allocated to classes as well as individual objects. Inverse kinematic behaviours are defined according to dedicated algorithms for particular kinematic chain configurations. Basic behaviours are synthesised into more complex ones that are less generic, by definition, and referring to larger hierarchical trees. A series of paradigms are presented regarding a CNC turn–milling centre served by an industrial robot. The extensible library of reusable behaviours and the proposed methodology for defining and integrating them in VR platforms provide structured tools for developing manufacturing system design and operation applications.</t>
  </si>
  <si>
    <t>GC Vosniakos, XV Gogouvitis</t>
  </si>
  <si>
    <t>Structured design of flexibly automated manufacturing cells through semantic models and petri nets in a virtual reality environment</t>
  </si>
  <si>
    <t>The work presented in this paper outlines a design framework for flexibly automated manufacturing cells in a Virtual Reality environment. Design encompassing structure/configuration and control/operation aspects of manufacturing cells is supported through different levels of analysis. The cornerstone is semantic models that are constructed for stereotypical manufacturing cell objects and their relations but are extensible for new ones. VRML 3D models of these objects are created and introduced into the virtual world. Core methods are developed for object functional control. A major class of methods at object level refers to trivial and non-trivial kinematics for stereotypical objects such as robots, machine tools and conveyors. The main method at cell level pertains to controlling interactions among different manufacturing tasks and is based on definition of control-interpreted Petri Nets at two levels of detail: generic nets, which are less detailed and directly derive from semantic models, and specific nets, which add further detail that cannot be included in a practical way in the semantic nets. Furthermore, special attention is directed to the user within the virtual environment, by providing mostly visual tools that enhance user perception as well as information and manipulation tools that facilitate interaction with the virtual manufacturing cell being designed. The virtual environment was developed from scratch using relatively high-level 3D graphics development tools and open libraries and is thus amenable to extensions.</t>
  </si>
  <si>
    <t>Supporting the engineering of cyber-physical production systems with the AutomationML analyzer</t>
  </si>
  <si>
    <t>The engineering phase of Cyber-Physical Production Systems (CPPS) is a multi-disciplinary process in which representatives of diverse engineering disciplines collaborate to deliver a complex CPPS. To ensure optimal project management as well as to avoid risks of inconsistencies between engineering models created by engineers from different disciplines, support is needed for integrating and subsequently analyzing diverse engineering data. AutomationML is an emerging data exchange format for engineering data which makes the first step towards the easier exchange of engineering data. Yet, there is a lack of tool support for integrating, making sense of and analyzing AML files. In this paper, we explore the use of Semantic Web and Linked Data technologies to provide extended functionality on top of AML that allows advanced data analytics on engineering data such as intuitive browsing of interlinked engineering models and queries for project-wide verification and validation activities. As a result of these investigations, we present the AutomationML Analyzer prototypical implementation to showcase some of the functionalities made possible by Semantic Web and Linked Data technologies in this context.</t>
  </si>
  <si>
    <t>Toward the ideal of automating production optimization</t>
  </si>
  <si>
    <t>The advent of improved factory data collection offers a prime opportunity to continuously study and optimize factory operations. Although manufacturing optimization tools can be considered mainstream technology, most U.S. manufacturers do not take full advantage of such technology because of the time-intensive procedures required to manually develop models, deal with factory data acquisition problems, and resolve the incompatibility of factory and optimization data representations. Therefore, automated data acquisition, automated generation of production models, and the automated integration of data into the production models are required for any optimization analysis to be timely and cost effective. In this paper, we develop a system methodology and software framework for the optimization of production systems in a more efficient manner towards the goal of fully automated optimization. The case study of an automotive casting operation shows that a highly integrated approach enables the modeling and simulation of the complex casting operation in a responsive, cost-effective and exacting nature. Technology gaps and interim strategies will be discussed.</t>
  </si>
  <si>
    <t>Towards effective management of inconsistencies in model-based engineering of automated production systems</t>
  </si>
  <si>
    <t>The development of automated production systems requires the collaborative effort of a variety of stakeholders from different disciplines. In model-based systems engineering, stakeholders address their specific concerns by forming a number of views using models. Because of the multidisciplinary nature of automated production systems, a variety of modelling languages, formalisms and tools is typically employed. Nevertheless, the aggregation of models is nowadays limited by the communication between stakeholders and interdisciplinary understanding. Therefore, in order to achieve a positive outcome of the design process it is crucial that the models are free of inconsistencies. As a first step, this paper describes challenges related to managing inconsistencies in models of systems from the domain of automated production systems. A conceptual approach that uses semantic web technologies and a technology demonstrator illustrating the technical viability of the approach are shown. Finally, requirements for a discipline-spanning inconsistency management framework are derived based on the presented challenges and initial findings from applying the approach to a demonstration case.</t>
  </si>
  <si>
    <t>M Bouzid, M Ayadi, V Cheutet, M Haddar</t>
  </si>
  <si>
    <t>Towards Management of Knowledge and Lesson Learned In Digital Factory</t>
  </si>
  <si>
    <t>In a world characterized by increasing competitiveness, delivering a good product as soon as possible and increasing complexity of the product, the old method didnot satisfy the needs of companies. In this context the Digital Factory is a solution that is based on the simulation and analysis of all the process ofproduct production to reduce the cost of prototyping and physical testing. But, despite his performance there is a lack of deployment related to the lack of integration of information, knowledge and feedback. So in this article we proposed a model that includes the integration of all the information, knowledge and Lesson Learned. To evolve in the current economic environment, companies must achieve increasingly higher performance levels. To achieve this aim, they are showing adaptability and responsiveness, while continually seeking quality improvement. In order to survive, organizations are challenged to faster design, develop and produce cheaper products that meet user's requirements. But it is not enough to make the right product or good service, it must be better than the competition provides. In this context of collaborative engineering, the digital prototyping (based on the concepts of digital models representing the product, its physical behaviour, and its manufacturing process) is a solution to test and validate a product earlier in its lifecycle [H1]. The simulation, associated to these digital prototypes, becomes an essential tool to avoid unexpected problems occurring during upstream phases of the product lifecycle, and so it allows reducing time spent in the product design project by helping the decision making process.</t>
  </si>
  <si>
    <t>Towards Safe Execution of Reconfigurations in Cyber-Physical Systems</t>
  </si>
  <si>
    <t>The component-based software architecture of a cyber-physical system (CPS) is often subject to structural reconfigurations in response to changing environmental conditions. When introducing reconfigurations to CPS, it is mandatory to ensure that the execution of a reconfiguration does not compromise the safety of the system, e.g., by causing a violation of hard real-time constraints. Existing approaches for ensuring safe reconfiguration do not consider such hard realtime constraints or the interaction of a CPS with its physical environment. Thus, they can not detect all relevant unsafe situations. In this paper, we introduce a novel approach that is based on a design-time specification of conditions for unsafe states combined with a runtime evaluation of these conditions. This enables to detect all relevant unsafe states with respect to a requested reconfiguration at runtime. We illustrate our approach based on a smart railway system.</t>
  </si>
  <si>
    <t>C Thomalla</t>
  </si>
  <si>
    <t>Towards the Digital Factory: Data Re-Use and Fusion</t>
  </si>
  <si>
    <t>The Digital Factory or digital manufacturing stands for the digitization of the design-to-manufacture processes. It enables to integrate design (CAD) tools, product lifecycle management (PLM) tools, simulation software, analytical applications, and control technologies. With these technologies a virtual factory may be created in which a product can be built and validated prior to commissioning any of the equipment used to build it or producing physical prototypes. The data is the essential basis for the digital factory. Even if planning from scratch there exist machine readable data from components, former planning, product data sheets etc., that may be reused thus reducing the amount of work. Data for heterogeneous automation systems occurs in many different ways and formats. This could be some paper text, in digital form or even XML-based description languages. Although data for automation systems becomes more and more available in digital form, it may not be reused throughout the complete life cycle of such systems because of various different machine readable formats and no formalized semantics of the data. This results in misinterpretations, inconsistencies, redundancies and a lot of inefficient work and evitable cost. This paper presents a solution, how information may be read, interpreted and related to other information by using semantic techniques. The proposed evolutionary solution respects well established heterogeneous semantic concepts and allows a stepwise enrichment of semantic content.</t>
  </si>
  <si>
    <t>K Thramboulidis, F Christoulakis</t>
  </si>
  <si>
    <t>UML4IoT—A UML-based approach to exploit IoT in cyber-physical manufacturing systems</t>
  </si>
  <si>
    <t>Internet of Things (IoT) is changing the world. The manufacturing industry has already identified that the IoT brings great opportunities to retain its leading position in economy and society. However, the adoption of the IoT changes the development process of the manufacturing system and raises many challenges. In this paper, the modern manufacturing system is considered as a composition of cyber-physical, cyber and human components, and IoT is used as a glue for their integration as far as their cyber interfaces are concerned. An approach based on a UML profile for the IoT is presented to fully automate the generation process of the IoT-compliant layer that is required for the cyber-physical component to be effectively integrated into the modern IoT manufacturing environment. The approach can also be applied at the source code level specification of the component in case that a UML design specification is not available. A prototype implementation of the myLiqueur production laboratory system is used to demonstrate the applicability and effectiveness of the UML4IoT approach</t>
  </si>
  <si>
    <t>Use of Classification Techniques to Design Laser Cutting Processes</t>
  </si>
  <si>
    <t>In the field of manufacturing engineering, process designers conduct numerical simulation experiments to observe the impact of varying input parameters on certain outputs of a production process. The disadvantage of these simulations is that they are very time consuming and their results do not help to fully understand the underlying process. For instance, a common problem in planning processes is the choice of an appropriate machine parameter set that results in desirable process outputs. One way to overcome this problem is to use data mining techniques that extract previously unknown but valuable knowledge from simulation results. Our research examines the use of such techniques within the field of Virtual Production Intelligence (VPI). This paper proposes a novel approach for applying machine learning models, namely classification and regression trees, to design a laser cutting process. The evaluation shows that the models accurately identify regions in the multidimensional parameter space that increase the quality of the process (i.e. high cut quality). We implemented the models in the web-based VPI-platform, where the user is able to gain valuable insights into the laser cutting process with the aim of optimizing it.</t>
  </si>
  <si>
    <t>P Pedrazzoli, M Sacco, A Jönsson, CR Boër</t>
  </si>
  <si>
    <t>Virtual Factory Framework: key enabler for future manufacturing</t>
  </si>
  <si>
    <t>The global market with increasing competition calls for new strategies that strengthen the future manufacturing systems. This paper presents the underlying models and ideas enabling a new conceptual framework for the next generation of Virtual Factory implementations. The approach fosters four pillars: a standard extensible data model; decoupled functional modules, based on an object oriented Virtual Factory paradigm; an event driven paradigm at the core of abstract objects management; the integration of knowledge at different layers for the decoupled functional modules. The implementation of a Virtual Factory based on the presented framework, points to the usefulness when developing future manufacturing systems.</t>
  </si>
  <si>
    <t>J Otto, S Henning, O Niggemann</t>
  </si>
  <si>
    <t>Why cyber-physical production systems need a descriptive engineering approach–a case study in plug &amp; produce</t>
  </si>
  <si>
    <t>Cyber-physical production systems’ main feature is adaptability, i.e. they adapt automatically to new situations without impairing the system's goals. An example is a smart factory that can adapt to new product variants or production systems, as a result of which, it guarantees a minimum energy consumption in any production scenario. At the heart of this is the capability to generate the automation software based on new requirements, i.e. based on the product description.  Currently, two main solution philosophies exist to implement such an automatic software synthesis:  1. Compositional approaches generate the software by sticking predefined software components together. 2. Synthesis approaches generate the software from scratch based on models of the product and the production resources. We will outline and compare both solutions in-detail. Furthermore, the necessary models are described in this paper. Using examples from the field of manufacturing systems and from industrial automation, we will argue that only the second approach is suited to fulfil the promises of cyber-physical production systems.</t>
  </si>
  <si>
    <t>J Pielmeier, S Braunreuther, G Reinhart</t>
  </si>
  <si>
    <t>Situational Handling of Events for Industrial Production Environments</t>
  </si>
  <si>
    <t>Industrial production environments are complex, volatile and driven by uncertainties nowadays. Enterprises are striving for flexibility and adaptability to handle these challenges and remain competitive. Market requirements such as shortened product life cycles, increasing number of variants, and customized products lead to complexity in production systems. To be able to handle this complexity, digitalization like the vision of “Industrie 4.0” can offer different solutions. In such complex production settings, decision-making and real-time reactions to events occurring during production processes are one way to handle the challenges. The approach presented here includes a situational handling of events for a manufacturing environment. The exemplary implementation of the method will be carried out by means of a complex Cyber-Physical Production System (CPPS) at the Fraunhofer Research Institution for Casting, Composite and Processing Technology IGCV in Augsburg and demonstrated using an example of a mass production for CFRP components</t>
  </si>
  <si>
    <t>T Usländer, T Batz</t>
  </si>
  <si>
    <t>Co-Design of Requirements and Architectural Artefacts for Industrial Internet Applications</t>
  </si>
  <si>
    <t>The paper highlights the importance of systematic agile service engineering and a co-design of requirements and architectural artefacts for Industrial Internet and Industry 4.0 software applications. Here, the functional and non-functional requirements of IT users (mostly from the disciplines of mechanical engineering and electrical engineering) need to be mapped to the capabilities and architecture patterns of emerging Industrial Internet of Things (IIoT) service platforms. The capabilities of such platforms are usually described, structured and formalized by software architects. Hence, their technical descriptions are far away from the expectations of the end-users and do not fit to their language and thematic terms. This complicates the transition from requirements analysis to system design and, hence, the re-use of existing and the design of future platform capabilities. The paper describes how this 'gap' may be closed with help of a service-oriented development methodology entitled SERVUS and a corresponding Web-based collaborative documentation tool.</t>
  </si>
  <si>
    <t>M Speicher, K Tenhaft, S Heinen, H Handorf</t>
  </si>
  <si>
    <t>Enabling Industry 4.0 with holobuilder.</t>
  </si>
  <si>
    <t>Industry 4.0 denotes the emergence of smart factories with a strong focus on communication between humans, machines and products, which is supported by cyber-physical systems [HPO15]. Among such systems are augmented reality applications, which have great value for the assembly, monitoring and maintenance of machines. Yet, to date there are no convenient means for end-users to create augmented reality content in a simple manner. We introduce holobuilder—a novel platform for the creation of interactive instruction manuals in Industry 4.0 settings. Additionally, the created augmented reality scenarios can be enhanced with OPC UA capabilities, which enables communication between devices displaying holobuilder content and the monitored machines. We assess our platform against six design principles for Industry 4.0 systems and show that all of them are successfully met. Moreover, we demonstrate the effectiveness and feasibility of holobuilder in two real-world case studies involving a thermostat as well as a machine handling gears in an assembly line.</t>
  </si>
  <si>
    <t>S Stemmler, M Reiter, D Abel</t>
  </si>
  <si>
    <t>Model predictive control as a module for autonomously running complex plastics production processes</t>
  </si>
  <si>
    <t>search.proquest.com</t>
  </si>
  <si>
    <t>With the ambitious forward-looking project “Industry 4.0”, the German government is promoting the computerisation of traditional industry as we know it today. Among other things, the factory of the future will automatically adapt to fluctuating requirements and increase its resource efficiency. An essential element of these developments is the systematic establishment of additional control loops. These control loops can be machine-oriented, ensuring as part of process control that the process stays reliably within predefined states. In addition, higher-level control loops, e.g. in the form of quality control loops, can adjust machine parameters as a function of the product quality required. In all cases, control technology promotes automatic and reproducible production. This paper gives a brief outlook on how methods from advanced control technology can support and improve production processes, e.g. in the plastics technology sector.</t>
  </si>
  <si>
    <t>M Schleipen, SS Gilani, T Bischoff, J Pfrommer</t>
  </si>
  <si>
    <t>OPC UA &amp; Industrie 4.0-Enabling Technology with High Diversity and Variability</t>
  </si>
  <si>
    <t>Industrie 4.0 demands flexibility, adaptability, transparency and many more requirements which have to be fulfilled by Industrie 4.0 components or systems in order to achieve horizontal and vertical interoperability as well as interoperability over the lifecycle.  The present paper describes different scenarios and deployed use cases, which are all based on the OPC Unified Architecture (OPC UA), to state the role of OPC UA as enabling technology for flexible, adaptive, and transparent production.  Nevertheless, the scenarios, based on different methods, architectural approaches, hardware and software, are located in different application domains, and cover different parts of the OPC UA standard series. The application domains include quality defect tracking, monitoring and control, and code analysis.</t>
  </si>
  <si>
    <t>Semantic integration of multi-agent systems using an OPC UA information modeling approach</t>
  </si>
  <si>
    <t>In terms of current industrial manufacturing sites, a major challenge is to deal with growing complexity by enabling intelligence on the shop floor of existing production processes. A possible solution to reach this goal consists in an integration of smart cyber-physical production systems into the automation systems of a production. One promising approach to do so is based on the agent paradigm. By deploying Multi-Agent Systems into the manufacturing components, each production step is able to gain a self-representation and to achieve intelligent behavior of the entire system. One problem though is the formalization of agent based systems and their communication among each other, which is currently rather hard-coded or application-specific. In this research paper, we propose an architectural approach for a Multi-Agent System that is based on OPC UA as modeling interface and as semantic approach for the integration of agent-based systems into existing manufacturing sites. For this purpose, we define a domain ontology for the representation of intelligent software agents and for the mapping of an agent-based communication by making use of the OPC UA meta model. Due to this conceptual approach, the integration of intelligent entities such as agents into grown manufacturing systems can be performed in a structured and well-defined way as well as by using existing interfaces and semantic standards. The according agent representation intends to upgrade all production resources that can be linked through OPC UA with intelligent behavioral skills. We evaluate the proposed concept by means of an Industry 4.0 demonstrator implementing agents for the representation actual manufacturing machinery based on Raspberry Pi devices.</t>
  </si>
  <si>
    <t>PG Bigvand, R Drath, A Scholz…</t>
  </si>
  <si>
    <t>Agile standardization by means of PCE Requests</t>
  </si>
  <si>
    <t>Standardization of data models in automation industry is a tedious, time-consuming and multidisciplinary process. The absence of a successfully standardized and established data exchange methodology for PCE (Process Control Equipment) Requests as the most informative capsule of data is an unsolved gap between process and control engineering tools. This contribution describes the first application of a novel and agile standardization method, applied by means of PCE Requests. In the result, within 10 month, leading CAE tool vendors and users of engineering tools have developed a detailed standard electronic data model of the PCE Request, as well as prototype exporter and importer for process and control engineering tools. Consequently, the bidirectional data exchange of PCE Requests between multiple software tools in various disciplines have been successfully demonstrated at the NAMUR Annual General Meeting 2014.</t>
  </si>
  <si>
    <t>K Jung, B Kulvatunyou, S Choi, MP Brundage</t>
  </si>
  <si>
    <t>USA</t>
  </si>
  <si>
    <t>An Overview of a Smart Manufacturing System Readiness Assessment</t>
  </si>
  <si>
    <t>ws680.nist.gov</t>
  </si>
  <si>
    <t>Smart manufacturing, today, is the ability to continuously maintain and improve performance, with intensive use of information, in response to the changing environments. Technologies for creating smart manufacturing systems or factories are becoming increasingly abundant. Consequently, manufacturers, large and small, need to correctly select and prioritize these technologies correctly. In addition, other improvements may be necessary to receive the greatest benefit from the selected technology. This paper proposes a method for assessing a factory for its readiness to implement those technologies. The proposed readiness levels provide users with an indication of their current factory state when compared against a reference model. Knowing this state, users can develop a plan to increase their readiness. Through validation analysis, we show that the assessment has a positive correlation with the operational performance.</t>
  </si>
  <si>
    <t>Automated PLC software generation based on standardized digital process information</t>
  </si>
  <si>
    <t>In order to meet the various challenges in the automotive industry, new and integrated methodologies for production planning and ramp-up processes are required. Thus, a concept for automated PLC software generation based on standardized digital process information is introduced with the special focus on the needs of the body shop in the automotive industry. The foundation for PLC software generation is a digital process plan that describes the production steps in a graphical way. For the special needs of PLC software generation new process elements and attributes are introduced. So the process plan contains the stepwise specialization of all necessary information for a PLC program. This paper additionally presents a specification extending the digital process information with resource-specific PLC function blocks.</t>
  </si>
  <si>
    <t>S Palajová, M Gregor</t>
  </si>
  <si>
    <t>Concept of the System for Optimization of Manufacturing Processes</t>
  </si>
  <si>
    <t>M Loskyll, I Heck, J Schlick, M Schwarz</t>
  </si>
  <si>
    <t>Context-based orchestration for control of resource-efficient manufacturing processes</t>
  </si>
  <si>
    <t>mdpi.com</t>
  </si>
  <si>
    <t>http://www.mdpi.com/1999-5903/4/3/737/htm</t>
  </si>
  <si>
    <t>The increasing competition between manufacturers, the shortening of innovation cycles and the growing importance of resource-efficient manufacturing demand a higher versatility of factory automation. Service-oriented approaches depict a promising possibility to realize new control architectures by encapsulating the functionality of mechatronic devices into services. An efficient discovery, context-based selection and dynamic orchestration of these services are the key features for the creation of highly adaptable manufacturing processes. We describe a semantic service discovery and ad-hoc orchestration system, which is able to react to new process variants and changed contextual information (e.g., failure of field devices, requirements on the consumption of resources). Because a standardized vocabulary, especially for the description of mechatronic functionalities, is still missing in the manufacturing domain, the semantic description of services, processes and manufacturing plants as well as the semantic interpretation of contextual information play an important part.</t>
  </si>
  <si>
    <t>CT Sungur, U Breitenbücher, F Leymann, M Wieland</t>
  </si>
  <si>
    <t>Context-sensitive adaptive production processes</t>
  </si>
  <si>
    <t>To stay competitive, manufacturing companies need to adapt their processes in a regular basis to the most recent conditions in their corresponding domains. These adaptations are typically the result of turbulences, such as changes in human resources, new technological advancements, or economic crises. Therefore, to increase the efficiency of production processes, (i) automation, (ii) optimization, and (iii) dynamic adaptation became the most important requirements in this field. In this work, we propose a novel process modelling and execution approach for creating self-organizing processes: Production processes are extended by context-sensitive execution steps, for which sub-processes are selected, elected, optimized, and finally executed on runtime. During the election step, the most desired solution is chosen and optimized based on selection and optimization strategies of the respective processes. Moreover, we present a system architecture for modelling and executing these context-sensitive production processes.</t>
  </si>
  <si>
    <t>Cross-disciplinary engineering with AutomationML and SysML</t>
  </si>
  <si>
    <t>AutomationML (AML) is an emerging standard in the automation domain to represent and exchange artifacts between heterogeneous engineering tools used in different disciplines, such as mechanical and electrical engineering. The Systems Modeling Language (SysML) is a modeling standard influenced by software modeling languages, such as UML, typically adopted in the early phases of engineering processes. This paper investigates commonalities and differences of the structural modeling parts of AML (CAEX) and SysML (block diagrams) in support of establishing tool-independent interoperability. This support for cross-disciplinary modeling is facilitated by a bridge between AML and SysML built on model-driven interoperability techniques. We demonstrate the interoperability between AML and SysML with a case study concerning a lab-sized production system.</t>
  </si>
  <si>
    <t>Development of a prototype Cyber Physical Production System with help of Smart-M3</t>
  </si>
  <si>
    <t>The paper describes a prototype development of a Cyber-Physical Production Systems (further - CPPS) in the research laboratory of the automated assembly of optical components (University ITMO, Saint-Petersburg, Russia). During the development process ideas and solutions for possible interactions of intelligent elements of CPPS have been analyzed and the following software platforms: Smart-M3 and DELMIA (Dassault Systèmes) for CPPS prototype have been implemented for physical and virtual workstations.</t>
  </si>
  <si>
    <t>B Kádár, A Pfeiffer, L Monostori</t>
  </si>
  <si>
    <t>Discrete event simulation for supporting production planning and scheduling decisions in digital factories</t>
  </si>
  <si>
    <t>Citeseer</t>
  </si>
  <si>
    <t xml:space="preserve">The paper tackles the problem of managing uncertainties during the execution of predictive schedules in a dynamic environment. The dynamic environment in question is represented by a simulation model which constitutes a coherent part of a Digital Factory solution. The model is connected to an integrated production planner and job-shop scheduler system with flexible modelling capabilities and powerful, scalable solution methods. The paper addresses the simulation module of the architecture highlighting its main functionalities. The paper also shows the potential of using the simulation model in two different ways. Both applications support the production planning and scheduling decision making process, but from two different viewpoints. On the one hand, the model presented in the paper can be applied as a schedule evaluator, on the other, it can serve as a simulation-based scheduler as well. A brief description about possible schedule evaluation criteria is also provided. Within the integrated hierarchical architecture the schedules are calculated by a constraint-based deterministic scheduling algorithm. Results of experiments which were achieved by using the model of a real, large job-shop environment are also provided. </t>
  </si>
  <si>
    <t>EDDL and semantic web—From field device integration (FDI) to Future Device Management (FDM)</t>
  </si>
  <si>
    <t>Device management comprises the integration of modern devices in both factory and process automation. Thanks to device management, functions and information from the devices can be made available in a Supervisory Control and Data Acquisition (SCADA) system or Distributed Control System (DCS). Integration of devices is still a challenge to today's device management. FDI is a promising approach for tackling this challenge. On the one hand, this paper addresses improvements in today's device management. On the other hand, an incremental approach from an industrial point of view is shown that allows integrated Future Device Management (FDM) with consideration of vertical and horizontal integration of an automation system.</t>
  </si>
  <si>
    <t>MA Rashid, H Qureshi, N Khan</t>
  </si>
  <si>
    <t>ERP Life-cycle Management for Aerospace Smart Factory: A Multi-disciplinary Approach</t>
  </si>
  <si>
    <t>The research proposes a “conceptual- ERP-framework” for a smart factory during technology diffusion “mega-projects”. Application of knowledge discovery and classification algorithms is applied to draw probabilistic inferences based on FP-Growth-algorithm without ignoring the “balanced scorecard (BSC)-model-driven architecture” which is embedded with business intelligence. The prime objective being to illuminate research and scholarly understanding for strategic-alignment of design of vital artifacts of Enterprise resource planning systems (ERP) through collaborative-multidiscipline initiatives amongst the disciplines of “Software-Engineering, Engineering-Management, and Business Science” to overcome the challenges of designing an ERP-system.</t>
  </si>
  <si>
    <t>Evaluation of effectiveness and impact of decentralized automation</t>
  </si>
  <si>
    <t>The necessity to improve the current automation concepts for cost reduction in plant engineering represents a widely discussed problem. Although research has been developing solutions for this problem area for quite some time on the basis of decentralized automation concepts, industrial companies have been showing reluctance concerning their broad application in practice. This contribution discusses the potential for use of decentralized automation of industrial plants in the context of strategic developments. The ramifications of such technological perspectives to the different stakeholders in an industrial life cycle, their interests and their processes are discussed and a method for the evaluation of decentralized solutions over their entire life cycle is presented, offering a basis for a well founded assessment of their cost effectiveness.</t>
  </si>
  <si>
    <t>flapAssist: How the integration of VR and visualization tools fosters the factory planning process</t>
  </si>
  <si>
    <t>Virtual Reality (VR) systems are of growing importance to aid decision support in the context of the digital factory, especially factory layout planning. While current solutions either focus on virtual walkthroughs or the visualization of more abstract information, a solution that provides both, does currently not exist. To close this gap, we present a holistic VR application, called Factory Layout Planning Assistant (flapAssist). It is meant to serve as a platform for planning the layout of factories, while also providing a wide range of analysis features. By being scalable from desktops to CAVEs and providing a link to a central integration platform, flapAssist integrates well in established factory planning workflows.</t>
  </si>
  <si>
    <t>O Berndt, UF von Lukas, A Kuijper</t>
  </si>
  <si>
    <t>Functional Modelling And Simulation Of Overall System Ship-Virtual Methods For Engineering And Commissioning In Shipbuilding.</t>
  </si>
  <si>
    <t xml:space="preserve">Shipbuilding industry is undergoing a change, in which many European shipyards focus on special purpose vessels. This field of shipbuilding places very high demands on engineering, commissioning and operation of the vessels. To support these fields of activity with virtual methods an innovative approach is introduced which strengthens the shipbuilding process by using a uniform common model of the overall system ship. The model is steadily increasing and gets more detailed through the phases of the shipbuilding. The presented approach fills the gap in the virtual support of the complete shipbuilding process, taking into account the specific structural needs – short time, high cost pressure and high quality demands. </t>
  </si>
  <si>
    <t>JL Menéndez, F Mas, J Servan, R Arista, J Ríos</t>
  </si>
  <si>
    <t>Implementation of the iDMU for an Aerostructure Industrialization in AIRBUS</t>
  </si>
  <si>
    <t>AIRBUS Military has undertaken a project to implement the industrial Digital Mock-Up (iDMU) concept to support the industrialization process of a medium size aerostructure. Within the framework of a collaborative engineering strategy, such project is part of the efforts to deploy Digital Manufacturing as a key technology for the industrialization of aircrafts assembly lines. The project has confirmed the potential of the iDMU to improve the industrial design process in a collaborative engineering environment. This communication presents the main project objectives, the key methodological points, the main project achievements and the next additional developments to increase the scope and benefits of the iDMU concept.</t>
  </si>
  <si>
    <t>C Alexakos, AP Kalogeras</t>
  </si>
  <si>
    <t>Internet of Things integration to a Multi Agent System based manufacturing environment</t>
  </si>
  <si>
    <t>The Internet of Things (IoT) and its infrastructures for ubiquitous, grid and cloud computing map well with the manufacturing environment and its needs to decentralize and distribute in order to increase its levels of flexibility, agility and dependability. Multi Agent Systems (MAS) make it possible to increase the autonomy and flexibility in the industrial environment allowing for an increase in the level of integration and interoperability of manufacturing applications and systems. Different applications mandate the integration of IoT devices and knowledge in manufacturing processes. The present work presents an approach that makes it possible to integrate IoT devices to a MAS based manufacturing environment.</t>
  </si>
  <si>
    <t>CS Thomalla</t>
  </si>
  <si>
    <t>Interoperability in manufacturing by semantic integration</t>
  </si>
  <si>
    <t>Data for automated manufacturing systems becomes more and more available in digital form. But still it may not be reused throughout all levels of a factory and during the complete life cycle of such systems because of various different machine readable formats and no formalized semantics of the data. Misinterpretations of the data result in inconsistencies, redundancies and a lot of inefficient work and evitable cost. This paper proposes a solution, how information may be read, interpreted and related to other information by using semantic techniques. The presented solution is evolutionary, respects existing heterogeneous semantic concepts and allows a stepwise enrichment of semantic content. Then this refined data may be used for the existing production information systems and as a basis for the digital factory, a concept of a data collection and a comprehensive network of digital models, methods and tools that enable the simulation of a factory in advance without producing physical prototypes.</t>
  </si>
  <si>
    <t>F Górski, P Zawadzki, A Hamrol</t>
  </si>
  <si>
    <t>Knowledge based engineering as a condition of effective mass production of configurable products by design automation</t>
  </si>
  <si>
    <t>http://yadda.icm.edu.pl/yadda/element/bwmeta1.element.baztech-7b830fdd-07e8-456f-880e-4d802ca0a281</t>
  </si>
  <si>
    <t>The paper presents possibilities of improving design and manufacturing preparation processes of configurable (variant) products in scope of realization of mass customization strategy. Knowledge based engineering tools are presented as a base for building systems for automation of design and manufacturing preparation. Methodologies of building KBE systems are presented and described, authors’ own methodology is presented along with selected cases of its use. It is proven that reduction of time needed for design and manufacturing preparation can be vast, justifying use of KBE systems as a way of manufacturing optimization of configurable products.</t>
  </si>
  <si>
    <t>FJ Ekaputra, M Sabou, E Serral, S Biffl</t>
  </si>
  <si>
    <t>Knowledge Change Management and Analysis during the Engineering of Cyber Physical Production Systems: A Use Case of Hydro Power Plants</t>
  </si>
  <si>
    <t>The process of designing Cyber Physical Production Systems (CPPS), e.g., modern power plants or steel mills, typically takes place in a multi-disciplinary engineering environment, in which experts from various engineering domains and organizations work together towards creating complex engineering artifacts. The process of designing such complex engineering artifacts requires iterations and redesign phases, which lead to continuous changes of the data and knowledge. To manage changes in such environment, we have previously proposed a generic reference process for conducting Knowledge Change Management and Analysis (KCMA). This paper implements this process for the case study of a modern Hydro Power Plant by adapting the proposed generic reference process into a scientific prototype developed using Semantic Web Technologies. Finally, we conduct an evaluation to evaluate the feasibility of the proposed reference process and the developed prototype. Thus, the contribution of this paper is two-folds: (1) A tool-supported prototype for KCMA of a hydro power plant, and (2) A feasibility evaluation of this prototype that reports feedback and lessons learned for achieving KCMA in real-world case studies.</t>
  </si>
  <si>
    <t>Knowledge-based design for assembly in agile manufacturing by using Data Mining methods</t>
  </si>
  <si>
    <t>Decision making in early production planning phases is typically based on a rough estimation due to lack of a comprehensive, reliable knowledge base. Virtual planning has been prevailed as a method used to evaluate risks and costs before the concrete realization of production processes. The process of product assembly, which yields a high share in total production costs, gets its particular importance. This paper introduces a new approach and its initial implementation for knowledge-based design for assembly in agile manufacturing by using data mining (DM) methods in the field of series production with high variance. The approach adopts the usage of bulk data with old, successful designs in order to extrapolate its scope for assembly processes. Especially linked product and process data allow the innovative usage of DM methods in order to facilitate the front loading in the product development. The concept presents an affordable assistance potential for development of new products variants along the product emergence process (PEP). With this approach an early cost estimation of assembly processes in series production can be conducted using advanced DM methods as shown in an industrial use case. Furthermore, design and planning processes can be supported effectively.</t>
  </si>
  <si>
    <t>U Ghani, RP Monfared, R Harrison</t>
  </si>
  <si>
    <t>Machine utilisation and breaksdown modelling for measuring productivity using virtual engineering simulation modelling</t>
  </si>
  <si>
    <t>dspace.lboro.ac.uk</t>
  </si>
  <si>
    <t>Results accuracy and reliability of discrete event simulation (DES) models to predict the production line productivities are based on the unexpected breakdowns taken place by machine faults or human errors. Process modeller practices DES modelling to incorporate these breakdowns and corresponding mainte-nances up-to the machine level. But actually breakdowns are potentially taken place at process level com-ponents inside the machine/stations. Domains like Virtual Engineering (VE) allow user to emulate the ac-tual machine build from components using the CAD data and thus define the components level processes model exist inside the machine station. Therefore author came with idea to integrate VE and DES model up-to component level processes to get an improved simulation modelling to analyse the machines breakdowns for validating pre-build and after-build phases of machine development. Initially in this arti-cle it was proposed to produce an algorithm required to integrate and model the component–level DES model driven from the available emulated data models.</t>
  </si>
  <si>
    <t>P Stich, G Reinhart</t>
  </si>
  <si>
    <t>Mechatronic sketching of manufacturing systems using Physically Based Models A novel approach for simulation-based systems engineering</t>
  </si>
  <si>
    <t>Simulation is established within the development process in order to validate technical systems at an early stage. Nonetheless, the required level of detail and the late availability of simulation models limit an economic application. This paper describes a novel approach for an interactive and mechatronic design of technical alternatives at early stages of development and in this regard the evaluation with physically based simulation models.</t>
  </si>
  <si>
    <t>Model based design of knowledge bases in multi agent systems for enabling automatic reconfiguration capabilities of material flow modules</t>
  </si>
  <si>
    <t>Dealing with the requirement to produce many different products at the same automated production system, flexible material flow modules, which are connected to a material flow system (MFS) are required. Therefore a definition of the architecture and interfaces of such modules is provided by a model based engineering approach and an appropriate meta model. Hence, a reduced engineering effort for setting up flexible MFS could be reached. Since the flexible composition of the modules should be performed without (re-)programming, an intelligent agent based control concept will be introduced. Based on the agents' knowledge, the procedure of online system configuration can be performed. Therefore, a main point are geometrical parameters for the online definition of interfaces for communication to neighboring modules. Additionally, the knowledge bases of the agents in the multi agent system can be derived automatically from the model. Furthermore, the communication concept, which has to consider the real-time requirements for synchronization of module interfaces is presented. An exemplary system shows how the reconfiguration triggered by connecting or disconnecting a module can be performed. Subsequently, the performance of the automatic reconfiguration procedure is evaluated regarding reconfiguration time.</t>
  </si>
  <si>
    <t>O Niggemann, A Maier, J Jasperneite</t>
  </si>
  <si>
    <t>Model-based Development of Automation Systems.</t>
  </si>
  <si>
    <t>As the complexity of production plants and factories grows, the complexity of the corresponding automation systems grows also. And this especially means that the size of the automation software grows. Therefore the automation domain starts to encounter the same problems other domains such as avionics, telecommunication, or automotive have experienced years before: The number of software problems and bugs does not grow proportionally with the software size. Instead after a certain software size, software becomes a problem in its own right. And consequently the automation domain applies similar solution strategies: model-based design, early simulations, software component methods, or standardizations of software layers and platforms. This paper shows one approach towards such a development methodology and a corresponding tool chain</t>
  </si>
  <si>
    <t>Model-driven engineering and semantic technologies for the design of cyber-physical systems</t>
  </si>
  <si>
    <t>Rapid changes in product and system requirements force today's companies to cope with unforeseen adaptations of industrial plants. To enable the implementation of intelligent, self-adapting systems, manufacturing systems must be composed to Cyber-Physical Systems (CPS) out of Cyber-Physical Modules (CPMs). However, cross-disciplinary design of CPS and the multitude of persons involved in this process increases complexity in (re-)engineering drastically. Identification and modeling of typical CPM types in a CPM library provides a first step towards enabling reuse of constructed and verified CPMs and, thus, a knowledge base making automatic composition of CPS out of CPMs possible. In this paper, a concept for retrieving existing automation software functionality from a given hardware description by means of model-driven engineering and semantic technologies is presented.</t>
  </si>
  <si>
    <t>Model-driven logistics engineering–challenges of model and object transformation</t>
  </si>
  <si>
    <t>Production and logistics systems are part of a complex world with global sourcing and sales. In order to run production and logistics systems efficiently, plenty of different IT systems are needed. Thereby, production and logistics processes have to pass different systems with different purposes. In order to plan, control and coordinate such processes accurately, conceptual modeling techniques are needed, which overcome the gap between different domains and purposes as well as design and operational levels. Two main approaches of model-driven engineering (MDE) are suitable to face these problems; domain specific modeling languages (DSML) and model transformation methods. This paper develops the concept of model-driven logistics engineering by analyzing the domains of production and logistics. The objective is to identify characteristics of their inherent object transformation and to present aspects of model transformation. At least, the essentials of model-driven logistics engineering are defined and promising approaches of the field of model-driven engineering are presented.</t>
  </si>
  <si>
    <t>P Pedrazzoli, M Alge, A Bettoni, L Canetta</t>
  </si>
  <si>
    <t>Modeling and simulation tool for sustainable MC supply chain design and assessment</t>
  </si>
  <si>
    <t>Supply chain design, management and assessment are key success drivers in nowadays globalised economy. With the advent of new paradigms such as sustainability and mass customization, a new generation of tools is required. This work presents a supply chain simulation tool that allows to take into account the specificity of mass customized markets, efficiently dealing with the adjustable product physical structure and the complexity of handling customized Lot Size One orders. Moreover, this tool is integrated with a sustainable Assessment Engine that allows to configure, since the product design phase, the entire supply chain in a lifecycle perspective. In order to ensure a wide applicability of the tool, this is developed using a client-server architecture and exploiting a Shared Data Model that facilitates the integration of many applications coming from different providers thus giving a powerful decision support tool to companies’ decision makers.</t>
  </si>
  <si>
    <t>Modeling and Testing of Automation Systems</t>
  </si>
  <si>
    <t>Increased efficiency and adaptability to market trends in production industry often means updated control software and periodic migration to state of the art automation systems. However, system migration comes along with several catches namely: (i) plant downtime (planned and unplanned), (ii) cost of migration (system integration and testing), and (iii) risk of failure and costly surprises during commissioning. Here, we discuss an approach dealing with statistical environment modeling in combination with Hardware-in-the-loop (HIL) test to confront the mentioned problems.</t>
  </si>
  <si>
    <t>A Calà, D Ryashentseva, A Lüder</t>
  </si>
  <si>
    <t>Modeling approach for a flexible manufacturing control system</t>
  </si>
  <si>
    <t>http://ieeexplore.ieee.org/abstract/document/7733745/</t>
  </si>
  <si>
    <t>Within research and development different agent based control architectures are presented. Up to now there is no existing approach to validate the applicability of an agent architecture to control problems. This paper presents the first results of an ongoing research activity towards an interdisciplinary modeling approach to validate the quality of Multi-Agent System (MAS) architectures for the implementation of flexible control systems. It is based on the description of the methodology and its example application to a special supervisor based agent architecture.</t>
  </si>
  <si>
    <t>iamot2016.org</t>
  </si>
  <si>
    <t xml:space="preserve">As digitalization revolutionize products, production systems and entire value creation, the implications for manufacturer’s business opportunities are huge. Filling out well-known frameworks will not suffice anymore for successful business. To take advantage of new, digitalization-based opportunities, today’s organizations need to rethink their mindset about value creation. One of the key challenges is a thorough planning of the value network to achieve a well-structured shift from current and outdated to future value creation. Modeling languages are an aspect to tackle these challenges simplifying planning, analysis and operationalization of business models. Organizations use this to improve or reinvent their business model and their value network. This paper presents a modeling language for value networks. It supports efficient planning of value networks based on business model concepts, reduces their complexity and quickly leads to new value creation concepts and enables an early evaluation of further potentials and unfavorable risks. Modeling the rationale of how an organization creates, delivers and captures value and the interrelations of how organizations operate in value networks is a powerful technique for incremental concretization and improvement of new business models and customer-seeking products and services. </t>
  </si>
  <si>
    <t>Modeling production workflows in a mass customization era</t>
  </si>
  <si>
    <t>Future manufacturing systems are required to be adaptable and react quickly on changes in markets and demands. Additionally, they should be able to support individualized products that are tailored to customer needs. Flexibility can be increased through decoupling product descriptions from manufacturing systems. Production processes are no longer described based on available resources. Instead, a generic description with all required parameters is defined once and later used with different factory setups. We propose a list of parameters and information that should be included in such a generic product description. Afterwards, we define possible structures for product descriptions that can typically occur in manufacturing systems. We evaluate the approach on an experimental setup used for educational purposes.</t>
  </si>
  <si>
    <t>M Goetschalckx, L McGinnis</t>
  </si>
  <si>
    <t>Modeling-based design of strategic supply chain networks for aircraft manufacturing</t>
  </si>
  <si>
    <t>The aerospace supply chain network has evolved and become more complex over the years. New methods are needed to design and analyze the system, and to establish the interactions between aircraft (product) design and supply chain (process) design. This paper aims to introduce a strategic multi-product, multi-period design model for the manufacturing of an aircraft wing-box with a planning horizon of the full program duration. The supply chain systems consist of a number of external suppliers, candidate manufacturing sites, and a number of customers at fixed locations. The design model is a mixed-integer linear programming optimization routine that minimizes the total time-discounted network cost. The model generates a system configuration that specifies the location and capacity of the manufacturing sites, the material flow, and the transportation routes within the network. The model is implemented using open-source tools, and has a comprehensive and flexible data structure to support the decision-making process during the early aircraft design stages.</t>
  </si>
  <si>
    <t>New challenges in collaborative virtual factory design</t>
  </si>
  <si>
    <t>http://link.springer.com/content/pdf/10.1007/978-0-387-09492-2_2.pdf</t>
  </si>
  <si>
    <t xml:space="preserve">The present paper describes the results of recent and ongoing major European projects about the virtual factory design topic, highlighting in particular new challenges related to the networked collaborative design of factories layout and configuration. A pilot factory for the production of customized shoes is referred to throughout the paper as application example of the proposed methods and tools. </t>
  </si>
  <si>
    <t>Object-Oriented Communication Model for an Agent-Based Inventory Operations Management</t>
  </si>
  <si>
    <t>https://www.researchgate.net/profile/Ingo_Schwab/publication/288835622_INTELLI_2015_The_Fourth_International_Conference_on_Intelligent_Systems_and_Applications/links/56864f9808ae1e63f1f57182.pdf#page=95</t>
  </si>
  <si>
    <t>This document presents the idea of an autonomous mobile platform that was developed for Inventory Operations Management support that is directly connected and acts as part of a Manufacturing Execution System. The proposed Multi-Agent System supports logistic operations in manufacturing. This article focuses on the object-oriented communication model for a multi-agent logistic system that is based on standardized MES services that are defined according to the ISA95 model and object-oriented communication services implemented in OPC UA standard.</t>
  </si>
  <si>
    <t>U Kramer, C Schröder</t>
  </si>
  <si>
    <t>Object-Oriented Modelling in the Context of Networked Simulations</t>
  </si>
  <si>
    <t>modelica.org</t>
  </si>
  <si>
    <t xml:space="preserve">In 2003, a novel institution was founded at Universities of Applied Sciences in the state of North Rhine-Westphalia which is explicitly devoted to applied research: the so-called competence platform. The background is that, due to the Bologna process which was then being implemented in North Rhine-Westphalia, an institutionalisation of research efforts was required in view of Bachelor and Master Courses, in order to bridge the gap to the established universities where research and education ideally stand in harmonic unity since Humboldt’s days. The topic of one of those institutions that our University has successfully applied for is the Competence Platform Networked Simulations. Ten colleagues from three engineering science departments mainly engaged in computer simulation allied to one research group with the objective to coordinate their research activities and to identify innovative application areas lying in between the conventional borders of various engineering disciplines. What is the meaning of this made-up term Networked Simulations? The original vision was taken over from the idea of the digital factory where products and production are seamlessly to be designed, analysed, simulated, and tested in three-dimensional virtual reality by means of simulation tool chains long before they are put into real reality ready to be grasped with hands. </t>
  </si>
  <si>
    <t>O Harcuba, P Vrba</t>
  </si>
  <si>
    <t>Ontologies for flexible production systems</t>
  </si>
  <si>
    <t>This paper presents a design of ontology aimed at the optimization of production ramp-up of higly complex and customized products, developed within the European project ARUM. The ARUM solution consists of a large number of software components including schedulers, planners, legacy data transformation services and end-user client interfaces, which are integrated via the Enterprice Service Bus. The semantic interoperability is achieved by providing the common knowledge-based model defined as OWL ontology, which describes processes workflows and events in discrete production environment. The paper presents three main blocks of the ARUM ontology model and shows its usage by selected software componentstaking part in the production scheduling task.</t>
  </si>
  <si>
    <t>Ontology-based modeling of production systems for design and performance evaluation</t>
  </si>
  <si>
    <t>This paper presents the extension to an ontology-based data model supporting the design and performance evaluation of production systems. This extension aims to link the modeling of the spatial representation of physical objects with the characterization of their states and behavior. Furthermore, the formalization of the performance history of a production system and its components is addressed to capture both the spatial and state evolution of the objects. Such history can be provided by simulation runs or gathered from a monitoring system. A test case is described and then used to show how different software tools can be integrated to support the integrated design and evaluation of a production system.</t>
  </si>
  <si>
    <t>A Schüller, U Epple</t>
  </si>
  <si>
    <t>PandIX—Exchanging P&amp;I diagram model data</t>
  </si>
  <si>
    <t>The P&amp;I diagram (P&amp;ID) shows the product flow structure and the functionality of a process plant. These data are a central base of the downstream control engineering and maintenance processes. We present a model to store these data electronically. Furthermore, the model allows a simple, formal, and unambiguous exchange of P&amp;ID information. It is a bridge between significant information gaps through the information flow between process plant engineering and control engineering. The model is designed in a simple, formal, and unambiguous way. It allows an explicit access to the structural and functional information of the plant. Via this access, the downstream engineering processes can be supported by automatic assistance functions and self-configuration tools. A PandIX model can be created via an XSL transformation, which creates a CAEX file out of a vendor-specific XML file.</t>
  </si>
  <si>
    <t>S Rilling, G Lochmann</t>
  </si>
  <si>
    <t>Physically Based Real-Time Simulation Of An Automation Plant.</t>
  </si>
  <si>
    <t>We present a system to simulate the dynamic object behavior of an automation plant within an interactive virtual environment. The area of application is the field of industrial training and educational software systems. Our contribution is a method to simulate the material flow through the plant in real time using a time discrete game physics simulator in combination with a petri net based state model. The dynamic behavior of virtual objects and the user interaction with the virtual environment is described using a component- and data flow based approach. We conducted several test series to assess the physical plausibility of our model.</t>
  </si>
  <si>
    <t>R Müller, L Hörauf, M Vette, C Speicher</t>
  </si>
  <si>
    <t>Planning and Developing Cyber-physical Assembly Systems by Connecting Virtual and Real Worlds</t>
  </si>
  <si>
    <t>In this paper a methodology for supporting the assembly planning engineer is given which connects the virtual planning environment with a real assembly system. The method starts with product and process analysis, continuing with a capable assembly module selection while several validations are conducted. A reference model, as part of the methodology, is used for clustering information in the different steps. The virtual planning model is connected with a real assembly system which allows an automatic model update, providing the planner with the latest system configuration. While operating the assembly system the connection is simultaneously used to derive a product memory which guides the product through the assembly. The methodology is implemented by tools of the digital factory which are connected with modules of cyber-physical assembly systems.</t>
  </si>
  <si>
    <t>ID Stef, G Draghici, A Draghici</t>
  </si>
  <si>
    <t>Product design process model in the digital factory context</t>
  </si>
  <si>
    <t>The paper presents a proposed approach for the product design process integration in the context of Digital Factory (DF) framework. Started from the presentation of the DF vision (concept definitions, characteristics, possible architectures) there have been identified that data and models integration is a core activity for the DF implementation. One of the major challenges of data consistency inside the DF is related to the heterogeneity of tools and methods used for different design activities, including simulations that could be done by different actors involved in the collaborative work. The article describes a possible solution to face this challenge. The research aims to develop and describe IT platform architecture (client-server) that can be implemented for the product design process (based on the systematic design model representation and Product Lifecycle Management modelling).</t>
  </si>
  <si>
    <t>Proposition of a Conceptual Model for Knowledge Integration and Management in Digital Factory</t>
  </si>
  <si>
    <t>The key of successful industry is to satisfy the customer requirements at the perfect delay with improved quality and cheaper price. In this context, Digital Factory is known to test and validate the couple product-production system during the Product Development Process (PDP), with the usage of production system simulations; therefore we can use an information system like InfoSim to integrate and manage all information related to product, process and simulation in this context. But with this huge amount of information, an actor of PDP may be confused to make a good decision at this particular stage. Thus, there is a lack of knowledge capitalization and sharing between PDP actors. In this research work, we propose a conceptual model dedicated to the management and capitalization of knowledge and experiences of previous projects in the context of Digital Factory.</t>
  </si>
  <si>
    <t>K Wenzel, J Riegel, A Schlegel, M Putz</t>
  </si>
  <si>
    <t>Semantic web based dynamic energy analysis and forecasts in manufacturing engineering</t>
  </si>
  <si>
    <t>This paper proposes an approach for supporting the analysis of collected energy consumption data in combination with structured system models to reveal correlations between energy usage and related properties of products, operations and equipment. The described method serves as a starting point for the creation of tailored simulation models for energy consumption forecasts that can be used in the planning phase of manufacturing systems. Therefore several energy-oriented simulation methods are introduced and discussed regarding their suitability for different use cases in manufacturing engineering.</t>
  </si>
  <si>
    <t>Service-oriented robotics manufacturing by reasoning about the scene graph of a robotics cell</t>
  </si>
  <si>
    <t>This paper presents a novel service-oriented approach to robotics manufacturing. The idea is that the automation software is composed of a hierarchy of services. In order to decide how to execute manufacturing tasks, the scene graph of a robotics cell (i.e. the physical objects, devices and spatial relations) is inspected to retrieve the current situational context of a manufacturing application. Based on that context, the best suitable strategy to accomplish a task is chosen. Hence, this context-aware service-oriented approach facilitates flexible robotics manufacturing.</t>
  </si>
  <si>
    <t>Simulation in product lifecycle: towards a better information management for design projects</t>
  </si>
  <si>
    <t>hal.archives-ouvertes.fr</t>
  </si>
  <si>
    <t>The Digital Factory aims to provide simulation tools for the design of a product and its production system in parallel. However, the Digital Factory is underused in the industries because of the lack of organization and methodology supports, of the variety of simulation tools that compose it, and finally of the amount of data and information generated without tools or information management system suitable for this approach. In this work, we focus on this last point and we propose a tool of integration and information management for product / process simulations throughout the product life cycle. This tool must be capable of integrating different business views (design, manufacturing, simulation), coming from different information systems.</t>
  </si>
  <si>
    <t>D Chen, T Kjellberg, A von Euler</t>
  </si>
  <si>
    <t>Software Tools for the Digital Factory–An Evaluation and Discussion</t>
  </si>
  <si>
    <t>This paper presents an evaluation and discussion of the digital factory tools, based on various software applications. The aim is to map the software tools within the digital factory and evaluate them with regard to the digital factory theory. This work aims to compare research theory with the software tools that are available on the market and how they differ. It is important to know how the commercial state-of-the-art software tools differ from the research theory of the digital factory, for further research development. A test case has been carried out to realize a mini digital factory based on commercial software.</t>
  </si>
  <si>
    <t>S Jain, D Lechevalier</t>
  </si>
  <si>
    <t>Standards based generation of a virtual factory model</t>
  </si>
  <si>
    <t>The Contribution of Virtual Production Intelligence to Laser Cutting Planning Processes</t>
  </si>
  <si>
    <t>In order to facilitate the improvement in product quality and production efficiency, many companies use simulation applications. In turn, they face the challenge of making these applications interoperable. Once the interoperability is established, the challenges of understanding and improving the processes arise. They can be overcome by modeling and analyzing the processes in question. This paper presents a use case scenario from laser cutting. A new concept is introduced addressing the challenges aforementioned. It conforms to the principles of the integration and examination of data and combines virtual production with the goal of gaining knowledge through the analysis of simulated processes.</t>
  </si>
  <si>
    <t>Towards a role-centric and context-aware information distribution system for manufacturing</t>
  </si>
  <si>
    <t>ICT platforms, in the manufacturing context, provide a number of tools, such as sensors, wireless networks, mobile devices, MES, ERP and information management systems in order to support shop-floor and back-office personnel. There is a need for the vast amount of information gathered and generated by such ICT systems to be utilized in a manner that can truly speed up production processes and facilitate immediate reaction to issues and shortcomings. This study presents an ontology-based approach for context modelling that has been developed by taking into account the main factory objects such as products, processes, resources, production units and enriches them with context information. The proposed context ontology aims at defining a fundamental data model for context extraction in a manufacturing environment. Moreover, the concept of a generic architecture and the key components for role-based and context aware information distribution is also described. An industrial application scenario, for the proposed role-centric and context-aware architecture, is described.</t>
  </si>
  <si>
    <t>U Kannengiesser, H Muller</t>
  </si>
  <si>
    <t>Towards agent-based smart factories: A subject-oriented modeling approach</t>
  </si>
  <si>
    <t>This paper proposes subject-oriented modeling as an enabling technology for agent systems to be used in Smart Factories. This modeling approach is consistent with the agent-oriented view of processes as emerging from the interactions and local behaviors of autonomous entities (or "subjects"). While the subject-oriented methodology has been successfully applied in practice, to date its scope has been limited to enterprise-level business processes involving human agents. This paper lays the conceptual foundations for extending this scope to include both human and artificial agents, across all levels of industrial control and spanning entire value chains. Using a generic representation of agents, derived from the Function-Behavior-Structure (FBS) ontology, the paper develops a framework for the flexible assignment of agents to processes at runtime. This allows for the dynamic reconfiguration of process instances to adapt to changes in the production environment.</t>
  </si>
  <si>
    <t>Y Lu, S Choi, P Witherell</t>
  </si>
  <si>
    <t>Towards an integrated data schema design for additive manufacturing: Conceptual modeling</t>
  </si>
  <si>
    <t>Large amounts of data are generated, exchanged, and used during an additive manufacturing (AM) build. While the AM data from a single build is essential for establishing part traceability, when methodically collected, the full processing history of thousands of components can be mined to advance our understanding of AM processes. Hence, this full body of data must be captured, stored, and properly managed for easy query and analysis. An innovative, AM-specific data model is necessary for establishing of a comprehensive AM information management system.  This paper introduces our work towards designing a complete and integrated data model for AM processes. We begin by defining the scope and specifying the requirements of such a data schema. We investigate how information created and exchanged in the AM process chain is identified based on an AM process activity diagram. A comprehensive survey shows that existing AM standards are unable to provide both the breadth and the depth needed for an integrated AM information model. We propose a conceptual design for an additive manufacturing integrated data model, AMIDM, based on a well-defined product lifecycle management (PLM) data modeling method called PPR (product, process, and resource). The proposed AM model has a core scheme composed of product, process, and resource entities. The process entities play critical roles in transforming product input into product output using assigned resources such as equipment, material, personnel, and software tools. The proposed model has been applied to an information system design for Powder Bed Fusion based AM experimental data management. An XML (eXtensible Markup Language) schema is presented in the paper to demonstrate the effectiveness of the conceptual mode</t>
  </si>
  <si>
    <t>B Hummel, P Braun</t>
  </si>
  <si>
    <t>Towards an integrated system model for testing and verification of automation machines</t>
  </si>
  <si>
    <t>Models and documents created during the development of automation machines typically can be categorized into mechanics, electronics, and software. The functionality of an automation machine is, however, realized by the interaction of all three of these domains. So no single model covering only one development category will be able to describe the behavior of the machine thoroughly. For early planning of machine design, virtual prototypes, and especially for the formal verification of requirements an integrated functional model of the machine is required. This paper introduces a technique which can be used to model automation machines on an abstract level, including coarse-grained descriptions of mechanics, electronics and software aspects with special focus on modeling domain-specific issues such as material flow and collision response. The resulting models are detailed enough to be simulated or verified but still suitably abstract to allow fast creation and efficient simulation.</t>
  </si>
  <si>
    <t>Virtual Factory Manager for semantic data handling</t>
  </si>
  <si>
    <t>The growing importance of manufacturing SMEs within the European economy, in terms of Gross Domestic Product and number of jobs, emphasizes the need of proper ICT tools to support their competitiveness. Major ICT players already offer one-does-all Product Lifecycle Management suites, however, these do show consistent shortcomings in terms of SME accessibility, degree of personalization and they often lack of an acceptable level of interoperability. These problems are being addressed by the development of a Virtual Factory Framework (VFF). The approach is based on four pillars: (1) Semantic Shared Data Model, (2) Virtual Factory Manager (VFM), (3) Decoupled Software Tools and (4) Integration of Knowledge. This paper will focus on the Virtual Factory Manager that acts as a server supporting the I/O communications within the framework and its stored knowledge for the Decoupled Software Tools needing to access its repository.</t>
  </si>
  <si>
    <t>China</t>
  </si>
  <si>
    <t>France</t>
  </si>
  <si>
    <t>Switzerland</t>
  </si>
  <si>
    <t>Sweden</t>
  </si>
  <si>
    <t>Slovenia</t>
  </si>
  <si>
    <t>Germany, USA</t>
  </si>
  <si>
    <t>Management Science and Industrial Engineering (MSIE), 2011 International Conference on</t>
  </si>
  <si>
    <t>Malta, Germany</t>
  </si>
  <si>
    <t>England</t>
  </si>
  <si>
    <t>Ireland</t>
  </si>
  <si>
    <t>Sweden, Germany</t>
  </si>
  <si>
    <t>Germany, Spain</t>
  </si>
  <si>
    <t>USA, Germany</t>
  </si>
  <si>
    <t>Japan</t>
  </si>
  <si>
    <t>Romania, Italy</t>
  </si>
  <si>
    <t>Germany, Denmark</t>
  </si>
  <si>
    <t>Italy</t>
  </si>
  <si>
    <t>Recent Advances on Systems, Signals, Control, Communications and Computers #Conference</t>
  </si>
  <si>
    <t>Federation of International Conferences on Software Technologies: Applications and Foundations STAF 2016: Software Technologies: Applications and Foundations #Conference</t>
  </si>
  <si>
    <t>Ecuador Technical Chapters Meeting (ETCM) #Conference</t>
  </si>
  <si>
    <t>Modern Information Technology in the Innovation Processes of Industrial Enterprises #Conference</t>
  </si>
  <si>
    <t>Emerging Technologies and Factory Automation #Conference</t>
  </si>
  <si>
    <t>Software &amp; Systems Modeling February 2016 #Journal</t>
  </si>
  <si>
    <t>Concurrent Engineering #Journal</t>
  </si>
  <si>
    <t>Computers in Industry #Journal</t>
  </si>
  <si>
    <t>Assembly Automation #Journal</t>
  </si>
  <si>
    <t>Production Planning &amp; Control #Journal</t>
  </si>
  <si>
    <t>CIRP Annals-Manufacturing Technology #Journal</t>
  </si>
  <si>
    <t>ID</t>
  </si>
  <si>
    <t>Hungary</t>
  </si>
  <si>
    <t>World Congress on Engineering and Computer Science #Conference</t>
  </si>
  <si>
    <t>Foundations of Software Engineering #Conference</t>
  </si>
  <si>
    <t>Journal of the Korea Society of Systems Engineering</t>
  </si>
  <si>
    <t>http://ieeexplore.ieee.org/abstract/document/6945600/</t>
  </si>
  <si>
    <t>https://pdfs.semanticscholar.org/ef0d/be0956d5c9cdc8f7a750687f9ff36663684e.pdf</t>
  </si>
  <si>
    <t>http://www.sciencedirect.com/science/article/pii/S1877050913000094</t>
  </si>
  <si>
    <t>http://ieeexplore.ieee.org/abstract/document/4638565/</t>
  </si>
  <si>
    <t>AAAI Conference on Artificial Intelligence</t>
  </si>
  <si>
    <t>http://akme-a2.iosb.fraunhofer.de/EatThisGoogleScholar/d/2015_Automatic%20parameterization%20of%20automation%20software%20for%20plug-and-produce%20-%20Paper%20presented%20at%20Workshops%20at%20the%20Twenty-Ninth%20AAAI%20Conference%20on%20Artificia.pdf</t>
  </si>
  <si>
    <t>http://ieeexplore.ieee.org/abstract/document/6643515/</t>
  </si>
  <si>
    <t>http://ieeexplore.ieee.org/abstract/document/6389073/</t>
  </si>
  <si>
    <t>UK, Germany</t>
  </si>
  <si>
    <t>http://link.springer.com/chapter/10.1007/978-3-319-46547-0_30</t>
  </si>
  <si>
    <t>http://dl.acm.org/citation.cfm?id=2785602</t>
  </si>
  <si>
    <t>http://link.springer.com/chapter/10.1007/978-0-387-09492-2_23</t>
  </si>
  <si>
    <t>http://www.sciencedirect.com/science/article/pii/S0967066116300090</t>
  </si>
  <si>
    <t>https://www.degruyter.com/view/j/auto.2016.64.issue-9/auto-2016-0065/auto-2016-0065.xml</t>
  </si>
  <si>
    <t>http://www.sciencedirect.com/science/article/pii/S1877705813014963</t>
  </si>
  <si>
    <t>http://scholarspace.manoa.hawaii.edu/handle/10125/41699</t>
  </si>
  <si>
    <t>http://link.springer.com/chapter/10.1007/978-3-642-35758-9_18</t>
  </si>
  <si>
    <t>L Abele, S Grimm, S Zillner, M Kleinsteuber</t>
  </si>
  <si>
    <t>Virtual Reality (VR) #Conference</t>
  </si>
  <si>
    <t>International Semantic Web Conference</t>
  </si>
  <si>
    <t>E Kharlamov, BC Grau, E Jiménez-Ruiz, S Lamparter, G Mehdi, M Ringsquandl, Y Nenov, S Grimm, M Roshchin, I Horrocks</t>
  </si>
  <si>
    <t>proceedings.asmedigitalcollection.asme.org</t>
  </si>
  <si>
    <t>RM da Silva, F Junqueira, DJ Santos Filho, PE Miyagi</t>
  </si>
  <si>
    <t>Control Engineering Practice #Journal</t>
  </si>
  <si>
    <t>at-Automatisierungstechnik #Journal</t>
  </si>
  <si>
    <t>The Manufacturing Engineering Society International Conference</t>
  </si>
  <si>
    <t>G Vladova, A Ullrich, E Sultanow</t>
  </si>
  <si>
    <t>System Sciences #Conference</t>
  </si>
  <si>
    <t>Product Lifecycle Management #Conference</t>
  </si>
  <si>
    <t>WB Zhao, YH Park, HY Lee, CM Jun, SD Noh</t>
  </si>
  <si>
    <t>Applied Computer Science #Journal</t>
  </si>
  <si>
    <t>GN Schroeder, C Steinmetz, CE Pereira, DB Espindola</t>
  </si>
  <si>
    <t>PG Ranky, M Lonkar, S Chamyvelumani</t>
  </si>
  <si>
    <t>S Mechs, S Grimm, D Beyer, S Lamparter</t>
  </si>
  <si>
    <t>A Bayha, L Lúcio, V Aravantinos, K Miyamoto, G Igna</t>
  </si>
  <si>
    <t>Variability Modelling of Software-intensive Systems #Conference</t>
  </si>
  <si>
    <t>A Thoma, B Kormann, B Vogel-Heuser</t>
  </si>
  <si>
    <t>Industrial Engineering and Operations Management #Conference</t>
  </si>
  <si>
    <t>M Ringsquandl, S Lamparter, R Lepratti</t>
  </si>
  <si>
    <t>Germany, Italy</t>
  </si>
  <si>
    <t>MSE Yemenicioğlu, A Lüder</t>
  </si>
  <si>
    <t>AutomationML user conference</t>
  </si>
  <si>
    <t>https://www.researchgate.net/publication/284879004_IMPLEMENTING_A_RECONFIGURABLE_AND_DISTRIBUTED_MANUFACTURING_CONTROL_SYSTEM</t>
  </si>
  <si>
    <t>RM da Silva, F Junqueira, DJ dos Santos Filho, PE Miyagi</t>
  </si>
  <si>
    <t>S Bergmann, S Stelzer, S Straßburger</t>
  </si>
  <si>
    <t>Germany, Brazil</t>
  </si>
  <si>
    <t>Poland</t>
  </si>
  <si>
    <t>CL Constantinescu, D Matarazzo, D Dienes, E Francalanza, M Bayer</t>
  </si>
  <si>
    <t>The National Shipbuilding Research Program #Conference</t>
  </si>
  <si>
    <t>R Priego, A Armentia, E Estévez, M Marcos</t>
  </si>
  <si>
    <t>Winter Simulation Conference</t>
  </si>
  <si>
    <t>Mathematical Problems in Engineering #Journal</t>
  </si>
  <si>
    <t>C Büscher, H Voet, M Krunke, P Burggräf, T Meisen, S Jeschke</t>
  </si>
  <si>
    <t>Hungary, Italy</t>
  </si>
  <si>
    <t>E Westkämper, L Jendoubi, M Eissele, T Ertl, J Niemann</t>
  </si>
  <si>
    <t>Romania, France</t>
  </si>
  <si>
    <t>Greece, UK</t>
  </si>
  <si>
    <t>M Sabou, F Ekaputra, O Kovalenko, S Biffl</t>
  </si>
  <si>
    <t>J Michaloski, F Proctor, J Arinez, J Berglund</t>
  </si>
  <si>
    <t>USA, Sweden</t>
  </si>
  <si>
    <t>proceedings .asmedigitalcollection.asme.org</t>
  </si>
  <si>
    <t>S Feldmann, SJI Herzig, K Kernschmidt, Thomas Wolfenstetter, D Kammerl, A Qamar, U Lindemann, H Krcmar, CJJ Paredis, B Vogel-Heuser</t>
  </si>
  <si>
    <t>https://www.researchgate.net/profile/Vincent_Cheutet/publication/281657786_Towards_Management_of_Knowledge_and_Lesson_Learned_In_Digital_Factory/links/5721b6da08ae5454b2310c0d.pdf</t>
  </si>
  <si>
    <t>D Schubert, C Heinzemann, C Gerking</t>
  </si>
  <si>
    <t>Intelligent Computation in Manufacturing Engineering #Conference</t>
  </si>
  <si>
    <t>H Tercan, T Al Khawli, U Eppelt, C Büscher, T Meisen, S Jeschke</t>
  </si>
  <si>
    <t>Italy, Switzerland</t>
  </si>
  <si>
    <t>M Hoffmann, P Thomas, D Schütz, M Hoffmann, P Thomas, D Schütz</t>
  </si>
  <si>
    <t>Industrial Informatics #Conference</t>
  </si>
  <si>
    <t>M Bergert, C Diedrich, J Kiefer, T Bar</t>
  </si>
  <si>
    <t>Future Internet #Journal</t>
  </si>
  <si>
    <t>L Berardinelli, S Biffl, A Lüder, E Mätzler, T Mayerhofer, M Wimmer, S Wolny</t>
  </si>
  <si>
    <t>Russia</t>
  </si>
  <si>
    <t>A Kashevnik, N Teslya, E Yablochnikov, V Arckhipov, K Kipriianov</t>
  </si>
  <si>
    <t>S Runde, G Wolf, M Braun, AG Siemens</t>
  </si>
  <si>
    <t>Pakistan</t>
  </si>
  <si>
    <t>T Wagner, A Schertl, J Elger, J Vollmar</t>
  </si>
  <si>
    <t>S Gebhardt, S Pick, H Voet, J Utsch, T al Khawli, U Eppelt, R Reinhard, C Büscher, B Hentschel, TW Kuhlen</t>
  </si>
  <si>
    <t>Austria, Belgium</t>
  </si>
  <si>
    <t>R Kretschmer, A Pfouga, S Rulhoff, J Stjepandic</t>
  </si>
  <si>
    <t>Advanced Engineering Informatics #Journal</t>
  </si>
  <si>
    <t>D Regulin, D Schütz, T Aicher, B Vogel-Heuser</t>
  </si>
  <si>
    <t>S Feldmann, S Rösch, D Schütz, B Vogel-Heuser</t>
  </si>
  <si>
    <t>M Lütjen, HJ Kreowski, M Franke, KD Thoben, M Freitag</t>
  </si>
  <si>
    <t>B Kumar, O Niggemann, W Schaefer, J Jasperneite</t>
  </si>
  <si>
    <t>Frontiers in Computer Education #Journal</t>
  </si>
  <si>
    <t>M Schneider, T Mittag, J Gausemeier</t>
  </si>
  <si>
    <t>Modeling Language for value Networks</t>
  </si>
  <si>
    <t>International Association for Management of Technology #Conference</t>
  </si>
  <si>
    <t>N Keddis, G Kainz, A Zoitl, A Knoll</t>
  </si>
  <si>
    <t>Systems Engineering Research #Conference</t>
  </si>
  <si>
    <t>S Mottura, G Viganò, L Greci, M Sacco, E Carpanzano</t>
  </si>
  <si>
    <t>R Cupek, A Ziebinski, L Huczala, D Grossmann, M Bregulla</t>
  </si>
  <si>
    <t>Poland, Germany</t>
  </si>
  <si>
    <t>Modelica Conference</t>
  </si>
  <si>
    <t>Czech Republic</t>
  </si>
  <si>
    <t>France, Tunisia</t>
  </si>
  <si>
    <t>A Hoffmann, A Angerer, A Schierl, M Vistein, W Reif</t>
  </si>
  <si>
    <t>RC Affonso, V Cheutet, M Ayadi, A Riviere, M Haddar</t>
  </si>
  <si>
    <t>USA, France</t>
  </si>
  <si>
    <t>R Reinhard, T Al Khawli, U Eppelt, T Meisen, D Schilberg, W Schulz, S Jeschke</t>
  </si>
  <si>
    <t>K Alexopoulos, S Makris, V Xanthakis, K Sipsas, A Liapis, G Chryssolouris</t>
  </si>
  <si>
    <t>Germany. Austria</t>
  </si>
  <si>
    <t>G Ghielmini, P Pedrazzoli, D Rovere, W Terkaj, CR Boer, G Dal Maso, F Milella, M Sacco</t>
  </si>
  <si>
    <t>Switzerland, Italy, UK</t>
  </si>
  <si>
    <t>International Symposium on Assembly and Manufacturing #Conference</t>
  </si>
  <si>
    <t>Systems Journal</t>
  </si>
  <si>
    <t>International Mechanical Engineering Congress and Exposition #Conference</t>
  </si>
  <si>
    <t>Symposium on Industrial Electronics #Conference</t>
  </si>
  <si>
    <t>Romanian - Hungarian Joint Symposium on Applied Computational Intelligence #Conference</t>
  </si>
  <si>
    <t>Mechanical Engineering Congress and Exposition #Conference</t>
  </si>
  <si>
    <t>Symposium on Information Control Problems in Manufacturing #Conference</t>
  </si>
  <si>
    <t>Symposium on Component-Based Software Engineering #Conference</t>
  </si>
  <si>
    <t>International Web Rule Symposium #Conference</t>
  </si>
  <si>
    <t>Symposium on Information Management #Conference</t>
  </si>
  <si>
    <t>GI-Jahrestagung #Conference</t>
  </si>
  <si>
    <t>Modellbasierte Entwicklung eingebetteter Systeme #Conference</t>
  </si>
  <si>
    <t>Procedia Technology #Conference</t>
  </si>
  <si>
    <t xml:space="preserve">Currently, in the digital planning process of a manufacturing plant several industry partners are typically involved. Usually, the original equipment manufacturer (OEM) commissions the main contractor to carry out the whole digital planning of e.g. a manufacturing plant. In turn, the main contractor involves several subcontractors for particular sub-domains. During their collaboration, all partners have to exchange data with each other. However the seamless data integration is hindered by several obstacles. On the one hand partners usually have a partially overlapping view on the end product, which often means data redundancy. On the other hand, the different tool interfaces and views lead to semantic heterogeneity during data exchange. These obstacles result in longer plant planning times and cause enormous costs for the partners. The research project MODALE1 aims to overcome these obstacles by introducing an ontology-based reference model. In this paper we give a detailed presentation of the problems of data heterogeneity during the digital planning process of a plant, introduce the main concepts of our reference model based approach and highlight the main business benefits of our results. </t>
  </si>
  <si>
    <t>Throughout the operation of an automation system component failures are unavoidable and inevitably result in changes of the physical automation system structure (which are usually compensated soon after by maintenance or repair). This is in this work referred to as: temporal change of physical structure (TeCoPS). Simultaneously, due to dependencies between the physical and the functional structures, the functional automation system structure is also affected (which can negatively influence physical plant processes). Analyses of the effects of TeCoPS must be performed as part of the automation system engineering. This task can be supported by automated analyses, e.g. with the help of knowledge-based systems (KBS). In the focus of this paper is the formal modeling, i.e. with unambiguous and complete syntax and semantics, of TeCoPS, which utilizes the Process Specification Language (PSL). Utilization of PSL enables the integration of TeCoPS as knowledge into KBS. In addition, the paper shortly introduces the underlying metamodel for the modeling of automation systems.</t>
  </si>
  <si>
    <t>http://www.dtic.mil/dtic/tr/fulltext/u2/a458234.pdf</t>
  </si>
  <si>
    <t>http://s3.amazonaws.com/academia.edu.documents/38805335/saci2004.pdf?AWSAccessKeyId=AKIAIWOWYYGZ2Y53UL3A&amp;Expires=1491473980&amp;Signature=GhL2GI1Zs3PboSopIeqMDpEk0zI%3D&amp;response-content-disposition=inline%3B%20filename%3DSMARTFACTORY-_an_Implementation_of_the_D.pdf</t>
  </si>
  <si>
    <t>http://ws680.nist.gov/publication/get_pdf.cfm?pub_id=914707</t>
  </si>
  <si>
    <t>http://ltodi.est.ips.pt/det2006/papers/Advanced/f97_A6.pdf</t>
  </si>
  <si>
    <t>This paper presents our first research steps aiming at the development of a method for multi-scale modeling of production systems. Thereby the importance to support the modeling process is stated and the motivation for the development of such a method is pointed out. This is followed by the analysis of the state of the art concepts for developing a method to model complex systems. The approach to model a system with less experience and effort and the process of multi-scale modeling of a production system are firstly introduced. It concludes with the selection of suitable enabling technologies and a roadmap.</t>
  </si>
  <si>
    <t>This paper deals with the challenge of knowledge reuse and its adaptability to each activity context in the working environment. The scientific work focuses on the context idea as defined by the ubiquitous computing paradigm. The purpose of this approach consists of conceptual models design allowing knowledge structuration according to multiple completeness scales. The proposed approach allows the management of contextual information in a knowledge-based system. A prototype has been implemented to demonstrate the industrial feasibility and the contextual task assistance tool is called “Digital Factory Assistant”. The Assistant is dedicated to production line workers and can also be applied in design context.</t>
  </si>
  <si>
    <t>Elsevier Science Publishers B. V.</t>
  </si>
  <si>
    <t>Nils WortmannMalte MichelStefan Naujokat</t>
  </si>
  <si>
    <t>A Fully Model-Based Approach to Software Development for Industrial Centrifuges</t>
  </si>
  <si>
    <t>International Symposium on Leveraging Applications of Formal Methods #Conference</t>
  </si>
  <si>
    <t>http://link.springer.com/chapter/10.1007/978-3-319-47169-3_58</t>
  </si>
  <si>
    <t>We present a model-based approach to software development for industrial process automation, overall aiming at decreased development efforts, increased quality, and reduced time to market. Key to this approach is the high-level specification of all required aspects using dedicated domain-specific modeling languages. This abstraction provides both a standardized framework supporting the communication between experts on industrial processes and PLC software developers, as well as the reduction of implementation overhead through full code generation. As a proof of concept, processes for industrial centrifuges are considered. We present the standardized models and tools used to fully generate code for Beckhoff Twin CAT 3. The presented work is the result of a cooperation project at TU Dortmund with the GEA Group AG involving 12 students.</t>
  </si>
  <si>
    <t>M. Vathoopan; B. Brandenbourger; A. Zoitl</t>
  </si>
  <si>
    <t>A human in the loop corrective maintenance methodology using cross domain engineering data of mechatronic systems</t>
  </si>
  <si>
    <t>IEEE</t>
  </si>
  <si>
    <t>http://ieeexplore.ieee.org/stamp/stamp.jsp?arnumber=7733603</t>
  </si>
  <si>
    <t>Technology trends and market changes force modern manufacturing companies to employ complex, standalone mechatronic components for automating their production. The complexity of mechatronic components induces adverse effects on their corrective maintenance. Handling downtime of these components requires knowledge of system composition, effect of external and internal disturbances on the component etc. Recognizing the human efficiency in industrial maintenance, this paper introduces a human centered corrective maintenance methodology for mechatronic components leveraging the cross disciplinary engineering data of these components. A 3D simulation model of the components' cyber-physical principles derivable from its engineering data is proposed for supporting the human doing maintenance action. A software intensive system architecture and application methods substantiating the concept are advocated.</t>
  </si>
  <si>
    <t>Sören  Bergmann and Sören  Stelzer and Steffen  Straßburger</t>
  </si>
  <si>
    <t>A New Web Based Method for Distribution of Simulation Experiments Based on the CMSD Standard</t>
  </si>
  <si>
    <t>http://dl.acm.org/citation.cfm?id=2430122</t>
  </si>
  <si>
    <t>Society for Computer Simulation International</t>
  </si>
  <si>
    <t>Sören  Bergmann and Steffen  Strassburger</t>
  </si>
  <si>
    <t>Challenges for the Automatic Generation of Simulation Models for Production Systems</t>
  </si>
  <si>
    <t>http://dl.acm.org/citation.cfm?id=1999486</t>
  </si>
  <si>
    <t>X. V. Gogouvitis and G-C.  Vosniakos</t>
  </si>
  <si>
    <t>Construction of a Virtual Reality Environment for Robotic Manufacturing Cells</t>
  </si>
  <si>
    <t>Inderscience Publishers</t>
  </si>
  <si>
    <t>http://dl.acm.org/citation.cfm?id=2777049</t>
  </si>
  <si>
    <t>Juhani  Heilala and Jari  Montonen and Paula  Järvinen and Sauli  Kivikunnas and Matti  Maantila and Jarkko  Sillanpää and Tero  Jokinen</t>
  </si>
  <si>
    <t>Developing Simulation-based Decision Support Systems for Customer-driven Manufacturing Operation Planning</t>
  </si>
  <si>
    <t>http://dl.acm.org/citation.cfm?id=2433925</t>
  </si>
  <si>
    <t>A. Cataldo; R. Scattolini</t>
  </si>
  <si>
    <t>Dynamic Pallet Routing in a Manufacturing Transport Line With Model Predictive Control</t>
  </si>
  <si>
    <t>http://ieeexplore.ieee.org/stamp/stamp.jsp?arnumber=7389403</t>
  </si>
  <si>
    <t>This brief describes the application of model predictive control to a manufacturing multipallet multitarget transport line. The mathematical representation of the plant is based on a mixed logical dynamical model. The performance index to be minimized weights the distance of the pallets from their final target, the pallet residence time on the line, and the control inputs. The resulting mixed integer linear programming problem is recursively solved to compute the control action according to the receding horizon approach. Both simulation and experimental results on the real system are reported and discussed to witness the performances of the control algorithm and its ability to manage even pallet route conflicts and target dynamic rescheduling.</t>
  </si>
  <si>
    <t>Mauro OnoriDaniel SemereJosé Barata</t>
  </si>
  <si>
    <t>Evolvable Assembly Systems: From Evaluation to Application</t>
  </si>
  <si>
    <t>http://link.springer.com/chapter/10.1007/978-0-387-09492-2_22</t>
  </si>
  <si>
    <t>Presented in 2002, and applied within the EUPASS and A3 projects, Evolvable Assembly Systems proposes a novel way of applying assembly systems in industry. The essence of EAS resides not only in the ability of system components to adapt to the changing conditions of operation, but also to assist in the evolution of these components in time such that processes may become more robust. The main features of Evolvable systems include distributed control, a modularized, intelligent and open architecture, and a comprehensive and multi dimensional methodological support that comprises the reference architecture. The work has been, and is being, implemented through large European research projects. Evolvability being a system concept, it is envisaged to address every aspect of an assembly system throughout its life cycle, i.e., design and development, operation and evolution. Furthermore, integration of legacy subsystems and modules have been addressed in the methodology. This article will present the latest developments, applications and conclusions drawn to date.</t>
  </si>
  <si>
    <t>S. Angerer; C. Strassmair; M. Staehr; M. Roettenbacher; N. M. Robertson</t>
  </si>
  <si>
    <t>Germany, UK</t>
  </si>
  <si>
    <t>Give me a hand — The potential of mobile assistive robots in automotive logistics and assembly applications</t>
  </si>
  <si>
    <t>http://ieeexplore.ieee.org/stamp/stamp.jsp?arnumber=6215663</t>
  </si>
  <si>
    <t>This paper gives an outlook on the potential use of mobile assistive robots in automotive logistics and assembly applications. Motivated by the rising mass customization and the high demand of flexibility in car assembly, the potential of robotic co-workers is analyzed including the proposition of a technical specification. Among the set of possible scenarios, given in car assembly, the mounting of trailer coupling is presented as a use case to highlight a typical application scenario of assistive robotics. Besides the specific use case, a set of general criteria for the industrial use of mobile robots is presented in this paper. To reach the goal of industrial assistive robots, new approaches in the field of safety technologies, robot reconfiguration, knowledge integration and intuitive human-robot cooperation are overviewed, and set in context to related work. Following an overview of state of the art systems and related projects, the paper concludes with future work that integrates the goal of the EU-funded LOCOBOT project for low-cost robotic co-workers.</t>
  </si>
  <si>
    <t>D. Regulin; T. Aicher; B. Vogel-Heuser</t>
  </si>
  <si>
    <t>Improving Transferability Between Different Engineering Stages in the Development of Automated Material Flow Modules</t>
  </si>
  <si>
    <t>http://ieeexplore.ieee.org/stamp/stamp.jsp?arnumber=7499821</t>
  </si>
  <si>
    <t>To improve the flexibility and robustness of the engineering of automated production systems (aPS) in the case of extending, reducing, or modifying parts, several approaches propose an encapsulation and clustering of related functions, e.g., from electrical, mechanical, or software engineering, based on a modular architecture. Considering the development of these modules, there are different stages, e.g., module planning or functional engineering, that have to be completed. A reference model that addresses the different stages for the engineering of aPS is proposed by the automation markup language (AML). Due to these different stages and the integration of several engineering disciplines, e.g., mechanical, electrical/electronic, or software engineering, information not limited to one discipline are stored redundantly, increasing the effort to transfer information and the risk of inconsistency. Although data formats for the storage and exchange of plant engineering information exist, e.g., AML, fixed domain specific structures and relations of the information, e.g., for automated material flow systems (aMFSs), are missing. This paper presents the integration of a metamodel into the development of modules for aMFS to improve the transferability and consistency of information between the different engineering stages and the increasing level of detail from coarse-grained plant planning to fine-grained functional engineering.</t>
  </si>
  <si>
    <t>J. R. Gisbert and C.  Palau and M.  Uriarte and G.  Prieto and J. A. Palazón and M.  Esteve and O.  López and J.  Correas and M. C. Lucas-Estañ and P.  Giménez and A.  Moyano and L.  Collantes and J.  Gozálvez and B.  Molina and O.  Lázaro and A.  González</t>
  </si>
  <si>
    <t>Integrated System for Control and Monitoring Industrial Wireless Networks for Labor Risk Prevention</t>
  </si>
  <si>
    <t>Academic Press Ltd.</t>
  </si>
  <si>
    <t>http://dl.acm.org/citation.cfm?id=2580601</t>
  </si>
  <si>
    <t>Petr  Novák and Estefanía  Serral and Richard  Mordinyi and Radek  Šindelá?</t>
  </si>
  <si>
    <t>Integrating Heterogeneous Engineering Knowledge and Tools for Efficient Industrial Simulation Model Support</t>
  </si>
  <si>
    <t>http://dl.acm.org/citation.cfm?id=2827933</t>
  </si>
  <si>
    <t>A. Lucas SoaresJ. J. Pinto FerreiraJ. M. Mendonça</t>
  </si>
  <si>
    <t>Organizational behaviour analysis and information technology fitness in manufacturing</t>
  </si>
  <si>
    <t>http://link.springer.com/chapter/10.1007/978-0-387-34910-7_30</t>
  </si>
  <si>
    <t>The analysis and design of integrated manufacturing systems, under a techno-organizational approach, is a complex and time consuming process. It involves people from different knowledge areas that must cooperate in order to build a common and complementary understanding of the enterprise’s organization, people and technology. Particularly the SME’s, although subjected to the same pressures than their bigger counterparts, have scarcer time, people and technical resources. This paper presents a novel approach to the modelling and simulation of organizational structures and information technology resources in integrated manufacturing systems. The tool resulted from this research work enables the analysis and evaluation of alternative organizational designs and different combinations of group/software task assignment. This approach goes beyond the operational quantitative and logical analysis, enabling the assessment of socio-technical evaluation criteria. Moreover, this tool enhance the cooperation and communication within the multidisciplinary team developing the technoorganizational system: users, technical developers and organization/social specialists.</t>
  </si>
  <si>
    <t>Gunnar  Lucko and Kannan  Swaminathan and Perakath C. Benjamin and Michael G. Madden</t>
  </si>
  <si>
    <t>Rapid Deployment of Simulation Models for Building Construction Applications</t>
  </si>
  <si>
    <t>http://dl.acm.org/citation.cfm?id=1995828</t>
  </si>
  <si>
    <t>Martin RingsquandlSteffen LamparterSebastian BrandtThomas HubauerRaffaello Lepratti</t>
  </si>
  <si>
    <t>Semantic-Guided Feature Selection for Industrial Automation Systems</t>
  </si>
  <si>
    <t>http://link.springer.com/chapter/10.1007/978-3-319-25010-6_13</t>
  </si>
  <si>
    <t>Modern industrial automation systems incorporate a variety of interconnected sensors and actuators that contribute to the generation of vast amounts of data. Although valuable insights for plant operators and engineers can be gained from such data sets, they often remain undiscovered due to the problem of applying machine learning algorithms in high-dimensional feature spaces. Feature selection is concerned with obtaining subsets of the original data, e.g. by eliminating highly correlated features, in order to speed up processing time and increase model performance with less inclination to overfitting. In terms of high-dimensional data produced by automation systems, lots of dependencies between sensor measurements are already known to domain experts. By providing access to semantic data models for industrial data acquisition systems, we enable the explicit incorporation of such domain knowledge. In contrast to conventional techniques, this semantic feature selection approach can be carried out without looking at the actual data and facilitates an intuitive understanding of the learned models. In this paper we introduce two semantic-guided feature selection approaches for different data scenarios in industrial automation systems. We evaluate both approaches in a manufacturing use case and show competitive or even superior performance compared to conventional techniques.</t>
  </si>
  <si>
    <t>Udo KannengiesserMatthias NeubauerRichard Heininger</t>
  </si>
  <si>
    <t>Subject-Oriented BPM as the Glue for Integrating Enterprise Processes in Smart Factories</t>
  </si>
  <si>
    <t>http://link.springer.com/chapter/10.1007/978-3-319-26138-6_11</t>
  </si>
  <si>
    <t>This paper presents how an existing approach to business process management, Subject-oriented BPM (S-BPM), provides a foundation for seamlessly integrating processes in production enterprises, from business processes to real-time production processes. The applicability of S-BPM is based on its simplicity and encapsulation of separate process domains. This supports agility as all stakeholders can be engaged and the effects of changes can be limited to individual modules of the process. An application and tool support developed in an ongoing European research project are presented to illustrate the approach.</t>
  </si>
  <si>
    <t>Udo Kannengiesser</t>
  </si>
  <si>
    <t>The Future: Obstacles and Opportunities</t>
  </si>
  <si>
    <t>http://link.springer.com/chapter/10.1007/978-3-319-48466-2_8</t>
  </si>
  <si>
    <t>This chapter discusses the possible future of using S-BPM in production industry, including prospective obstacles and potential opportunities. It commences by proposing a framework representing the fundamental values of S-BPM relevant for its contribution to production enterprises: agility. These values are derived from the agile approach to software development. It is shown how S-BPM supports them in several ways; specifically
1.
Individuals and interactions are supported by the notational simplicity in S-BPM.
2.
Working software is supported by the ability of S-BPM to seamlessly integrate processes along life cycles and value chains.
3.
Customer collaboration is supported by the widely shared semantics of S-BPM modelling constructs.
4.
Responding to change is supported by the ability to encapsulate process functionalities by means of subjects in S-BPM.
The principal obstacles are identified for the use of S-BPM in industrial practice, in a way to achieve the four agile values. They include a widespread perception of process modelling as a routine task (not a creative activity), security concerns for core production processes, organizational cultures where there is a strong sense of hierarchy and silo mentality, and a desire for global control flow. Based on the size of each obstacle and the degree to which S-BPM is already prepared to address them, the beginnings of a roadmap towards industrial fitness are then developed. For this purpose, the metaphor of a “compass” is introduced to give orientation to future S-BPM research within a four-dimensional space of opportunities. A specific S-BPM project in the food industry, as part of the SO-PC-Pro project, is presented to show common drivers and challenges of S-BPM implementations for production processes within this four-dimensional space. Finally, the compass is used for identifying further domains that share similar issues likely to be solved using an agile approach supported by S-BPM. The architecture-engineering-construction (AEC) domain is presented as an example of such a domain.</t>
  </si>
  <si>
    <t>B. Van Stein; M. Van Leeuwen; H. Wang; S. Purr; S. Kreissl; J. Meinhardt; T. Bäck</t>
  </si>
  <si>
    <t>Netherlands, Germany</t>
  </si>
  <si>
    <t>Towards Data Driven Process Control in Manufacturing Car Body Parts</t>
  </si>
  <si>
    <t>http://ieeexplore.ieee.org/stamp/stamp.jsp?arnumber=7881386</t>
  </si>
  <si>
    <t>The manufacturing process of car body parts is a complex industrial process where many machine parameters and material measurements are involved in establishing the quality of the final product. Data driven models have shown great advantages in helping decision makers to optimize this kind of complex processes where good physical models are hard to build. In this paper a framework for on-line process monitoring and predictive modeling is proposed to optimize a car body part production process. Anomaly detection plays an important role in this framework as it can provide an early alert for operators on the production line using a complex set of machine parameters and material properties. In this paper an anomaly detection algorithm, Gloss, that is successfully implemented as the first module in the process, is introduced. Gloss finds local outliers in high dimensional mixed data-sets using a relative density measure that takes the global neighborhood into account while searching for outliers in subspaces of the data. An overview of the application and implementation of the algorithm in the car body part press shop is presented.</t>
  </si>
  <si>
    <t>T. DIVOUXE. RONDEAUF. LEPAGE</t>
  </si>
  <si>
    <t>Using the EXPRESS language as a reference interface to define MMS communication</t>
  </si>
  <si>
    <t>http://link.springer.com/article/10.1023/A%3A1018544418379</t>
  </si>
  <si>
    <t>The MMS standard provides a homogeneous environment for communications between manufacturing equipment. In order to harmonize the information and communication systems of a manufacturing plant, we propose to define a translator that allows generation of MMS objects from an EXPRESS analysis. We first present the MMS standard and the EXPRESS description language. We then describe the methodology that we have used. We finally show an example, which is based on our translator between these two formalisms.</t>
  </si>
  <si>
    <t>This article introduces a novel methodology for web based distribution of simulation experiments. The approach is related to themes such as web based applications, cloud computing or applications as a service, which have been recurring topics in scientific papers for years. The methodology is based on automatic model generation, initialization, and result analysis under usage of the CMSD standard. All user interactions are performed in web based user interfaces. Of special importance is that different simulations tools can be used in parallel without any additional effort. Furthermore the simulation tool actually used is transparent to the user. The applicability of our methodology is demonstrated for different production scenarios.</t>
  </si>
  <si>
    <t>This paper is intended as an introduction of the challenges that exist in the area of automatic simulation model generation in the production and logistics context. As a work-in-progress paper, it firstly analyzes and classifies previous work; it then introduces the most relevant challenges and lastly presents potential solutions currently being investigated by a PhD thesis.</t>
  </si>
  <si>
    <t>This paper describes the approach, algorithms, tools and implementation regarding construction from scratch of a simulation environment for robotic manufacturing cells following the virtual reality paradigm. A semantic model of robots ensures generality of the system, whereas fundamental robotics algorithms can be built into the environment, examples implemented concerning inverse kinematics for robotic arms with six rotary axes 6R, fast collision detection based on bounding boxes and interactive trajectory planning. The environment was developed in C++ making use of an open 3D graphics interface and a cross-platform user interface framework supporting different setups, i.e., enhanced desktop monitor, head-mounted display, glove and hybrid wall monitor, projector, game-type remote controller. Objects involved are virtual reality modelling language VRML versions of models originally designed in conventional 3D computer-aided design CAD systems. A sample application covering the design and training domains is demonstrated corresponding to selecting, positioning and programming a 6R robotic arm tending a turning centre.</t>
  </si>
  <si>
    <t>Discrete-event simulation (DES) has mainly been used as a production system analysis tool to evaluate new production system concepts, layout and control logic. Recent developments have made DES models feasible for use in the day-to-day operational production and planning of manufacturing facilities. Operative simulation models provide manufacturers with the ability to evaluate the capacity of the system for new orders, unforeseen events such as equipment downtime, and changes in operations. A simulation-based Decision Support System (DSS) can be used to help planners and schedulers organize production more efficiently in the turbulent global manufacturing. This paper presents the challenges for development and the efforts to overcome these challenges for the simulation-based DSS. The major challenges are: 1) data integration 2) automated simulation model creation and updates and 3) the visualization of results for interactive and effective decision making. A recent case study is also presented.</t>
  </si>
  <si>
    <t>Design of simulation models and their integration into industrial automation systems require knowledge from several heterogeneous data sources and tools. Due to the heterogeneity of engineering data, the integration of the tools and data are time-consuming and error-prone tasks nowadays. The key goal of this article is to provide an effective and efficient integration of heterogeneous data sources and tools as a knowledge basis to support dynamic simulation for industrial plants. The integrated knowledge is utilized both (i) in the design phase of simulation models for defining structure and interfaces of the models and (ii) in the runtime phase of industrial systems for model-driven configuration of the integrated environment. Reaching such goals with a manual approach or point-to-point integration is not beneficial as it may be possible for a few tools and data sources, but quickly gets very complex. A growing number of elements increases the risk of errors and the effort needed for integration. The proposed solution is based on a specification of a common data model to represent engineering knowledge and a service-oriented tool integration with the Engineering Service Bus. Engineering knowledge is integrated in a knowledge base implemented with ontologies in Web Ontology Language-Description Logic (OWL-DL). The proposed approach is demonstrated and evaluated on an educational hydraulic system. Major results of the article are: (i) a data model to represent engineering knowledge for dynamic industrial systems, (ii) the integration platform that, based on this model, integrates the tools for system design and runtime, and (iii) basic design-time and runtime processes for the integrated industrial simulations.</t>
  </si>
  <si>
    <t>The FASyS (Absolutely Safe and Healthy Factory) project, aligned with the European Factories of the Future (FoF) concept, has been set-up to develop a new factory model aimed at minimizing the risks to the worker’s health and safety, and guarantee their welfare and comfort in machining, handling and assembly factories. To this aim, ICT (Information and Communication Technologies) and wireless communication technologies in particular may represent very valuable tools to implement distributed and mobile sensing applications capable to continuously sense the working environment and the workers’ health and safety conditions. The effective deployment of such applications in critical environments, like the industrial one, require the availability of a platform capable to monitor the operation and performance of the heterogeneous wireless networks that will connect the mobile sensors to remote control centres. This paper presents the platform implemented for this purpose in the context of the FASyS project. In addition to monitoring the status of heterogeneous wireless networks, the implemented platform provides the capability to reconfigure remotely the communication settings of wireless nodes based on possible malfunctioning or QoS degradation notifications. These functionalities will help guaranteeing the reliable and robust wireless communications required in industrial environments to implement innovative labour risk prevention applications exploiting ICT technologies.</t>
  </si>
  <si>
    <t>This paper presents a knowledge based approach to increase the use of simulation in the construction industry without its users having to become or hire experts in simulation techniques. The premise of this approach is to use existing process-related schedule information as inputs to create a functioning simulation model with little or no user intervention. It explains analytical capabilities and limitations of schedules and simulation, reviews previous discrete event simulation studies, and discusses integrating knowledge from this domain. It describes the architecture of the WorkSim® system. A case study presents processes of a real construction project. The conceptual and pragmatic feasibility of converting schedules into simulations is tested with its representative sample dataset. Modeling and analyzing this case study establishes the technical viability of the ideas discussed in the paper. Future work will examine challenges to the quality of such models, e.g. their resolution, required resource data, and duration distributions.</t>
  </si>
  <si>
    <t>Portugal</t>
  </si>
  <si>
    <t>Slovakia</t>
  </si>
  <si>
    <t>Italy, Germany, Slovakia</t>
  </si>
  <si>
    <t>Slovakia, Poland</t>
  </si>
  <si>
    <t>Tunisia, France</t>
  </si>
  <si>
    <t>Kosmas Alexopoulos and Sotiris Makris and Vangelis Xanthakis and Konstantinos Sipsas and George Chryssolouris</t>
  </si>
  <si>
    <t>Conference</t>
  </si>
  <si>
    <t>Journal</t>
  </si>
  <si>
    <t>Workshop</t>
  </si>
  <si>
    <t>Innovation in Manufacturing Networks #Journal</t>
  </si>
  <si>
    <t>S-BPM in the Production Industry #Journal</t>
  </si>
  <si>
    <t>The Semantic Web - ISWC 2015 #Conference</t>
  </si>
  <si>
    <t>Advanced Production Management Systems #Conference</t>
  </si>
  <si>
    <t>IEEE Industrial Electronics Society #Conference</t>
  </si>
  <si>
    <t>Industrial Electronics &amp; Applications#Conference</t>
  </si>
  <si>
    <t>Science and Computational Intelligence #Conference</t>
  </si>
  <si>
    <t>Advances in Production Management Systems #Conference</t>
  </si>
  <si>
    <t>Automation Science and Engineering #Conference</t>
  </si>
  <si>
    <t>Changeable, Agile, Reconfigurable and Virtual Production  #Conference</t>
  </si>
  <si>
    <t>Computer Science and Software Engineering (JCSSE)  #Conference</t>
  </si>
  <si>
    <t>Digital Enterprise Technology  #Conference</t>
  </si>
  <si>
    <t>Flexible Automation and Intelligent Manufacturing  #Conference</t>
  </si>
  <si>
    <t>Human Aspects of Advanced Manufacturing #Conference</t>
  </si>
  <si>
    <t>Industrial Engineering and Engineering Management #Conference</t>
  </si>
  <si>
    <t>Industrial Engineering, Management Science and Application  #Conference</t>
  </si>
  <si>
    <t>Industrial Technology  #Conference</t>
  </si>
  <si>
    <t>Innovative Technologies  #Conference</t>
  </si>
  <si>
    <t>Intelligent Systems and Applications  #Conference</t>
  </si>
  <si>
    <t>Life Cycle Engineering  #Conference</t>
  </si>
  <si>
    <t>Manufacturing Research  #Conference</t>
  </si>
  <si>
    <t>Mechanical, Design Engineering &amp; Advanced Manufacturing  #Conference</t>
  </si>
  <si>
    <t>Modelling and Simulation #Conference</t>
  </si>
  <si>
    <t>Remote Engineering and Virtual Instrumentation #Conference</t>
  </si>
  <si>
    <t>Semantic Systems  #Conference</t>
  </si>
  <si>
    <t>System Science, Engineering Design and Manufacturing Informatization  #Conference</t>
  </si>
  <si>
    <t>System-Integrated Intelligence  #Conference</t>
  </si>
  <si>
    <t>Web Intelligence (WI) and Intelligent Agent Technologies #Conference</t>
  </si>
  <si>
    <t>Design Engineering Technical Conferences and Computers and Information in Engineering #Conference</t>
  </si>
  <si>
    <t>Safety and Reliability #Conference</t>
  </si>
  <si>
    <t>Multiagent System Technologies  #Conference</t>
  </si>
  <si>
    <t>Embedded Systems, Computer Intelligence and Telematics #Conference</t>
  </si>
  <si>
    <t>Telematics Applications #Conference</t>
  </si>
  <si>
    <t>Computer Simulation #Journal</t>
  </si>
  <si>
    <t>Automation and Computing #Conference</t>
  </si>
  <si>
    <t>Automation and Logistics  #Conference</t>
  </si>
  <si>
    <t>Industrial IoT Technologies and Applications #Conference</t>
  </si>
  <si>
    <t>Information Technology for Balanced Automation Systems #Conference</t>
  </si>
  <si>
    <t>Model Driven Engineering Languages and Systems #Conference</t>
  </si>
  <si>
    <t>Software and System Process #Conference</t>
  </si>
  <si>
    <t>Mechanical Engineering #Conference</t>
  </si>
  <si>
    <t>Interactive Design and Manufacturing #Journal</t>
  </si>
  <si>
    <t>Manufacturing Research #Journal</t>
  </si>
  <si>
    <t>Naval Architecture and Ocean Engineering #Journal</t>
  </si>
  <si>
    <t>Precision Engineering and Manufacturing-Green Technology  #Journal</t>
  </si>
  <si>
    <t>Polymer Science and Technology #Journal</t>
  </si>
  <si>
    <t>Computer Integrated Manufacturing  #Journal</t>
  </si>
  <si>
    <t>Intelligent Manufacturing #Journal</t>
  </si>
  <si>
    <t>Machine Engineering #Journal</t>
  </si>
  <si>
    <t>Manufacturing Science and Technology #Journal</t>
  </si>
  <si>
    <t>Network and Computer Applications #Journal</t>
  </si>
  <si>
    <t>Software Engineering and Applications #Journal</t>
  </si>
  <si>
    <t>Wireless Mobile Networks, Ubiquitous Computing, and Dependable Applications #Journal</t>
  </si>
  <si>
    <t>Advanced Manufacturing Technology #Journal</t>
  </si>
  <si>
    <t>Computer Applications #Journal</t>
  </si>
  <si>
    <t>Computer Applications in Technology #Journal</t>
  </si>
  <si>
    <t>Flexible Manufacturing Systems #Journal</t>
  </si>
  <si>
    <t>eChallenges Conference</t>
  </si>
  <si>
    <t>Summer Computer Simulation Conference</t>
  </si>
  <si>
    <t>Applied Production Technology, Production of Aircraft Structures #Conference</t>
  </si>
  <si>
    <t>Manufacturing Systems; Digital enterprises, production networks #Conference</t>
  </si>
  <si>
    <t>Fall Simulation Interoperability Workshop</t>
  </si>
  <si>
    <t>On the Move to Meaningful Internet Systems #Workshop</t>
  </si>
  <si>
    <t>Dependable Control of Discrete Systems #Workshop</t>
  </si>
  <si>
    <t>European Knowledge Acquisition Workshop</t>
  </si>
  <si>
    <t>MPM4CPS COST Action #Workshop</t>
  </si>
  <si>
    <t>Cyber-Physical Production Systems #Workshop</t>
  </si>
  <si>
    <t>Intelligent Manufacturing Systems #Workshop</t>
  </si>
  <si>
    <t>Models in software engineering #Workshop</t>
  </si>
  <si>
    <t>USA, Korea</t>
  </si>
  <si>
    <t>Modern Project Management #Journal</t>
  </si>
  <si>
    <t>Technological Innovation for Cloud-Based Engineering Systems #Journal</t>
  </si>
  <si>
    <t>Technologies for Practical Robot Applications #Conference</t>
  </si>
  <si>
    <t>ISR ROBOTIK #Conference</t>
  </si>
  <si>
    <t>Computer Science and Information Systems #Journal</t>
  </si>
  <si>
    <t>University of Nis</t>
  </si>
  <si>
    <t>University of Patras</t>
  </si>
  <si>
    <t>University of Ljubljana</t>
  </si>
  <si>
    <t>Georgia Institute of Technology</t>
  </si>
  <si>
    <t>GEA Group AG; TU Dortmund University</t>
  </si>
  <si>
    <t>fortiss GmbH</t>
  </si>
  <si>
    <t>University of Kaiserslautern; University of California</t>
  </si>
  <si>
    <t>French Institute of Mechanical Engineering</t>
  </si>
  <si>
    <t>University of Stuttgart; Fraunhofer IPA</t>
  </si>
  <si>
    <t>Loughborough University</t>
  </si>
  <si>
    <t>University of Limerick; University College, Galway</t>
  </si>
  <si>
    <t>University of the Basque Country; University of Jaen</t>
  </si>
  <si>
    <t>KTH Royal Institute of Technology; German Research Center for Artificial Intelligence</t>
  </si>
  <si>
    <t>South China University of Technology</t>
  </si>
  <si>
    <t>University of Alabama; Bulheller Consulting, Inc.; bulheller+partner ingenieure</t>
  </si>
  <si>
    <t>Kanagawa Institute of Technology; Hosei University</t>
  </si>
  <si>
    <t>University of Hohenheim</t>
  </si>
  <si>
    <t>Huazhong University of Science and Technology</t>
  </si>
  <si>
    <t>Technical University of Ilmenau</t>
  </si>
  <si>
    <t>Düsseldorf University of Applied Sciences</t>
  </si>
  <si>
    <t>ROPARDO SRL; National Research Council of Italy; COMPA</t>
  </si>
  <si>
    <t>New Jersey Institute of Technology</t>
  </si>
  <si>
    <t>National Institute of Standards and Technology; Pohang University of Science &amp; Technology</t>
  </si>
  <si>
    <t>RWTH Aachen University</t>
  </si>
  <si>
    <t>University of Bonn; Aalborg University</t>
  </si>
  <si>
    <t>Vienna University of Technology</t>
  </si>
  <si>
    <t>Seoul National University; Mokpo National Maritime University; Korea Maritime and Ocean University</t>
  </si>
  <si>
    <t>Graduate School of Engineering Mastership (GEM), POSTECH)</t>
  </si>
  <si>
    <t>University of Applied Sciences Augsburg</t>
  </si>
  <si>
    <t>KTH Royal Institute of Technology</t>
  </si>
  <si>
    <t>National Research Council of Italy</t>
  </si>
  <si>
    <t>École centrale de Nantes</t>
  </si>
  <si>
    <t>Instituto Federal de Santa Catarina IFSC; University of São Paulo</t>
  </si>
  <si>
    <t>Siemens AG</t>
  </si>
  <si>
    <t>Siemens AG; Technical University Munich</t>
  </si>
  <si>
    <t>FZI Forschungszentrum Informatik</t>
  </si>
  <si>
    <t>National Institute of Standards and Technology; IGI America</t>
  </si>
  <si>
    <t>University of Paderborn</t>
  </si>
  <si>
    <t>Technical University Darmstadt</t>
  </si>
  <si>
    <t>Magdeburg University; DaimlerChrysler</t>
  </si>
  <si>
    <t>Fraunhofer IOSB-INA; OWL University of Applied Sciences</t>
  </si>
  <si>
    <t>Shanghai Jiao Tong University</t>
  </si>
  <si>
    <t>University of Oxford; Siemens AG</t>
  </si>
  <si>
    <t>Fraunhofer IOSB</t>
  </si>
  <si>
    <t>CAE</t>
  </si>
  <si>
    <t>University of Zilina</t>
  </si>
  <si>
    <t>Kanagawa Institute of Technology</t>
  </si>
  <si>
    <t>National Technical University of Athens</t>
  </si>
  <si>
    <t>German Research Center for Artificial Intelligence; Technology-Initiative SmartFactoryKL e.V</t>
  </si>
  <si>
    <t>University of Stuttgart</t>
  </si>
  <si>
    <t>State University of Santa Cruz; University of São Paulo</t>
  </si>
  <si>
    <t>Chungnam National University; Electronics and Telecommunications Research Institute</t>
  </si>
  <si>
    <t>University of Potsdam; Capgemini</t>
  </si>
  <si>
    <t>Jaume I University; University of Cádiz</t>
  </si>
  <si>
    <t>SungKyunKwan University</t>
  </si>
  <si>
    <t>VTT Technical Research Centre of Finland; Oras Ltd</t>
  </si>
  <si>
    <t>SPIIRAS; ITMO University</t>
  </si>
  <si>
    <t>Technical University Munich</t>
  </si>
  <si>
    <t>Federal University of Rio Grande do Sul</t>
  </si>
  <si>
    <t>Hungarian Academy of Sciences; Budapest University of Technology and Economics</t>
  </si>
  <si>
    <t>National Research Council of Italy; Polytechnic University of Milan</t>
  </si>
  <si>
    <t>bitstars GmbH</t>
  </si>
  <si>
    <t>Polytechnic University of Madrid</t>
  </si>
  <si>
    <t>National University of Science &amp; Technology</t>
  </si>
  <si>
    <t>KTH Royal Institute of Technology; UNINOVA</t>
  </si>
  <si>
    <t>Politehnica University of Bucharest</t>
  </si>
  <si>
    <t>RWTH Aachen University; Fraunhofer ILT</t>
  </si>
  <si>
    <t>Norwegian University of Science and Technology; RMIT University</t>
  </si>
  <si>
    <t>Chemnitz University of Technology</t>
  </si>
  <si>
    <t>Fraunhofer IGD; University of Rostock</t>
  </si>
  <si>
    <t>AUDI AG; University of Applied Sciences Ingolstadt; Heriot-Watt University</t>
  </si>
  <si>
    <t>University of Bremen</t>
  </si>
  <si>
    <t>Ludwig Maximilians University of Munich; Siemens AG</t>
  </si>
  <si>
    <t>Polytechnic University of Turin; Fraunhofer FIT; Technical University of Košice</t>
  </si>
  <si>
    <t>tarakos GmbH; Otto-von-Guericke University</t>
  </si>
  <si>
    <t>AIRBUS; Polytechnic University of Madrid</t>
  </si>
  <si>
    <t>MathWorks; Worcester Polytechnic Institute; McGill University</t>
  </si>
  <si>
    <t>University of Glasgow; Sun Yat-sen University</t>
  </si>
  <si>
    <t>Bosch Rexroth AG; Dassault Systèmes</t>
  </si>
  <si>
    <t>Technical University Darmstadt; Methodist University of Piracicaba</t>
  </si>
  <si>
    <t>Miguel Hernández University of Elche; Polytechnic University of Valencia; NEXTEL SA Spain; INDRA; Innovalia</t>
  </si>
  <si>
    <t>Vienna University of Technology; Catholic University of Leuven</t>
  </si>
  <si>
    <t>University of Leipzig;  University of Novi Sad</t>
  </si>
  <si>
    <t>ATHENA Research and Innovation Centre</t>
  </si>
  <si>
    <t>Poznań University of Technology</t>
  </si>
  <si>
    <t>PROSTEP AG; Miele &amp; Cie. KG</t>
  </si>
  <si>
    <t>Northeastern University (Shenyang)</t>
  </si>
  <si>
    <t>Fraunhofer IWU</t>
  </si>
  <si>
    <t>Fraunhofer IOSB; OWL University of Applied Sciences</t>
  </si>
  <si>
    <t>University of Bremen; ArcelorMittal</t>
  </si>
  <si>
    <t>University of Novi Sad</t>
  </si>
  <si>
    <t>National Institute of Standards and Technology; George Mason University; University of Texas at Dallas</t>
  </si>
  <si>
    <t>University of Applied Sciences and Arts of Southern Switzerland</t>
  </si>
  <si>
    <t>OWL University of Applied Sciences; University of Paderborn</t>
  </si>
  <si>
    <t>Fraunhofer IAO; University of Stuttgart; University of Malta; Leotech GmbH</t>
  </si>
  <si>
    <t>fortiss GmbH; Technical University Munich</t>
  </si>
  <si>
    <t xml:space="preserve">Silesian University of Technology; Ingolstadt University of Applied Sciences
</t>
  </si>
  <si>
    <t>University of Applied Sciences Bielefeld</t>
  </si>
  <si>
    <t>Fraunhofer IOSB-INA</t>
  </si>
  <si>
    <t>Czech Technical University in Prague</t>
  </si>
  <si>
    <t>Fraunhofer IOSB; Fraunhofer IOSB-INA</t>
  </si>
  <si>
    <t>INESC Porto; University of Porto</t>
  </si>
  <si>
    <t>University of Koblenz</t>
  </si>
  <si>
    <t>ZeMA – Zentrum für Mechatronik und Automatisierungstechnik gGmbH</t>
  </si>
  <si>
    <t>Thammasat University; AMDIS Media and IT Services GmbH</t>
  </si>
  <si>
    <t>Politehnica University of Timișoara</t>
  </si>
  <si>
    <t>SUPMECA; University of Sfax; Institut national des sciences appliquées de Lyon</t>
  </si>
  <si>
    <t>The Catholic University of America; Knowledge Based Systems, Inc.; M. Madden Consulting, LLC</t>
  </si>
  <si>
    <t>Polytechnic University of Milan</t>
  </si>
  <si>
    <t>Fraunhofer PMI PC; National Research Council of Italy</t>
  </si>
  <si>
    <t>University of Augsburg</t>
  </si>
  <si>
    <t>SUPMECA; University of Sfax</t>
  </si>
  <si>
    <t>Electronics and Telecommunications Research Institute</t>
  </si>
  <si>
    <t>Politehnica University of Timișoara; University of Côte d'Azur; French Institute for Research in Computer Science and Automation</t>
  </si>
  <si>
    <t>George Washington University; University of Burgundy</t>
  </si>
  <si>
    <t>National Technical University of Athens; Mettis Aerospace Lt</t>
  </si>
  <si>
    <t>Metasonic GmbH; Johannes Kepler University Linz</t>
  </si>
  <si>
    <t>Metasonic GmbH</t>
  </si>
  <si>
    <t>National Institute of Standards and Technology; General Motors; Chalmers University of Technology</t>
  </si>
  <si>
    <t>University of Patras; INTRASOFT International SA</t>
  </si>
  <si>
    <t>National Institute of Standards and Technology</t>
  </si>
  <si>
    <t>Leiden University; BMW</t>
  </si>
  <si>
    <t>Technical University Munich; Georgia Institute of Technology</t>
  </si>
  <si>
    <t>Fraunhofer IAO; University of Malta; Fraunhofer J_LEAPT; University of Naples Federico II</t>
  </si>
  <si>
    <t>University of Sfax; SUPMECA</t>
  </si>
  <si>
    <t>University of Paderborn; Robert Bosch GmbH</t>
  </si>
  <si>
    <t>University of Applied Sciences and Arts of Southern Switzerland;  National Research Council of Italy; Technology Transfer System S.r.l.; University of Liverpool</t>
  </si>
  <si>
    <t>University of Lorraine</t>
  </si>
  <si>
    <t>Helmut-Schmidt-University Hamburg</t>
  </si>
  <si>
    <t>ABB AG</t>
  </si>
  <si>
    <t>OWL University of Applied Sciences</t>
  </si>
  <si>
    <t>Otto-von-Guericke University</t>
  </si>
  <si>
    <t>George Mason University</t>
  </si>
  <si>
    <t>Institutes</t>
  </si>
  <si>
    <t>AUCOTEC AG; ABB AG; Helmut-Schmidt-University Hamburg; RWTH Aachen University</t>
  </si>
  <si>
    <t>Helmut-Schmidt-University Hamburg; ABB AG</t>
  </si>
  <si>
    <t>Vattenfall Europe Nuclear Energy GmbH; Helmut-Schmidt-University Hamburg</t>
  </si>
  <si>
    <t>Vienna University of Technology; Otto-von-Guericke University</t>
  </si>
  <si>
    <t>Technical University Munich; University of the Basque Country</t>
  </si>
  <si>
    <t>University of the Basque Country; IK4-IKERLAN; University of Jaen</t>
  </si>
  <si>
    <t>Technology Transfer System S.r.l.; National Research Council of Italy; Swiss Federal Institute of Technology in Zurich; University of Applied Sciences and Arts of Southern Switzerland</t>
  </si>
  <si>
    <t>University of Zilina; Bielsko-Biała University</t>
  </si>
  <si>
    <t>University of Malta; Fraunhofer IAO</t>
  </si>
  <si>
    <t>C Henke, J Michael, C Lankeit…</t>
  </si>
  <si>
    <t>A holistic approach for virtual commissioning of intelligent systems: Model-based systems engineering for the development of a turn-milling center</t>
  </si>
  <si>
    <t>R Lee, IY Chen</t>
  </si>
  <si>
    <t>AF CUTTING-DECELL, JJ Michel</t>
  </si>
  <si>
    <t>P Vichare, A Nassehi, S Newman</t>
  </si>
  <si>
    <t>O Graeser, B Kumar, O Niggemann, ...</t>
  </si>
  <si>
    <t>DA Menascé, M Krishnamoorthy, ...</t>
  </si>
  <si>
    <t>MA Dhuieb, F Laroche, A Bernard</t>
  </si>
  <si>
    <t>J Chen, J Yang, H Zhou, H Xiang, Z Zhu, Y Li, CH Lee…</t>
  </si>
  <si>
    <t>K Dorofeev, CH Cheng, P Ferreira, M Guedes…</t>
  </si>
  <si>
    <t>MI Sarigecili, U Roy, S Rachuri</t>
  </si>
  <si>
    <t>A Hengstebeck, K Weisner, M Klöckner, J Deuse…</t>
  </si>
  <si>
    <t>YS Park, R Harrison, D Vera…</t>
  </si>
  <si>
    <t>H Tercan, T Al Khawli, U Eppelt, C Büscher, ...</t>
  </si>
  <si>
    <t>T Wille, F Heinecke</t>
  </si>
  <si>
    <t>P Puntel-Schmidt, A Fay</t>
  </si>
  <si>
    <t>C Steimer, J Fischer, JC Aurich</t>
  </si>
  <si>
    <t>PPW Ng, G Yucel, VG Duffy</t>
  </si>
  <si>
    <t>M Haage, K Nilsson</t>
  </si>
  <si>
    <t>S Bergmann, S Stelzer, S Strassburger</t>
  </si>
  <si>
    <t>N Keddis, G Kainz, A Zoitl</t>
  </si>
  <si>
    <t>K Agyapong-Kodua, C Haraszkó, I Németh</t>
  </si>
  <si>
    <t>M Rabe, P Gocev</t>
  </si>
  <si>
    <t>AF Cutting-Decelle, CJ Anumba…</t>
  </si>
  <si>
    <t>A NOVEL PRODUCTION PROCESS MODELING FOR ANALYTICS</t>
  </si>
  <si>
    <t>A standardized Data Model for Manufacturing Management: the ISO 15531 Mandate Standard</t>
  </si>
  <si>
    <t>A unified manufacturing resource model for representation of computerized numerically controlled machine tools</t>
  </si>
  <si>
    <t>Automationml as a basis for offline-and realtime-simulation</t>
  </si>
  <si>
    <t>Autonomic smart manufacturing</t>
  </si>
  <si>
    <t>Context-awareness: a key enabler for ubiquitous access to manufacturing knowledge</t>
  </si>
  <si>
    <t>CPS Modeling of CNC Machine Tool Work Processes Using an Instruction-Domain Based Approach</t>
  </si>
  <si>
    <t>Device Adapter Concept towards Enabling Plug&amp;Produce Production Environments</t>
  </si>
  <si>
    <t>Enriching STEP Product Model With Geometric Dimension and Tolerance Information for One-Dimensional Tolerance Analysis</t>
  </si>
  <si>
    <t>Formal Modelling of Manual Work Processes for the Application of Industrial Service Robotics</t>
  </si>
  <si>
    <t>Improving fault diagnosis and accessibility in Manufacturing automation systems using X3DOM</t>
  </si>
  <si>
    <t>Improving the laser cutting process design by machine learning techniques</t>
  </si>
  <si>
    <t>IN-SITU STRUCTURAL EVALUATION DURING THE FIBRE DEPOSITION PROCESS OF COMPOSITE MANUFACTURING</t>
  </si>
  <si>
    <t>Levels of detail and appropriate model types for virtual commissioning in manufacturing engineering</t>
  </si>
  <si>
    <t>Model-based Design Process for the Early Phases of Manufacturing System Planning using SysML</t>
  </si>
  <si>
    <t>Modelling the effect of AGV operating conditions on operator perception of acceptability and hazard</t>
  </si>
  <si>
    <t>On the scalability of visualization in manufacturing</t>
  </si>
  <si>
    <t>On the use of artificial neural networks in simulation-based manufacturing control</t>
  </si>
  <si>
    <t>Product-Driven Generation of Action Sequences for Adaptable Manufacturing Systems</t>
  </si>
  <si>
    <t>Recipe-based integrated semantic product, process, resource (PPR) digital modelling methodology</t>
  </si>
  <si>
    <t>Semantic Web framework for modelling and simulation of manufacturing systems</t>
  </si>
  <si>
    <t>Towards a unified specification of the construction process information: the PSL approach</t>
  </si>
  <si>
    <t>Journal of Simulation</t>
  </si>
  <si>
    <t>geomatejournal.com</t>
  </si>
  <si>
    <t>books.google.com</t>
  </si>
  <si>
    <t>pib.sagepub.com</t>
  </si>
  <si>
    <t>profanter.me</t>
  </si>
  <si>
    <t>asim-fachtagung-spl.de</t>
  </si>
  <si>
    <t>stl.mie.utoronto.ca</t>
  </si>
  <si>
    <t>http://ieeexplore.ieee.org/abstract/document/7934735/</t>
  </si>
  <si>
    <t>http://www.geomatejournal.com/user/download/453/2370-2377-1245-Rich-August-2016.pdf</t>
  </si>
  <si>
    <t>https://books.google.com/books?hl=en&amp;lr=&amp;id=cubDyC7zsPwC&amp;oi=fnd&amp;pg=PA380&amp;dq=%22factory+of+the+future%22+%22modelling+language%22&amp;ots=X3OWrCwaHR&amp;sig=pgcT-kOw_PObZsRnXPkXFeCtOX8</t>
  </si>
  <si>
    <t>http://pib.sagepub.com/content/223/5/463.short</t>
  </si>
  <si>
    <t>https://www.researchgate.net/profile/Oliver_Niggemann/publication/288137005_AutomationML_as_a_basis_for_offline_-_And_realtime-simulation_-_Planning_simulation_and_diagnosis_of_automation_systems/links/57fe3bea08aeaf819a5c19ed.pdf</t>
  </si>
  <si>
    <t>http://www.tandfonline.com/doi/abs/10.1080/12460125.2015.1046714</t>
  </si>
  <si>
    <t>http://www.sciencedirect.com/science/article/pii/S2212827115011063</t>
  </si>
  <si>
    <t>http://www.sciencedirect.com/science/article/pii/S2095809916300704</t>
  </si>
  <si>
    <t>http://profanter.me/static/publications/Dorofeev2017a.pdf</t>
  </si>
  <si>
    <t>https://computingengineering.asmedigitalcollection.asme.org/article.aspx?articleid=2588192</t>
  </si>
  <si>
    <t>http://www.sciencedirect.com/science/article/pii/S2212827115010926</t>
  </si>
  <si>
    <t>http://ieeexplore.ieee.org/abstract/document/6894914/</t>
  </si>
  <si>
    <t>http://link.springer.com/article/10.1007/s11740-017-0718-7</t>
  </si>
  <si>
    <t>http://www.dglr.de/publikationen/2016/420111.pdf</t>
  </si>
  <si>
    <t>http://www.sciencedirect.com/science/article/pii/S2405896315000282</t>
  </si>
  <si>
    <t>http://www.sciencedirect.com/science/article/pii/S2212827117300379</t>
  </si>
  <si>
    <t>http://www.tandfonline.com/doi/abs/10.1080/09511920903207456</t>
  </si>
  <si>
    <t>http://ieeexplore.ieee.org/abstract/document/815337/</t>
  </si>
  <si>
    <t>http://link.springer.com/article/10.1057/jos.2013.6</t>
  </si>
  <si>
    <t>http://www.sciencedirect.com/science/article/pii/S2405896315005388</t>
  </si>
  <si>
    <t>http://www.sciencedirect.com/science/article/pii/S2212827114003540</t>
  </si>
  <si>
    <t>http://www.asim-fachtagung-spl.de/asim2008/papers/Proof_176-5a.pdf</t>
  </si>
  <si>
    <t>http://stl.mie.utoronto.ca/publications/C4.pdf</t>
  </si>
  <si>
    <t>Due to the Industrial Internet of Things and rising complexity of intelligent technical systems efficient design and test processes for mechanical and plant engineering become more important. The design and test process encompasses the discipline-spanning system design in early phases, virtual prototyping as well as virtual commissioning in test phases. This contribution illustrates a holistic model-based approach, which supports these activities in terms of Model-Based Systems Engineering. The paper shows the development from the system model and especially the requirements engineering via the detailed simulation of the physical behavior to the virtual commissioning of a vertical turn-milling-center.</t>
  </si>
  <si>
    <t>Nowadays the manufacturing is facing the critical challenges from various aspects including the trend of moving towards the new era of Industrial 4.0 [1]—an analytical and predictive driven production thinking, the Smart Factory. To effectively embed the necessary processes for analytics, a new way of modeling the process flows is essential to realize the goal of the predictive lean production. To reach these objectives, this paper presents a novel process modeling approach for analytics which is vital to the practitioners and the industries. The analysis of the smart factory theme includes the statistics, the data mining, and the operation research approaches [2] based on the various management improvements or the prediction objectives. The proposed process modeling for analytics extends the XML (eXtensible Markup Language), which is also commonly used in software engineering [3]. The purpose of using this is to streamline the latter integration with the analytical processes among the software systems and will play a key part of the factory knowledge management for continuous optimization.</t>
  </si>
  <si>
    <t>The aim of this paper is to present the work undertaken within the International Standardisation Organisation, by the ISO TC 184/SC4 "Industrial Automation Systems and Integration/Industrial data" Group in the field of industrial manufacturing management data, resulting in the ISO 15531 "MANDATE" (MANufacturing management DATa Exchange) standard. After an overall description of the standard, of its main features (scope, basic principles) and a presentation of the global standardisation environment in the field of industrial data, this paper will analyse the benefits that can be expected from the use of standards in the domain of the management and exchange of manufacturing information.</t>
  </si>
  <si>
    <t>The capability of any manufacturing system primarily depends on its available machine tools. Thus machine tool representation is a vital part of modelling any manufacturing system. With the rapid advances in computerized numerically controlled (CNC) machines, machine tool representation has become a more challenging task than ever before. Today's CNC machine tools are more than just automated manufacturing machines, as they can be considered multi-purpose, multi-tasking, and hybrid machining centres. This paper presents a versatile methodology for representing such state-of-the-art CNC machining system resources.</t>
  </si>
  <si>
    <t>The growing complexity of production plants leads to a growing complexity of the corresponding automation systems. Developers of such complex automation systems are faced with two significant challenges: (i) The control devices have to be tested before they are used in the plant. For this, offline- and hardware–in–the loop (HIL) simulations can be used. (ii) The diagnosis functions within the automation systems become more and more difficult to implement; this entails the risk of undetected errors. Both challenges may be solved using a system model, i.e. a joint model of the plant and the automation system: (i) Offline simulations and HIL tests use such models as an environment model and (ii) diagnosis functions use such models to define the normal system behaviour—allowing them to detect discrepancies between normal and observed behavior. System models cannot be modelled by one person in a single development step. Instead, such models must mirror the modularity of modern plants and automation systems. Here, the new standard AutomationML is used as basis for such a modular system model. But a modular system model is only a first step: Both testing and diagnosis require the simulation of such models. Therefore, a corresponding modular simulation system for AutomationML models is presented here; for this, the Functional Mock–Up Unit (FMU) standard is used. A prototypical tool chain and a model factory (MF) is used to show results for this modular testing and diagnosis approach.</t>
  </si>
  <si>
    <t>Smart manufacturing (SM) systems have to optimise manufacturing activities at the machine, unit or entire manufacturing facility level as well as adapting the manufacturing process on the fly as required by a variety of conditions (e.g. machine breakdowns and/or slowdowns) and unexpected variations in demands. This paper provides a framework for autonomic smart manufacturing (ASM) that relies on a variety of models for its support: (1) a process model to represent machines, parst inventories and the flow of parts through machines in a discrete manufacturing floor; (2) a predictive queueing network model to support the analysis and planning phases of ASM; and (3) optimisation models to support the planning phase of ASM. In essence, ASM is an integrated decision support system for smart manufacturing that combines models of different nature in a seamless manner. As shown here, these models can be used to predict manufacturing time and the energy consumed by the manufacturing process, as well as for finding the machine settings that minimise the energy consumed or the manufacturing time subject to a variety of constraints using non-linear optimisation models. The diversity of models used affords different levels of integration and granularity in the decision-making process. An example of a car manufacturing process is used throughout the paper to explain the concepts and models introduced here.</t>
  </si>
  <si>
    <t>Modern manufacturing systems require a transformation from mass production towards mass customization. This results in a trend towards more agile production lines. It also demands a reduction of configuration times when building the production line as well as faster reconfiguration when adding new hardware and product variants to the manufacturing line. This paper introduces the concept of a device adapter that allows the device to be seamlessly plugged into the agile production systems. The device adapter wraps the device functionality and offers it as a service, hiding away the low-level process capability (skill) implementation and allowing to formally represent the production steps. Preliminary tests have been performed on an industrial demonstrator that simulates a real manufacturing process.</t>
  </si>
  <si>
    <t>Information exchange and sharing become a necessity for digital factory but they have been more challenging as the industry is computerized more. This is mainly because the capabilities of computerized systems have grown significantly in a very rapid pace in their own information structure, and they require to retrieve various data from different computer systems. ISO 10303–STEP has been developed to provide a neutral format for exchanging product data. However, implementation of STEP has several issues, including the following two: (1) the complete STEP file should be processed even for querying a small set of data, and (2) information required for realizing any functional activity (e.g., any analysis on any part of a product) is not explicitly identified. Hence, in this study, functionality-based conformance classes (FCCs) are developed to organize the current conformance classes (CCs) (which are the classes required to be implemented fully in order to be conformant to any particular STEP standard) for supporting different functional activities. Following the concept of data exchange specification (DEX)/template, several templates that are repeatedly used small information groups are introduced in order to create manageable sets of data constructs. In this study, the FCCs for 1D tolerance analysis are developed by enriching the available STEP information models with GD&amp;T. The use of extended STEP models is illustrated with a case study.</t>
  </si>
  <si>
    <t>The gap between technical capability and practical application of service robotics increased constantly within the last years, especially regarding small and medium-sized enterprises. In order to facilitate the transfer of knowledge to the shop floor, a methodology for the formal modelling of originally manual work processes was developed. Here, specific work processes can be characterized under consideration of automation relevant parameters what serves as a basis for a subsequent determination of applicable and suitable service robotic solutions. By utilizing this approach, industrial operators will be considerably supported regarding the planning and implementation of automated and especially hybrid robot-assisted work systems.</t>
  </si>
  <si>
    <t>Today industry has to face the demands of products at lower cost and reduced time-to-market in a global market environment. Solutions require the application with new and innovative technologies to efficiently achieve the desirable functional capabilities. The benefits of Virtual Engineering environments are becoming noticeable at product and process development level but its visualisation has not been applied much at a shop-floor level. Using an automation toolset utilising a component based approach, this paper introduces a Web-based 3D fault diagnosis and its visualisation in a shop-floor that delivers better perception and understanding to engineers, and even provides convenient shop floor accessibility to machine information anytime and anywhere. In particular, this work has implemented 3D fault visualisation using an X3DOM model and technology. It improves the accessibility of 3D visualisation without the need for specific visualisation software and can be deployed on both PC-based hardware and mobile devices.</t>
  </si>
  <si>
    <t>In the field of manufacturing engineering, process designers conduct numerical simulation experiments to observe the impact of varying input parameters on certain outputs of the production process. The disadvantage of these simulations is that they are very time consuming and their results do not help to fully understand the underlying process. For instance, a common problem in planning processes is the choice of an appropriate machine parameter set that results in desirable process outputs. One way to overcome this problem is to use data mining techniques that extract previously unknown but valuable knowledge from simulation results. This paper presents a hybrid machine learning approach for applying clustering and classification techniques in a laser cutting planning process. In a first step, a clustering algorithm is used to divide large parts of the simulation data into groups of similar performance values and select those groups that are of major interest (e.g. high cut quality results). Next, classification trees are used to identify regions in the multidimensional parameter space that are related to the found groups. The evaluation shows that the models accurately identify multidimensional relationships between the input parameters and the output values of the process. In addition to that, a combination of appropriate visualization techniques for clustering with interpretable classification trees allows designers to gain valuable insights into the laser cutting process with the aim of optimizing it through visual exploration.</t>
  </si>
  <si>
    <t>Within the European funded project ECOMISE a new approach for composite manufacturing is developed. This approach provides key technologies for industry 4.0 in order to maximize process efficiency at reduced cost and time while maintaining structural requirements. In detail, process simulation methods, online process monitoring systems as well as methods for in-situ structural evaluation and process adjustment in case of process deviations are implemented and linked via databases. This paper describes the new overall concept as well as the specific in-situ structural evaluation approach, exemplarily applied to the fibre deposition process. Prior to manufacturing typical manufacturing features such as locally varying fibre orientation, gaps and overlaps are studied based on given knowledge from previous manufacturing as well as from process simulation. The effect of selected features on the structural properties is investigated for the expected parameter ranges. The real detected features are provided by an online monitoring system during the fibre deposition process. Based on these results an in-situ structural evaluation of detected features is performed already during manufacturing in combination with a decision making with respect to required part correction. The developed key technologies and tools for the in-situ evaluation process are presented, and their prototype application is shown during manufacturing of an aeronautic wing cover demonstrator.</t>
  </si>
  <si>
    <t>Virtual commissioning is used to test control code deployed on Programmable Logical Controllers. Simulation models of a plant are the basis for simulation approaches covering virtual commissioning. However, it is often unclear what granularity these simulation models should have and how standardized levels of detail and particular model types should be defined. The approach presented herein identifies appropriate levels of detail and model types based on a hierarchical perception of automated manufacturing plants. The aim of this contribution is to systematize modelling approaches, especially the automatic generation of manufacturing plants' models.</t>
  </si>
  <si>
    <t>This paper presents an approach for a model-based planning process for the early phases of manufacturing system planning (MSP). The goals are a better integration of MSP with product development (PD) in the early design phases and an improvement of the coordination of the MSP-related planning disciplines. The presented approach is based on model-based systems engineering (MBSE) and is supported by a modeling scheme which uses the systems modeling language (SysML). The approach consists of a process description of the MSP and of different so called SysML views which describe the information artifacts of each MSP step. It is divided into four different modeling levels that describe the manufacturing system's structure and behavior from different points of view. In order to validate the approach, an exemplary cylinder head production was modeled. Extractions from this example are shown as SysML-diagrams. To conclude the paper, the advantages and disadvantages of using a model-based planning approach with SysML for MSP are discussed.</t>
  </si>
  <si>
    <t>In order to increase productivity and reduce labour costs, many manufacturing companies have adopted automated systems such as automated guided vehicles (AGVs) for performing material handling and transportation tasks in the production process. In the study, virtual reality is utilised to simulate the pre-defined path of AGVs, and examine the effects of operating conditions on perception of hazards in virtual and real operating conditions. A series of experiments were conducted to develop an empirical relationship with the psychophysical Stevens' power law. Based on the analytical results from the experiments, empirical models of Stevens' psychophysical power functions for perception of acceptability and hazards within a dynamic virtual work environment are developed. Using the sequential experiments technique, a comparison of perception in virtual and real operating conditions was made for female subjects (n = 20) after data bridging. Results show that speed of the AGV and distance to the AGV significantly influence the perception of hazards in virtual operating conditions.</t>
  </si>
  <si>
    <t>Computer graphics plays an important role in modern engineering of manufacturing systems, both during design using virtual engineering environments and also as part of user interfaces to various machines. Existing and emerging systems today make use of software components, usually providing a graphical view to the user. In manufacturing, 3D graphics is desirable to visualize geometries of equipment and workpieces, sometimes also via small dedicated user interfaces. The established industrial technology does, however, neither scale down very well to such small platforms, nor scale up to safe operation of large systems. We put forward a notion of executable visualization and propose a solution based on the Java platform, using Java3D for 3D visualization in combination with VRML for external representation. Fully implemented prototypes including both real and virtual industrial robots, and industrial case studies, have verified the scalability which appears to be unique.</t>
  </si>
  <si>
    <t>The automatic generation of simulation models has been a recurring research topic for several years. In manufacturing industries, it is currently also becoming a topic of high practical relevance. A well-known challenge in most model generation approaches is the correct reproduction of the dynamic behaviour of model elements, for example, buffering or control strategies. This problem is especially relevant in simulation-based manufacturing control. In such scenarios, simulation models need to reflect the current state and behaviour of the real system in a highly accurate way, otherwise its suggested control decisions may be inaccurate or even dangerous towards production goals. This paper introduces a novel methodology for approximating dynamic behaviour using artificial neural networks, rather than trying to determine exact representations. We suggest using neural networks in conjunction with traditional material flow simulation systems whenever a certain decision cannot be made ex ante in the model generation process due to insufficient knowledge about the behaviour of the real system. In such cases the decision is delegated to the neural network, which is connected to the simulation system at runtime. Training of the neural network is performed by observation of the real systems decision and based on the evaluation of data that can be gained through production data acquisition. Our approach has certain advantages compared to other approaches and is especially well suited in the context of on-line simulation and simulation-based operational decision support. We demonstrate the applicability of our methodology using a case study and report on performance results.</t>
  </si>
  <si>
    <t>In times of fast changing markets and short product life-cycles manufacturing systems have to be adaptable and able to support a variety in products and product volumes. Production has to be product-driven and switching between different products should be possible with little manual intervention. We suggest an action sequence generation approach that tailors the control programs of resources to product needs. The approach requires a model of the available resources with their capabilities and internal material flow, the material flow between resources as well as a product description. An action sequence can then be generated out of these models and later translated into an executable action sequence. The action sequence can be automatically downloaded and executed on a resource. The approach is evaluated on an educational production system with industrial components.</t>
  </si>
  <si>
    <t>Virtual engineering methods based on digital modelling and simulations have potential to improve analysis and performance of manufacturing systems. Current generation digital modelling techniques in view of systems design and life cycle modelling attempts to integrate aspects of product, process and resource requirements. Despite these advances, to facilitate rapid design and provide support for the selection of processes and resources, there is the need to semantically model and integrate product-process requirements with resource capabilities. This paper therefore presents a ‘recipe-based’ approach to modelling based on ontologies with capability to rapidly define and select resource systems meeting product and process requirements.</t>
  </si>
  <si>
    <t>The development of new products and manufacturing systems is usually performed in the form of projects. Frequently, the conduct of the project takes more time than planned due to inconsistency, incompleteness, and redundancy of data for the description of a manufacturing system, which delays other project activities and sometimes influences the start of production (SOP). This paper proposes a semantic Web framework for cooperation and interoperability within product design and manufacturing engineering projects. Data and knowledge within the manufacturing domain are modelled within ontologies applying rule-based mapping. The framework facilitates the generation of new knowledge through rule-based inference that enriches the ontology. This enables a high-level completeness of the model in an early phase of product design and manufacturing system development, which is a basic prerequisite for the realisation of a proper simulation study and analysis. The simulation results can be integrated into the ontologies as a knowledge that additionally extends the ontology.</t>
  </si>
  <si>
    <t>As the use of IT in manufacturing or construction has matured, the capability of software applications to interoperate has become increasingly important. Standards-based translation mechanisms have simplified integration by requiring only a single translator. This challenge is especially apparent for process information, used by many software applications, each in a different way. The primary difficulty is that they sometimes associate different meanings with the terms : both their semantics and their syntax need to be considered when translating to a neutral standard. The Process Specification Language (PSL) creates a neutral, standard language for process specification to serve as an interlingua to integrate multiple process-related applications. This interchange language is unique due to the formal semantic definitions (the ontology) that underlie the language. The aim of this paper is to analyse the « applicability » of PSL to the construction sector through the example of a generic construction process.</t>
  </si>
  <si>
    <t>Recent visions for the factory of the future highlight the importance of integrating the pillars of Knowledge Management (KM) in the whole manufacturing divisions involved in the product lifecycle development. The increasing usage of ICT tools in the factory coming with the digital (PLM, ERP, MES, etc.) and smart (IoT, RFID, Wi-Fi, etc.) manufacturing paradigms contributes to this vision with the aim of supporting factory workers in conducting better production outcomes. However, this expansion results a data and information overflow making the handling of the access to the exact needed information more and more complex. This fact explains the need for a contextual access to the information and more generally to the knowledge set in the factory. Based on some fundamentals derived from ubiquitous computing paradigm, this paper proposes an approach to handle contextual access to the manufacturing knowledge.</t>
  </si>
  <si>
    <t>Building cyber-physical system (CPS) models of machine tools is a key technology for intelligent manufacturing. The massive electronic data from a computer numerical control (CNC) system during the work processes of a CNC machine tool is the main source of the big data on which a CPS model is established. In this work-process model, a method based on instruction domain is applied to analyze the electronic big data, and a quantitative description of the numerical control (NC) processes is built according to the G code of the processes. Utilizing the instruction domain, a work-process CPS model is established on the basis of the accurate, real-time mapping of the manufacturing tasks, resources, and status of the CNC machine tool. Using such models, case studies are conducted on intelligent-machining applications, such as the optimization of NC processing parameters and the health assurance of CNC machine tools.</t>
  </si>
  <si>
    <t>Germany, Portugal, UK</t>
  </si>
  <si>
    <t>Turkey, USA</t>
  </si>
  <si>
    <t>China, Turkey, USA</t>
  </si>
  <si>
    <t>Hungary, UK</t>
  </si>
  <si>
    <t>France, UK, Canada</t>
  </si>
  <si>
    <t>Year2</t>
  </si>
  <si>
    <t>Systems Conference (SysCon), 2017 Annual IEEE International</t>
  </si>
  <si>
    <t>Proceedings of the Institution of Mechanical Engineers, Part B: Journal of Engineering Manufacture</t>
  </si>
  <si>
    <t>Journal of Decision Systems</t>
  </si>
  <si>
    <t>Journal of Computing and Information Science in Engineering</t>
  </si>
  <si>
    <t>Production Engineering #Journal</t>
  </si>
  <si>
    <t>Engineering #Journal</t>
  </si>
  <si>
    <t>DLR eV</t>
  </si>
  <si>
    <t>Hong Kong University; Istanbul Technical University; Purdue University</t>
  </si>
  <si>
    <t xml:space="preserve">Control architecture and design method of reconfigurable manufacturing systems </t>
  </si>
  <si>
    <t>Manufacturing Systems #Conference</t>
  </si>
  <si>
    <t>Global Web Conference</t>
  </si>
  <si>
    <t>CIRP Design Conference</t>
  </si>
  <si>
    <t>Journal of GEOMATE</t>
  </si>
  <si>
    <t>Advances in Concurrent Engineering #Conference</t>
  </si>
  <si>
    <t>Informatics in Control, Automation and Robotics #Conference</t>
  </si>
  <si>
    <t>Composite Materials Parts Manufacturing #Conference</t>
  </si>
  <si>
    <t>Deutscher Luft- und Raumfahrtkongress 2016 #Conference</t>
  </si>
  <si>
    <t>Advances in Simulation for Production and Logistics Applications #Conference</t>
  </si>
  <si>
    <t>Product and Process Modelling in the Building and Related Industries #Conference</t>
  </si>
  <si>
    <t>Ecole Centrale de Nantes</t>
  </si>
  <si>
    <t>Fraunhofer IEM</t>
  </si>
  <si>
    <t>Fraunhofer IPK</t>
  </si>
  <si>
    <t>Lund University</t>
  </si>
  <si>
    <t>TU Dortmund University, RWTH Aachen University, RIF eV</t>
  </si>
  <si>
    <t>University of Bath</t>
  </si>
  <si>
    <t>University of Warwick</t>
  </si>
  <si>
    <t>National Taipei University of Technology; IBM</t>
  </si>
  <si>
    <t>University of Savoie; CETIM</t>
  </si>
  <si>
    <t>fortiss GmbH; Technical University Munich; Introsys; Loughborough University</t>
  </si>
  <si>
    <t>Cukurova University; Syracuse University; United States Department of Energy</t>
  </si>
  <si>
    <t>University of Kaiserslautern; Siemens AG</t>
  </si>
  <si>
    <t xml:space="preserve">University of Warwick; Budapest University of Technology and Economics </t>
  </si>
  <si>
    <t>University of Savoie; University of Loughborough; University of Toronto</t>
  </si>
  <si>
    <t>Transactions on Automation Science and Engineering #Journal</t>
  </si>
  <si>
    <t>Transactions on Control Systems Technology #Journal</t>
  </si>
  <si>
    <t>Transactions on Human-Machine Systems #Journal</t>
  </si>
  <si>
    <t>Mathematical Modelling #Conference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</si>
</sst>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rgb="FF000000"/>
      <name val="Calibri"/>
    </font>
    <font>
      <b/>
      <sz val="11"/>
      <color rgb="FF000000"/>
      <name val="Calibri"/>
      <family val="2"/>
    </font>
    <font>
      <sz val="11"/>
      <color rgb="FF000000"/>
      <name val="Calibri"/>
      <family val="2"/>
    </font>
    <font>
      <sz val="12"/>
      <color rgb="FF000000"/>
      <name val="Calibri"/>
      <family val="2"/>
    </font>
    <font>
      <sz val="11"/>
      <name val="Calibri"/>
      <family val="2"/>
    </font>
    <font>
      <u/>
      <sz val="12"/>
      <color theme="11"/>
      <name val="Calibri"/>
      <family val="2"/>
    </font>
    <font>
      <sz val="12"/>
      <color theme="1"/>
      <name val="Calibri"/>
      <family val="2"/>
    </font>
  </fonts>
  <fills count="2">
    <fill>
      <patternFill patternType="none"/>
    </fill>
    <fill>
      <patternFill patternType="gray125"/>
    </fill>
  </fills>
  <borders count="2">
    <border>
      <left/>
      <right/>
      <top/>
      <bottom/>
      <diagonal/>
    </border>
    <border>
      <left/>
      <right/>
      <top style="thin">
        <color theme="9"/>
      </top>
      <bottom/>
      <diagonal/>
    </border>
  </borders>
  <cellStyleXfs count="6">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applyFont="1" applyAlignment="1"/>
    <xf numFmtId="0" fontId="0" fillId="0" borderId="0" xfId="0"/>
    <xf numFmtId="0" fontId="0" fillId="0" borderId="0" xfId="0" applyFont="1" applyFill="1" applyAlignment="1">
      <alignment horizontal="center"/>
    </xf>
    <xf numFmtId="0" fontId="2" fillId="0" borderId="0" xfId="0" applyFont="1" applyFill="1" applyAlignment="1">
      <alignment horizontal="center"/>
    </xf>
    <xf numFmtId="0" fontId="2" fillId="0" borderId="0" xfId="0" applyFont="1" applyFill="1"/>
    <xf numFmtId="0" fontId="0" fillId="0" borderId="0" xfId="0" applyFont="1" applyFill="1" applyAlignment="1"/>
    <xf numFmtId="0" fontId="0" fillId="0" borderId="0" xfId="0" applyBorder="1"/>
    <xf numFmtId="0" fontId="0" fillId="0" borderId="0" xfId="0" applyAlignment="1">
      <alignment horizontal="center"/>
    </xf>
    <xf numFmtId="0" fontId="0" fillId="0" borderId="0" xfId="0" applyFont="1" applyAlignment="1"/>
    <xf numFmtId="0" fontId="3" fillId="0" borderId="0" xfId="0" applyFont="1" applyAlignment="1"/>
    <xf numFmtId="0" fontId="1" fillId="0" borderId="0" xfId="0" applyFont="1" applyFill="1"/>
    <xf numFmtId="0" fontId="1" fillId="0" borderId="0" xfId="0" applyFont="1" applyFill="1" applyAlignment="1">
      <alignment horizontal="center" vertical="top" wrapText="1"/>
    </xf>
    <xf numFmtId="0" fontId="3" fillId="0" borderId="0" xfId="0" applyFont="1" applyFill="1"/>
    <xf numFmtId="0" fontId="0" fillId="0" borderId="0" xfId="0" applyFill="1"/>
    <xf numFmtId="0" fontId="2" fillId="0" borderId="0" xfId="0" applyFont="1" applyFill="1" applyAlignment="1">
      <alignment horizontal="left"/>
    </xf>
    <xf numFmtId="10" fontId="2" fillId="0" borderId="0" xfId="0" applyNumberFormat="1" applyFont="1" applyFill="1" applyAlignment="1">
      <alignment horizontal="center"/>
    </xf>
    <xf numFmtId="0" fontId="2" fillId="0" borderId="0" xfId="0" applyFont="1" applyFill="1" applyAlignment="1">
      <alignment horizontal="right"/>
    </xf>
    <xf numFmtId="0" fontId="4" fillId="0" borderId="0" xfId="0" applyFont="1" applyFill="1"/>
    <xf numFmtId="0" fontId="1" fillId="0" borderId="0" xfId="0" applyFont="1" applyFill="1" applyAlignment="1">
      <alignment horizontal="center" vertical="center" wrapText="1"/>
    </xf>
    <xf numFmtId="0" fontId="1" fillId="0" borderId="0" xfId="0" applyFont="1" applyFill="1" applyAlignment="1">
      <alignment horizontal="center"/>
    </xf>
    <xf numFmtId="0" fontId="0" fillId="0" borderId="0" xfId="0" applyFill="1" applyBorder="1"/>
    <xf numFmtId="0" fontId="6" fillId="0" borderId="0" xfId="0" applyFont="1" applyFill="1"/>
    <xf numFmtId="0" fontId="6" fillId="0" borderId="0" xfId="0" applyFont="1"/>
    <xf numFmtId="0" fontId="6" fillId="0" borderId="0" xfId="0" applyFont="1" applyFill="1" applyBorder="1"/>
    <xf numFmtId="0" fontId="6" fillId="0" borderId="0" xfId="0" applyFont="1" applyAlignment="1">
      <alignment horizontal="center"/>
    </xf>
    <xf numFmtId="0" fontId="0" fillId="0" borderId="0" xfId="0" applyFill="1" applyAlignment="1">
      <alignment horizontal="center"/>
    </xf>
    <xf numFmtId="0" fontId="0" fillId="0" borderId="0" xfId="0" applyFill="1" applyAlignment="1">
      <alignment wrapText="1"/>
    </xf>
    <xf numFmtId="0" fontId="6" fillId="0" borderId="0" xfId="0" applyFont="1" applyBorder="1"/>
    <xf numFmtId="0" fontId="0" fillId="0" borderId="1" xfId="0" applyBorder="1"/>
    <xf numFmtId="0" fontId="3" fillId="0" borderId="0" xfId="0" applyFont="1"/>
    <xf numFmtId="0" fontId="3" fillId="0" borderId="0" xfId="0" applyFont="1" applyFill="1" applyAlignment="1">
      <alignment horizontal="center"/>
    </xf>
    <xf numFmtId="0" fontId="3" fillId="0" borderId="0" xfId="0" applyFont="1" applyAlignment="1">
      <alignment horizontal="center"/>
    </xf>
  </cellXfs>
  <cellStyles count="6">
    <cellStyle name="Besuchter Link" xfId="1" builtinId="9" hidden="1"/>
    <cellStyle name="Besuchter Link" xfId="2" builtinId="9" hidden="1"/>
    <cellStyle name="Besuchter Link" xfId="3" builtinId="9" hidden="1"/>
    <cellStyle name="Besuchter Link" xfId="4" builtinId="9" hidden="1"/>
    <cellStyle name="Besuchter Link" xfId="5" builtinId="9" hidden="1"/>
    <cellStyle name="Stand." xfId="0" builtinId="0"/>
  </cellStyles>
  <dxfs count="17">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general"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s>
  <tableStyles count="2" defaultTableStyle="TableStyleMedium9" defaultPivotStyle="PivotStyleMedium7">
    <tableStyle name="Tabellenformat 1" pivot="0" count="0"/>
    <tableStyle name="Tabellenformat 2" pivot="0" count="0"/>
  </tableStyles>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elle1" displayName="Tabelle1" ref="A5:N228" totalsRowCount="1">
  <autoFilter ref="A5:N227"/>
  <tableColumns count="14">
    <tableColumn id="1" name="ID" totalsRowDxfId="13"/>
    <tableColumn id="3" name="Authors" totalsRowDxfId="12"/>
    <tableColumn id="4" name="Country" totalsRowDxfId="11"/>
    <tableColumn id="11" name="Year" totalsRowDxfId="10"/>
    <tableColumn id="5" name="Title" totalsRowDxfId="9"/>
    <tableColumn id="6" name="Year2" totalsRowDxfId="8"/>
    <tableColumn id="7" name="Source" totalsRowDxfId="7"/>
    <tableColumn id="26" name="Journal" dataDxfId="16" totalsRowDxfId="6">
      <calculatedColumnFormula>IF(ISERROR(SEARCH("*Journal*",$G6)),"",1)</calculatedColumnFormula>
    </tableColumn>
    <tableColumn id="35" name="Conference" dataDxfId="15" totalsRowDxfId="5">
      <calculatedColumnFormula>IF(ISERROR(SEARCH("*Conference*",$G6)),"",1)</calculatedColumnFormula>
    </tableColumn>
    <tableColumn id="38" name="Workshop" dataDxfId="14" totalsRowDxfId="4">
      <calculatedColumnFormula>IF(ISERROR(SEARCH("*Workshop*",$G6)),"",1)</calculatedColumnFormula>
    </tableColumn>
    <tableColumn id="8" name="Publisher" totalsRowDxfId="3"/>
    <tableColumn id="9" name="ArticleURL" totalsRowDxfId="2"/>
    <tableColumn id="59" name="Institutes" totalsRowDxfId="1"/>
    <tableColumn id="14" name="Abstract" totalsRowDxfId="0"/>
  </tableColumns>
  <tableStyleInfo name="TableStyleLight14"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ieeexplore.ieee.org/abstract/document/7504033/" TargetMode="External"/><Relationship Id="rId107" Type="http://schemas.openxmlformats.org/officeDocument/2006/relationships/hyperlink" Target="http://acs.pollub.pl/pdf/v7n2/47_%20vol_7no_2_2012.pdf" TargetMode="External"/><Relationship Id="rId108" Type="http://schemas.openxmlformats.org/officeDocument/2006/relationships/hyperlink" Target="https://www.mysciencework.com/publication/show/169d471d85634b3f6b89af6b1e1b233f" TargetMode="External"/><Relationship Id="rId109" Type="http://schemas.openxmlformats.org/officeDocument/2006/relationships/hyperlink" Target="http://www.inderscienceonline.com/doi/abs/10.1504/IJMR.2015.067616" TargetMode="External"/><Relationship Id="rId70" Type="http://schemas.openxmlformats.org/officeDocument/2006/relationships/hyperlink" Target="http://www.sciencedirect.com/science/article/pii/S2092678216304733" TargetMode="External"/><Relationship Id="rId71" Type="http://schemas.openxmlformats.org/officeDocument/2006/relationships/hyperlink" Target="http://ieeexplore.ieee.org/abstract/document/7733531/" TargetMode="External"/><Relationship Id="rId72" Type="http://schemas.openxmlformats.org/officeDocument/2006/relationships/hyperlink" Target="http://www.sciencedirect.com/science/article/pii/S2405896315007089" TargetMode="External"/><Relationship Id="rId73" Type="http://schemas.openxmlformats.org/officeDocument/2006/relationships/hyperlink" Target="http://www.sciencedirect.com/science/article/pii/S2212827115002851" TargetMode="External"/><Relationship Id="rId74" Type="http://schemas.openxmlformats.org/officeDocument/2006/relationships/hyperlink" Target="http://www.sciencedirect.com/science/article/pii/S0007850616301615" TargetMode="External"/><Relationship Id="rId75" Type="http://schemas.openxmlformats.org/officeDocument/2006/relationships/hyperlink" Target="https://yadda.icm.edu.pl/baztech/element/bwmeta1.element.baztech-32291f4e-ec88-42ec-a932-ae8ffa3e73cb" TargetMode="External"/><Relationship Id="rId76" Type="http://schemas.openxmlformats.org/officeDocument/2006/relationships/hyperlink" Target="http://www.sciencedirect.com/science/article/pii/S2405896316325538" TargetMode="External"/><Relationship Id="rId77" Type="http://schemas.openxmlformats.org/officeDocument/2006/relationships/hyperlink" Target="http://www.emeraldinsight.com/doi/abs/10.1108/01445150410549737" TargetMode="External"/><Relationship Id="rId78" Type="http://schemas.openxmlformats.org/officeDocument/2006/relationships/hyperlink" Target="http://link.springer.com/article/10.1007/s40684-015-0025-8" TargetMode="External"/><Relationship Id="rId79" Type="http://schemas.openxmlformats.org/officeDocument/2006/relationships/hyperlink" Target="http://www.tandfonline.com/doi/abs/10.1080/0951192031000089165" TargetMode="External"/><Relationship Id="rId170" Type="http://schemas.openxmlformats.org/officeDocument/2006/relationships/hyperlink" Target="http://link.springer.com/chapter/10.1007/978-3-319-08816-7_70" TargetMode="External"/><Relationship Id="rId171" Type="http://schemas.openxmlformats.org/officeDocument/2006/relationships/hyperlink" Target="http://www.sciencedirect.com/science/article/pii/S221282711401083X" TargetMode="External"/><Relationship Id="rId172" Type="http://schemas.openxmlformats.org/officeDocument/2006/relationships/hyperlink" Target="http://ieeexplore.ieee.org/abstract/document/6690700/" TargetMode="External"/><Relationship Id="rId173" Type="http://schemas.openxmlformats.org/officeDocument/2006/relationships/hyperlink" Target="http://proceedings.asmedigitalcollection.asme.org/proceeding.aspx?articleid=2483162" TargetMode="External"/><Relationship Id="rId174" Type="http://schemas.openxmlformats.org/officeDocument/2006/relationships/hyperlink" Target="http://dl.acm.org/citation.cfm?id=1370744" TargetMode="External"/><Relationship Id="rId175" Type="http://schemas.openxmlformats.org/officeDocument/2006/relationships/hyperlink" Target="http://www.sciencedirect.com/science/article/pii/S1755581713000576" TargetMode="External"/><Relationship Id="rId176" Type="http://schemas.openxmlformats.org/officeDocument/2006/relationships/hyperlink" Target="http://link.springer.com/article/10.1007/s10845-015-1063-3" TargetMode="External"/><Relationship Id="rId177" Type="http://schemas.openxmlformats.org/officeDocument/2006/relationships/hyperlink" Target="http://ieeexplore.ieee.org/abstract/document/6945600/" TargetMode="External"/><Relationship Id="rId178" Type="http://schemas.openxmlformats.org/officeDocument/2006/relationships/hyperlink" Target="https://pdfs.semanticscholar.org/ef0d/be0956d5c9cdc8f7a750687f9ff36663684e.pdf" TargetMode="External"/><Relationship Id="rId179" Type="http://schemas.openxmlformats.org/officeDocument/2006/relationships/hyperlink" Target="http://www.sciencedirect.com/science/article/pii/S1877050913000094" TargetMode="External"/><Relationship Id="rId10" Type="http://schemas.openxmlformats.org/officeDocument/2006/relationships/hyperlink" Target="http://ieeexplore.ieee.org/" TargetMode="External"/><Relationship Id="rId11" Type="http://schemas.openxmlformats.org/officeDocument/2006/relationships/hyperlink" Target="http://ieeexplore.ieee.org/abstract/document/7733506/" TargetMode="External"/><Relationship Id="rId12" Type="http://schemas.openxmlformats.org/officeDocument/2006/relationships/hyperlink" Target="http://researchgate.net/" TargetMode="External"/><Relationship Id="rId13" Type="http://schemas.openxmlformats.org/officeDocument/2006/relationships/hyperlink" Target="https://www.researchgate.net/profile/Daniel_Strang/publication/270216298_Assembly_Process_driven_Component_Data_Model_in_Cyber-Physical_Production_Systems/links/54b3b6690cf2318f0f955c3c.pdf" TargetMode="External"/><Relationship Id="rId14" Type="http://schemas.openxmlformats.org/officeDocument/2006/relationships/hyperlink" Target="http://ieeexplore.ieee.org/" TargetMode="External"/><Relationship Id="rId15" Type="http://schemas.openxmlformats.org/officeDocument/2006/relationships/hyperlink" Target="http://ieeexplore.ieee.org/abstract/document/7547285/" TargetMode="External"/><Relationship Id="rId16" Type="http://schemas.openxmlformats.org/officeDocument/2006/relationships/hyperlink" Target="http://link.springer.com/chapter/10.1007/978-3-319-41697-7_44" TargetMode="External"/><Relationship Id="rId17" Type="http://schemas.openxmlformats.org/officeDocument/2006/relationships/hyperlink" Target="http://isyou.info/jowua/papers/jowua-v7n4-3.pdf" TargetMode="External"/><Relationship Id="rId18" Type="http://schemas.openxmlformats.org/officeDocument/2006/relationships/hyperlink" Target="http://www.wseas.us/e-library/conferences/2015/Budapest/DNCOSE/DNCOSE-13.pdf" TargetMode="External"/><Relationship Id="rId19" Type="http://schemas.openxmlformats.org/officeDocument/2006/relationships/hyperlink" Target="http://file.scirp.org/" TargetMode="External"/><Relationship Id="rId110" Type="http://schemas.openxmlformats.org/officeDocument/2006/relationships/hyperlink" Target="http://link.springer.com/article/10.1007/s12008-013-0202-3" TargetMode="External"/><Relationship Id="rId111" Type="http://schemas.openxmlformats.org/officeDocument/2006/relationships/hyperlink" Target="http://ieeexplore.ieee.org/abstract/document/7483919/" TargetMode="External"/><Relationship Id="rId112" Type="http://schemas.openxmlformats.org/officeDocument/2006/relationships/hyperlink" Target="http://www.sciencedirect.com/science/article/pii/S2405896315004395" TargetMode="External"/><Relationship Id="rId113" Type="http://schemas.openxmlformats.org/officeDocument/2006/relationships/hyperlink" Target="http://ieeexplore.ieee.org/abstract/document/7497428/" TargetMode="External"/><Relationship Id="rId114" Type="http://schemas.openxmlformats.org/officeDocument/2006/relationships/hyperlink" Target="http://akme-a2.iosb.fraunhofer.de/EatThisGoogleScholar/d/2010_Towards%20the%20digital%20factory-%20Data%20re-use%20and%20fusion.pdf" TargetMode="External"/><Relationship Id="rId115" Type="http://schemas.openxmlformats.org/officeDocument/2006/relationships/hyperlink" Target="http://www.sciencedirect.com/science/article/pii/S016636151630094X" TargetMode="External"/><Relationship Id="rId116" Type="http://schemas.openxmlformats.org/officeDocument/2006/relationships/hyperlink" Target="http://www.sciencedirect.com/science/article/pii/S2212827116308435" TargetMode="External"/><Relationship Id="rId117" Type="http://schemas.openxmlformats.org/officeDocument/2006/relationships/hyperlink" Target="https://pdfs.semanticscholar.org/53fa/58d6d2bfb108e343c526257468ae69c8e60c.pdf" TargetMode="External"/><Relationship Id="rId118" Type="http://schemas.openxmlformats.org/officeDocument/2006/relationships/hyperlink" Target="https://www.researchgate.net/profile/Thomas_Uslaender/publication/312164877_Co-Design_of_Requirements_and_Architectural_Artefacts_for_Industrial_Internet_Applications/links/5873983208ae329d621cf777.pdf" TargetMode="External"/><Relationship Id="rId119" Type="http://schemas.openxmlformats.org/officeDocument/2006/relationships/hyperlink" Target="https://www.researchgate.net/profile/Maximilian_Speicher/publication/282293186_Enabling_Industry_40_with_holobuilder/links/560ae07208ae840a08d6777a.pdf" TargetMode="External"/><Relationship Id="rId200" Type="http://schemas.openxmlformats.org/officeDocument/2006/relationships/hyperlink" Target="http://link.springer.com/chapter/10.1007/978-0-387-09492-2_22" TargetMode="External"/><Relationship Id="rId201" Type="http://schemas.openxmlformats.org/officeDocument/2006/relationships/hyperlink" Target="http://dl.acm.org/citation.cfm?id=2827933" TargetMode="External"/><Relationship Id="rId202" Type="http://schemas.openxmlformats.org/officeDocument/2006/relationships/hyperlink" Target="http://dl.acm.org/citation.cfm?id=2777049" TargetMode="External"/><Relationship Id="rId203" Type="http://schemas.openxmlformats.org/officeDocument/2006/relationships/hyperlink" Target="http://dl.acm.org/citation.cfm?id=2580601" TargetMode="External"/><Relationship Id="rId204" Type="http://schemas.openxmlformats.org/officeDocument/2006/relationships/hyperlink" Target="http://dl.acm.org/citation.cfm?id=1999486" TargetMode="External"/><Relationship Id="rId205" Type="http://schemas.openxmlformats.org/officeDocument/2006/relationships/hyperlink" Target="http://dl.acm.org/citation.cfm?id=2430122" TargetMode="External"/><Relationship Id="rId206" Type="http://schemas.openxmlformats.org/officeDocument/2006/relationships/hyperlink" Target="http://dl.acm.org/citation.cfm?id=2433925" TargetMode="External"/><Relationship Id="rId207" Type="http://schemas.openxmlformats.org/officeDocument/2006/relationships/hyperlink" Target="http://dl.acm.org/citation.cfm?id=1995828" TargetMode="External"/><Relationship Id="rId208" Type="http://schemas.openxmlformats.org/officeDocument/2006/relationships/hyperlink" Target="http://link.springer.com/chapter/10.1007/978-0-387-34910-7_30" TargetMode="External"/><Relationship Id="rId209" Type="http://schemas.openxmlformats.org/officeDocument/2006/relationships/hyperlink" Target="http://link.springer.com/chapter/10.1007/978-3-319-25010-6_13" TargetMode="External"/><Relationship Id="rId1" Type="http://schemas.openxmlformats.org/officeDocument/2006/relationships/hyperlink" Target="http://www.tandfonline.com/doi/abs/10.1080/0951192X.2015.1130257" TargetMode="External"/><Relationship Id="rId2" Type="http://schemas.openxmlformats.org/officeDocument/2006/relationships/hyperlink" Target="http://link.springer.com/chapter/10.1007/978-3-319-27343-3_6" TargetMode="External"/><Relationship Id="rId3" Type="http://schemas.openxmlformats.org/officeDocument/2006/relationships/hyperlink" Target="http://ieeexplore.ieee.org/" TargetMode="External"/><Relationship Id="rId4" Type="http://schemas.openxmlformats.org/officeDocument/2006/relationships/hyperlink" Target="http://ieeexplore.ieee.org/abstract/document/7444433/" TargetMode="External"/><Relationship Id="rId5" Type="http://schemas.openxmlformats.org/officeDocument/2006/relationships/hyperlink" Target="http://ieeexplore.ieee.org/" TargetMode="External"/><Relationship Id="rId6" Type="http://schemas.openxmlformats.org/officeDocument/2006/relationships/hyperlink" Target="http://ieeexplore.ieee.org/abstract/document/7385866/" TargetMode="External"/><Relationship Id="rId7" Type="http://schemas.openxmlformats.org/officeDocument/2006/relationships/hyperlink" Target="http://koreascience.or.kr/" TargetMode="External"/><Relationship Id="rId8" Type="http://schemas.openxmlformats.org/officeDocument/2006/relationships/hyperlink" Target="http://www.koreascience.or.kr/article/ArticleFullRecord.jsp?cn=HSSTBN_2015_v11n2_95" TargetMode="External"/><Relationship Id="rId9" Type="http://schemas.openxmlformats.org/officeDocument/2006/relationships/hyperlink" Target="http://link.springer.com/chapter/10.1007/978-3-319-49004-5_18" TargetMode="External"/><Relationship Id="rId80" Type="http://schemas.openxmlformats.org/officeDocument/2006/relationships/hyperlink" Target="http://ieeexplore.ieee.org/abstract/document/6700281/" TargetMode="External"/><Relationship Id="rId81" Type="http://schemas.openxmlformats.org/officeDocument/2006/relationships/hyperlink" Target="http://dl.acm.org/citation.cfm?id=2866623" TargetMode="External"/><Relationship Id="rId82" Type="http://schemas.openxmlformats.org/officeDocument/2006/relationships/hyperlink" Target="http://ieeexplore.ieee.org/abstract/document/6489543/" TargetMode="External"/><Relationship Id="rId83" Type="http://schemas.openxmlformats.org/officeDocument/2006/relationships/hyperlink" Target="http://ieomsociety.org/ieom_2016/pdfs/431.pdf" TargetMode="External"/><Relationship Id="rId84" Type="http://schemas.openxmlformats.org/officeDocument/2006/relationships/hyperlink" Target="http://link.springer.com/article/10.1007/s00170-015-7037-y" TargetMode="External"/><Relationship Id="rId85" Type="http://schemas.openxmlformats.org/officeDocument/2006/relationships/hyperlink" Target="http://ieeexplore.ieee.org/abstract/document/7793785/" TargetMode="External"/><Relationship Id="rId86" Type="http://schemas.openxmlformats.org/officeDocument/2006/relationships/hyperlink" Target="http://ieeexplore.ieee.org/abstract/document/7274681/" TargetMode="External"/><Relationship Id="rId87" Type="http://schemas.openxmlformats.org/officeDocument/2006/relationships/hyperlink" Target="https://www.researchgate.net/profile/Ender_Yemenicioglu/publication/266967813_Implementation_of_an_AutomationML-Interface_in_the_digital_factory_simulation/links/543fde700cf2be1758cfeca6.pdf" TargetMode="External"/><Relationship Id="rId88" Type="http://schemas.openxmlformats.org/officeDocument/2006/relationships/hyperlink" Target="https://www.researchgate.net/publication/284879004_IMPLEMENTING_A_RECONFIGURABLE_AND_DISTRIBUTED_MANUFACTURING_CONTROL_SYSTEM" TargetMode="External"/><Relationship Id="rId89" Type="http://schemas.openxmlformats.org/officeDocument/2006/relationships/hyperlink" Target="http://ieeexplore.ieee.org/abstract/document/6147934/" TargetMode="External"/><Relationship Id="rId180" Type="http://schemas.openxmlformats.org/officeDocument/2006/relationships/hyperlink" Target="http://ieeexplore.ieee.org/abstract/document/4638565/" TargetMode="External"/><Relationship Id="rId181" Type="http://schemas.openxmlformats.org/officeDocument/2006/relationships/hyperlink" Target="http://akme-a2.iosb.fraunhofer.de/EatThisGoogleScholar/d/2015_Automatic%20parameterization%20of%20automation%20software%20for%20plug-and-produce%20-%20Paper%20presented%20at%20Workshops%20at%20the%20Twenty-Ninth%20AAAI%20Conference%20on%20Artificia.pdf" TargetMode="External"/><Relationship Id="rId182" Type="http://schemas.openxmlformats.org/officeDocument/2006/relationships/hyperlink" Target="http://ieeexplore.ieee.org/abstract/document/6643515/" TargetMode="External"/><Relationship Id="rId183" Type="http://schemas.openxmlformats.org/officeDocument/2006/relationships/hyperlink" Target="http://ieeexplore.ieee.org/abstract/document/6389073/" TargetMode="External"/><Relationship Id="rId184" Type="http://schemas.openxmlformats.org/officeDocument/2006/relationships/hyperlink" Target="http://link.springer.com/chapter/10.1007/978-3-319-46547-0_30" TargetMode="External"/><Relationship Id="rId185" Type="http://schemas.openxmlformats.org/officeDocument/2006/relationships/hyperlink" Target="http://dl.acm.org/citation.cfm?id=2785602" TargetMode="External"/><Relationship Id="rId186" Type="http://schemas.openxmlformats.org/officeDocument/2006/relationships/hyperlink" Target="http://link.springer.com/chapter/10.1007/978-0-387-09492-2_23" TargetMode="External"/><Relationship Id="rId187" Type="http://schemas.openxmlformats.org/officeDocument/2006/relationships/hyperlink" Target="http://www.sciencedirect.com/science/article/pii/S0967066116300090" TargetMode="External"/><Relationship Id="rId188" Type="http://schemas.openxmlformats.org/officeDocument/2006/relationships/hyperlink" Target="https://www.degruyter.com/view/j/auto.2016.64.issue-9/auto-2016-0065/auto-2016-0065.xml" TargetMode="External"/><Relationship Id="rId189" Type="http://schemas.openxmlformats.org/officeDocument/2006/relationships/hyperlink" Target="http://www.sciencedirect.com/science/article/pii/S1877705813014963" TargetMode="External"/><Relationship Id="rId20" Type="http://schemas.openxmlformats.org/officeDocument/2006/relationships/hyperlink" Target="http://file.scirp.org/Html/1-9302152_63064.htm" TargetMode="External"/><Relationship Id="rId21" Type="http://schemas.openxmlformats.org/officeDocument/2006/relationships/hyperlink" Target="http://link.springer.com/chapter/10.1007/978-3-319-50230-4_19" TargetMode="External"/><Relationship Id="rId22" Type="http://schemas.openxmlformats.org/officeDocument/2006/relationships/hyperlink" Target="http://link.springer.com/article/10.1007/s10270-015-0493-x" TargetMode="External"/><Relationship Id="rId23" Type="http://schemas.openxmlformats.org/officeDocument/2006/relationships/hyperlink" Target="http://ieeexplore.ieee.org/" TargetMode="External"/><Relationship Id="rId24" Type="http://schemas.openxmlformats.org/officeDocument/2006/relationships/hyperlink" Target="http://ieeexplore.ieee.org/abstract/document/7313954/" TargetMode="External"/><Relationship Id="rId25" Type="http://schemas.openxmlformats.org/officeDocument/2006/relationships/hyperlink" Target="http://ep.liu.se/" TargetMode="External"/><Relationship Id="rId26" Type="http://schemas.openxmlformats.org/officeDocument/2006/relationships/hyperlink" Target="http://www.ep.liu.se/ecp/article.asp?issue=118&amp;volume=&amp;article=97" TargetMode="External"/><Relationship Id="rId27" Type="http://schemas.openxmlformats.org/officeDocument/2006/relationships/hyperlink" Target="http://researchgate.net/" TargetMode="External"/><Relationship Id="rId28" Type="http://schemas.openxmlformats.org/officeDocument/2006/relationships/hyperlink" Target="https://www.researchgate.net/profile/Heiko_Kern/publication/281268508_Intelligent_and_Self-Adapting_Integration_between_Machines_and_Information_Systems/links/55dd7de208ae3ab722b1c60a.pdf" TargetMode="External"/><Relationship Id="rId29" Type="http://schemas.openxmlformats.org/officeDocument/2006/relationships/hyperlink" Target="http://riuma.uma.es/" TargetMode="External"/><Relationship Id="rId120" Type="http://schemas.openxmlformats.org/officeDocument/2006/relationships/hyperlink" Target="http://search.proquest.com/openview/ba2669e668ebb19a08c0bdeb0afc9498/1?pq-origsite=gscholar&amp;cbl=38603" TargetMode="External"/><Relationship Id="rId121" Type="http://schemas.openxmlformats.org/officeDocument/2006/relationships/hyperlink" Target="http://www.sciencedirect.com/science/article/pii/S2212827116312094" TargetMode="External"/><Relationship Id="rId122" Type="http://schemas.openxmlformats.org/officeDocument/2006/relationships/hyperlink" Target="http://ieeexplore.ieee.org/abstract/document/7819258/" TargetMode="External"/><Relationship Id="rId123" Type="http://schemas.openxmlformats.org/officeDocument/2006/relationships/hyperlink" Target="http://ieeexplore.ieee.org/abstract/document/7301474/" TargetMode="External"/><Relationship Id="rId124" Type="http://schemas.openxmlformats.org/officeDocument/2006/relationships/hyperlink" Target="http://ws680.nist.gov/publication/get_pdf.cfm?pub_id=920910" TargetMode="External"/><Relationship Id="rId125" Type="http://schemas.openxmlformats.org/officeDocument/2006/relationships/hyperlink" Target="http://ieeexplore.ieee.org/abstract/document/4416789/" TargetMode="External"/><Relationship Id="rId126" Type="http://schemas.openxmlformats.org/officeDocument/2006/relationships/hyperlink" Target="http://link.springer.com/chapter/10.1007/978-3-319-00557-7_11" TargetMode="External"/><Relationship Id="rId127" Type="http://schemas.openxmlformats.org/officeDocument/2006/relationships/hyperlink" Target="http://www.mdpi.com/1999-5903/4/3/737/htm" TargetMode="External"/><Relationship Id="rId128" Type="http://schemas.openxmlformats.org/officeDocument/2006/relationships/hyperlink" Target="http://www.sciencedirect.com/science/article/pii/S2212827115011555" TargetMode="External"/><Relationship Id="rId129" Type="http://schemas.openxmlformats.org/officeDocument/2006/relationships/hyperlink" Target="https://www.degruyter.com/view/j/auto.2016.64.issue-4/auto-2015-0076/auto-2015-0076.xml" TargetMode="External"/><Relationship Id="rId210" Type="http://schemas.openxmlformats.org/officeDocument/2006/relationships/hyperlink" Target="http://link.springer.com/chapter/10.1007/978-3-319-26138-6_11" TargetMode="External"/><Relationship Id="rId211" Type="http://schemas.openxmlformats.org/officeDocument/2006/relationships/hyperlink" Target="http://link.springer.com/chapter/10.1007/978-3-319-48466-2_8" TargetMode="External"/><Relationship Id="rId212" Type="http://schemas.openxmlformats.org/officeDocument/2006/relationships/hyperlink" Target="http://link.springer.com/article/10.1023/A%3A1018544418379" TargetMode="External"/><Relationship Id="rId213" Type="http://schemas.openxmlformats.org/officeDocument/2006/relationships/hyperlink" Target="http://ws680.nist.gov/publication/get_pdf.cfm?pub_id=914707" TargetMode="External"/><Relationship Id="rId214" Type="http://schemas.openxmlformats.org/officeDocument/2006/relationships/hyperlink" Target="http://www.dtic.mil/dtic/tr/fulltext/u2/a458234.pdf" TargetMode="External"/><Relationship Id="rId215" Type="http://schemas.openxmlformats.org/officeDocument/2006/relationships/hyperlink" Target="https://www.researchgate.net/profile/Vincent_Cheutet/publication/281657786_Towards_Management_of_Knowledge_and_Lesson_Learned_In_Digital_Factory/links/5721b6da08ae5454b2310c0d.pdf" TargetMode="External"/><Relationship Id="rId216" Type="http://schemas.openxmlformats.org/officeDocument/2006/relationships/hyperlink" Target="http://ltodi.est.ips.pt/det2006/papers/Advanced/f97_A6.pdf" TargetMode="External"/><Relationship Id="rId217" Type="http://schemas.openxmlformats.org/officeDocument/2006/relationships/hyperlink" Target="http://ieeexplore.ieee.org/abstract/document/7934735/" TargetMode="External"/><Relationship Id="rId218" Type="http://schemas.openxmlformats.org/officeDocument/2006/relationships/hyperlink" Target="http://www.geomatejournal.com/user/download/453/2370-2377-1245-Rich-August-2016.pdf" TargetMode="External"/><Relationship Id="rId219" Type="http://schemas.openxmlformats.org/officeDocument/2006/relationships/hyperlink" Target="https://books.google.com/books?hl=en&amp;lr=&amp;id=cubDyC7zsPwC&amp;oi=fnd&amp;pg=PA380&amp;dq=%22factory+of+the+future%22+%22modelling+language%22&amp;ots=X3OWrCwaHR&amp;sig=pgcT-kOw_PObZsRnXPkXFeCtOX8" TargetMode="External"/><Relationship Id="rId90" Type="http://schemas.openxmlformats.org/officeDocument/2006/relationships/hyperlink" Target="http://ieeexplore.ieee.org/abstract/document/7744911/" TargetMode="External"/><Relationship Id="rId91" Type="http://schemas.openxmlformats.org/officeDocument/2006/relationships/hyperlink" Target="http://link.springer.com/content/pdf/10.1007/978-0-387-77249-3_18.pdf" TargetMode="External"/><Relationship Id="rId92" Type="http://schemas.openxmlformats.org/officeDocument/2006/relationships/hyperlink" Target="http://ieeexplore.ieee.org/abstract/document/4636677/" TargetMode="External"/><Relationship Id="rId93" Type="http://schemas.openxmlformats.org/officeDocument/2006/relationships/hyperlink" Target="http://www.sciencedirect.com/science/article/pii/S2212827113002771" TargetMode="External"/><Relationship Id="rId94" Type="http://schemas.openxmlformats.org/officeDocument/2006/relationships/hyperlink" Target="http://www.sciencedirect.com/science/article/pii/S2405896315009799" TargetMode="External"/><Relationship Id="rId95" Type="http://schemas.openxmlformats.org/officeDocument/2006/relationships/hyperlink" Target="http://link.springer.com/article/10.1007/s10845-015-1178-6" TargetMode="External"/><Relationship Id="rId96" Type="http://schemas.openxmlformats.org/officeDocument/2006/relationships/hyperlink" Target="http://ieeexplore.ieee.org/abstract/document/6489540/" TargetMode="External"/><Relationship Id="rId97" Type="http://schemas.openxmlformats.org/officeDocument/2006/relationships/hyperlink" Target="http://www.sciencedirect.com/science/article/pii/S221282711401066X" TargetMode="External"/><Relationship Id="rId98" Type="http://schemas.openxmlformats.org/officeDocument/2006/relationships/hyperlink" Target="http://ieeexplore.ieee.org/abstract/document/7281911/" TargetMode="External"/><Relationship Id="rId99" Type="http://schemas.openxmlformats.org/officeDocument/2006/relationships/hyperlink" Target="http://strassburger-online.de/papers/15F-SIW-003.pdf" TargetMode="External"/><Relationship Id="rId190" Type="http://schemas.openxmlformats.org/officeDocument/2006/relationships/hyperlink" Target="http://scholarspace.manoa.hawaii.edu/handle/10125/41699" TargetMode="External"/><Relationship Id="rId191" Type="http://schemas.openxmlformats.org/officeDocument/2006/relationships/hyperlink" Target="http://link.springer.com/chapter/10.1007/978-3-642-35758-9_18" TargetMode="External"/><Relationship Id="rId192" Type="http://schemas.openxmlformats.org/officeDocument/2006/relationships/hyperlink" Target="http://proceedings.asmedigitalcollection.asme.org/proceeding.aspx?articleid=1615830" TargetMode="External"/><Relationship Id="rId193" Type="http://schemas.openxmlformats.org/officeDocument/2006/relationships/hyperlink" Target="http://www.sciencedirect.com/science/article/pii/S2212017314001984" TargetMode="External"/><Relationship Id="rId194" Type="http://schemas.openxmlformats.org/officeDocument/2006/relationships/hyperlink" Target="http://ieeexplore.ieee.org/stamp/stamp.jsp?arnumber=6215663" TargetMode="External"/><Relationship Id="rId195" Type="http://schemas.openxmlformats.org/officeDocument/2006/relationships/hyperlink" Target="http://ieeexplore.ieee.org/stamp/stamp.jsp?arnumber=7499821" TargetMode="External"/><Relationship Id="rId196" Type="http://schemas.openxmlformats.org/officeDocument/2006/relationships/hyperlink" Target="http://ieeexplore.ieee.org/stamp/stamp.jsp?arnumber=7881386" TargetMode="External"/><Relationship Id="rId197" Type="http://schemas.openxmlformats.org/officeDocument/2006/relationships/hyperlink" Target="http://ieeexplore.ieee.org/stamp/stamp.jsp?arnumber=7733603" TargetMode="External"/><Relationship Id="rId198" Type="http://schemas.openxmlformats.org/officeDocument/2006/relationships/hyperlink" Target="http://ieeexplore.ieee.org/stamp/stamp.jsp?arnumber=7389403" TargetMode="External"/><Relationship Id="rId199" Type="http://schemas.openxmlformats.org/officeDocument/2006/relationships/hyperlink" Target="http://link.springer.com/chapter/10.1007/978-3-319-47169-3_58" TargetMode="External"/><Relationship Id="rId30" Type="http://schemas.openxmlformats.org/officeDocument/2006/relationships/hyperlink" Target="http://mpm4cps.eu/workshops/16.09.14-16.Gdansk/material/MPM4CPS-GDanskP-2016.pdf" TargetMode="External"/><Relationship Id="rId31" Type="http://schemas.openxmlformats.org/officeDocument/2006/relationships/hyperlink" Target="http://ieeexplore.ieee.org/" TargetMode="External"/><Relationship Id="rId32" Type="http://schemas.openxmlformats.org/officeDocument/2006/relationships/hyperlink" Target="http://ieeexplore.ieee.org/abstract/document/7301643/" TargetMode="External"/><Relationship Id="rId33" Type="http://schemas.openxmlformats.org/officeDocument/2006/relationships/hyperlink" Target="http://ieeexplore.ieee.org/" TargetMode="External"/><Relationship Id="rId34" Type="http://schemas.openxmlformats.org/officeDocument/2006/relationships/hyperlink" Target="http://ieeexplore.ieee.org/abstract/document/7005187/" TargetMode="External"/><Relationship Id="rId35" Type="http://schemas.openxmlformats.org/officeDocument/2006/relationships/hyperlink" Target="http://ieeexplore.ieee.org/" TargetMode="External"/><Relationship Id="rId36" Type="http://schemas.openxmlformats.org/officeDocument/2006/relationships/hyperlink" Target="http://ieeexplore.ieee.org/abstract/document/7750838/" TargetMode="External"/><Relationship Id="rId37" Type="http://schemas.openxmlformats.org/officeDocument/2006/relationships/hyperlink" Target="http://researchgate.net/" TargetMode="External"/><Relationship Id="rId38" Type="http://schemas.openxmlformats.org/officeDocument/2006/relationships/hyperlink" Target="https://www.researchgate.net/profile/Fei_Long8/publication/304352916_Potentials_of_coloured_Petri_nets_for_realistic_availability_modelling_of_production_systems_in_industry_40/links/576cec4108ae9bd7099685a9.pdf" TargetMode="External"/><Relationship Id="rId39" Type="http://schemas.openxmlformats.org/officeDocument/2006/relationships/hyperlink" Target="http://iaeng.org/" TargetMode="External"/><Relationship Id="rId130" Type="http://schemas.openxmlformats.org/officeDocument/2006/relationships/hyperlink" Target="http://ieeexplore.ieee.org/abstract/document/7793468/" TargetMode="External"/><Relationship Id="rId131" Type="http://schemas.openxmlformats.org/officeDocument/2006/relationships/hyperlink" Target="http://citeseerx.ist.psu.edu/viewdoc/download?doi=10.1.1.507.8124&amp;rep=rep1&amp;type=pdf" TargetMode="External"/><Relationship Id="rId132" Type="http://schemas.openxmlformats.org/officeDocument/2006/relationships/hyperlink" Target="http://ieeexplore.ieee.org/abstract/document/6647962/" TargetMode="External"/><Relationship Id="rId133" Type="http://schemas.openxmlformats.org/officeDocument/2006/relationships/hyperlink" Target="https://www.researchgate.net/profile/Asif_Rashid6/publication/241553117_ERP_Lifecycle_Management_for_Aerospace_Smart_Factory_A_Multidisciplinary_Approach/links/0deec5365351ee6805000000.pdf" TargetMode="External"/><Relationship Id="rId220" Type="http://schemas.openxmlformats.org/officeDocument/2006/relationships/hyperlink" Target="http://pib.sagepub.com/content/223/5/463.short" TargetMode="External"/><Relationship Id="rId221" Type="http://schemas.openxmlformats.org/officeDocument/2006/relationships/hyperlink" Target="https://www.researchgate.net/profile/Oliver_Niggemann/publication/288137005_AutomationML_as_a_basis_for_offline_-_And_realtime-simulation_-_Planning_simulation_and_diagnosis_of_automation_systems/links/57fe3bea08aeaf819a5c19ed.pdf" TargetMode="External"/><Relationship Id="rId222" Type="http://schemas.openxmlformats.org/officeDocument/2006/relationships/hyperlink" Target="http://www.tandfonline.com/doi/abs/10.1080/12460125.2015.1046714" TargetMode="External"/><Relationship Id="rId223" Type="http://schemas.openxmlformats.org/officeDocument/2006/relationships/hyperlink" Target="http://www.sciencedirect.com/science/article/pii/S2212827115011063" TargetMode="External"/><Relationship Id="rId224" Type="http://schemas.openxmlformats.org/officeDocument/2006/relationships/hyperlink" Target="http://www.sciencedirect.com/science/article/pii/S2095809916300704" TargetMode="External"/><Relationship Id="rId225" Type="http://schemas.openxmlformats.org/officeDocument/2006/relationships/hyperlink" Target="http://profanter.me/static/publications/Dorofeev2017a.pdf" TargetMode="External"/><Relationship Id="rId226" Type="http://schemas.openxmlformats.org/officeDocument/2006/relationships/hyperlink" Target="https://computingengineering.asmedigitalcollection.asme.org/article.aspx?articleid=2588192" TargetMode="External"/><Relationship Id="rId227" Type="http://schemas.openxmlformats.org/officeDocument/2006/relationships/hyperlink" Target="http://www.sciencedirect.com/science/article/pii/S2212827115010926" TargetMode="External"/><Relationship Id="rId228" Type="http://schemas.openxmlformats.org/officeDocument/2006/relationships/hyperlink" Target="http://ieeexplore.ieee.org/abstract/document/6894914/" TargetMode="External"/><Relationship Id="rId229" Type="http://schemas.openxmlformats.org/officeDocument/2006/relationships/hyperlink" Target="http://link.springer.com/article/10.1007/s11740-017-0718-7" TargetMode="External"/><Relationship Id="rId134" Type="http://schemas.openxmlformats.org/officeDocument/2006/relationships/hyperlink" Target="http://ieeexplore.ieee.org/abstract/document/4638539/" TargetMode="External"/><Relationship Id="rId135" Type="http://schemas.openxmlformats.org/officeDocument/2006/relationships/hyperlink" Target="http://ieeexplore.ieee.org/abstract/document/7223355/" TargetMode="External"/><Relationship Id="rId136" Type="http://schemas.openxmlformats.org/officeDocument/2006/relationships/hyperlink" Target="https://pdfs.semanticscholar.org/bb7c/32273d63cb80f6ad7830c924a9f13304ad78.pdf" TargetMode="External"/><Relationship Id="rId137" Type="http://schemas.openxmlformats.org/officeDocument/2006/relationships/hyperlink" Target="http://www.sciencedirect.com/science/article/pii/S1877705813013921" TargetMode="External"/><Relationship Id="rId138" Type="http://schemas.openxmlformats.org/officeDocument/2006/relationships/hyperlink" Target="http://ieeexplore.ieee.org/abstract/document/7301415/" TargetMode="External"/><Relationship Id="rId139" Type="http://schemas.openxmlformats.org/officeDocument/2006/relationships/hyperlink" Target="http://ieeexplore.ieee.org/abstract/document/6081262/" TargetMode="External"/><Relationship Id="rId40" Type="http://schemas.openxmlformats.org/officeDocument/2006/relationships/hyperlink" Target="http://www.iaeng.org/publication/WCECS2015/WCECS2015_pp1035-1040.pdf" TargetMode="External"/><Relationship Id="rId41" Type="http://schemas.openxmlformats.org/officeDocument/2006/relationships/hyperlink" Target="http://ieeexplore.ieee.org/" TargetMode="External"/><Relationship Id="rId42" Type="http://schemas.openxmlformats.org/officeDocument/2006/relationships/hyperlink" Target="http://ieeexplore.ieee.org/abstract/document/7748885/" TargetMode="External"/><Relationship Id="rId43" Type="http://schemas.openxmlformats.org/officeDocument/2006/relationships/hyperlink" Target="http://dl.acm.org/" TargetMode="External"/><Relationship Id="rId44" Type="http://schemas.openxmlformats.org/officeDocument/2006/relationships/hyperlink" Target="http://dl.acm.org/citation.cfm?id=2804434" TargetMode="External"/><Relationship Id="rId45" Type="http://schemas.openxmlformats.org/officeDocument/2006/relationships/hyperlink" Target="http://link.springer.com/chapter/10.1007/978-3-319-16766-4_7" TargetMode="External"/><Relationship Id="rId46" Type="http://schemas.openxmlformats.org/officeDocument/2006/relationships/hyperlink" Target="http://www.sciencedirect.com/science/article/pii/S2212827115006496" TargetMode="External"/><Relationship Id="rId47" Type="http://schemas.openxmlformats.org/officeDocument/2006/relationships/hyperlink" Target="http://link.springer.com/article/10.1007/s00170-011-3466-4" TargetMode="External"/><Relationship Id="rId48" Type="http://schemas.openxmlformats.org/officeDocument/2006/relationships/hyperlink" Target="http://journals.sagepub.com/doi/abs/10.1177/1063293X07084636" TargetMode="External"/><Relationship Id="rId49" Type="http://schemas.openxmlformats.org/officeDocument/2006/relationships/hyperlink" Target="http://www.sciencedirect.com/science/article/pii/S2405896315005972" TargetMode="External"/><Relationship Id="rId140" Type="http://schemas.openxmlformats.org/officeDocument/2006/relationships/hyperlink" Target="http://yadda.icm.edu.pl/yadda/element/bwmeta1.element.baztech-7b830fdd-07e8-456f-880e-4d802ca0a281" TargetMode="External"/><Relationship Id="rId141" Type="http://schemas.openxmlformats.org/officeDocument/2006/relationships/hyperlink" Target="http://dl.acm.org/citation.cfm?id=2993325" TargetMode="External"/><Relationship Id="rId142" Type="http://schemas.openxmlformats.org/officeDocument/2006/relationships/hyperlink" Target="http://www.sciencedirect.com/science/article/pii/S1474034616301586" TargetMode="External"/><Relationship Id="rId143" Type="http://schemas.openxmlformats.org/officeDocument/2006/relationships/hyperlink" Target="https://dspace.lboro.ac.uk/dspace-jspui/handle/2134/10654" TargetMode="External"/><Relationship Id="rId144" Type="http://schemas.openxmlformats.org/officeDocument/2006/relationships/hyperlink" Target="http://ieeexplore.ieee.org/abstract/document/6738957/" TargetMode="External"/><Relationship Id="rId145" Type="http://schemas.openxmlformats.org/officeDocument/2006/relationships/hyperlink" Target="http://ieeexplore.ieee.org/abstract/document/7743371/" TargetMode="External"/><Relationship Id="rId146" Type="http://schemas.openxmlformats.org/officeDocument/2006/relationships/hyperlink" Target="https://www.researchgate.net/profile/Oliver_Niggemann/publication/221003158_Model-based_Development_of_Automation_Systems/links/54fae5120cf20b0d2cb86202.pdf" TargetMode="External"/><Relationship Id="rId147" Type="http://schemas.openxmlformats.org/officeDocument/2006/relationships/hyperlink" Target="http://www.sciencedirect.com/science/article/pii/S1474667015356767" TargetMode="External"/><Relationship Id="rId148" Type="http://schemas.openxmlformats.org/officeDocument/2006/relationships/hyperlink" Target="http://www.sciencedirect.com/science/article/pii/S2212017314001996" TargetMode="External"/><Relationship Id="rId149" Type="http://schemas.openxmlformats.org/officeDocument/2006/relationships/hyperlink" Target="http://link.springer.com/chapter/10.1007/978-3-642-40352-1_43" TargetMode="External"/><Relationship Id="rId230" Type="http://schemas.openxmlformats.org/officeDocument/2006/relationships/hyperlink" Target="http://www.dglr.de/publikationen/2016/420111.pdf" TargetMode="External"/><Relationship Id="rId231" Type="http://schemas.openxmlformats.org/officeDocument/2006/relationships/hyperlink" Target="http://www.sciencedirect.com/science/article/pii/S2405896315000282" TargetMode="External"/><Relationship Id="rId232" Type="http://schemas.openxmlformats.org/officeDocument/2006/relationships/hyperlink" Target="http://www.sciencedirect.com/science/article/pii/S2212827117300379" TargetMode="External"/><Relationship Id="rId233" Type="http://schemas.openxmlformats.org/officeDocument/2006/relationships/hyperlink" Target="http://www.tandfonline.com/doi/abs/10.1080/09511920903207456" TargetMode="External"/><Relationship Id="rId234" Type="http://schemas.openxmlformats.org/officeDocument/2006/relationships/hyperlink" Target="http://ieeexplore.ieee.org/abstract/document/815337/" TargetMode="External"/><Relationship Id="rId235" Type="http://schemas.openxmlformats.org/officeDocument/2006/relationships/hyperlink" Target="http://link.springer.com/article/10.1057/jos.2013.6" TargetMode="External"/><Relationship Id="rId236" Type="http://schemas.openxmlformats.org/officeDocument/2006/relationships/hyperlink" Target="http://www.sciencedirect.com/science/article/pii/S2405896315005388" TargetMode="External"/><Relationship Id="rId237" Type="http://schemas.openxmlformats.org/officeDocument/2006/relationships/hyperlink" Target="http://www.sciencedirect.com/science/article/pii/S2212827114003540" TargetMode="External"/><Relationship Id="rId238" Type="http://schemas.openxmlformats.org/officeDocument/2006/relationships/hyperlink" Target="http://www.asim-fachtagung-spl.de/asim2008/papers/Proof_176-5a.pdf" TargetMode="External"/><Relationship Id="rId239" Type="http://schemas.openxmlformats.org/officeDocument/2006/relationships/hyperlink" Target="http://stl.mie.utoronto.ca/publications/C4.pdf" TargetMode="External"/><Relationship Id="rId50" Type="http://schemas.openxmlformats.org/officeDocument/2006/relationships/hyperlink" Target="http://www.sciencedirect.com/science/article/pii/S0166361515000962" TargetMode="External"/><Relationship Id="rId51" Type="http://schemas.openxmlformats.org/officeDocument/2006/relationships/hyperlink" Target="http://ieeexplore.ieee.org/abstract/document/5707619/" TargetMode="External"/><Relationship Id="rId52" Type="http://schemas.openxmlformats.org/officeDocument/2006/relationships/hyperlink" Target="http://www.sciencedirect.com/science/article/pii/S0166361516301373" TargetMode="External"/><Relationship Id="rId53" Type="http://schemas.openxmlformats.org/officeDocument/2006/relationships/hyperlink" Target="https://www.researchgate.net/profile/Henri_Pierreval/publication/220058808_A_Metamodeling_Approach_Based_on_Neural_Networks/links/00b4951a7599a3a203000000.pdf" TargetMode="External"/><Relationship Id="rId54" Type="http://schemas.openxmlformats.org/officeDocument/2006/relationships/hyperlink" Target="http://link.springer.com/10.1007%2F978-3-642-23860-4_77" TargetMode="External"/><Relationship Id="rId55" Type="http://schemas.openxmlformats.org/officeDocument/2006/relationships/hyperlink" Target="http://www.sciencedirect.com/science/article/pii/S0166361599000500" TargetMode="External"/><Relationship Id="rId56" Type="http://schemas.openxmlformats.org/officeDocument/2006/relationships/hyperlink" Target="http://www.springerlink.com/index/N696U75883656452.pdf" TargetMode="External"/><Relationship Id="rId57" Type="http://schemas.openxmlformats.org/officeDocument/2006/relationships/hyperlink" Target="http://ieeexplore.ieee.org/abstract/document/7733633/" TargetMode="External"/><Relationship Id="rId58" Type="http://schemas.openxmlformats.org/officeDocument/2006/relationships/hyperlink" Target="http://ieeexplore.ieee.org/abstract/document/7733731/" TargetMode="External"/><Relationship Id="rId59" Type="http://schemas.openxmlformats.org/officeDocument/2006/relationships/hyperlink" Target="http://ieeexplore.ieee.org/abstract/document/7733720/" TargetMode="External"/><Relationship Id="rId150" Type="http://schemas.openxmlformats.org/officeDocument/2006/relationships/hyperlink" Target="http://link.springer.com/chapter/10.1007/978-3-642-27552-4_134" TargetMode="External"/><Relationship Id="rId151" Type="http://schemas.openxmlformats.org/officeDocument/2006/relationships/hyperlink" Target="http://ieeexplore.ieee.org/abstract/document/7733745/" TargetMode="External"/><Relationship Id="rId152" Type="http://schemas.openxmlformats.org/officeDocument/2006/relationships/hyperlink" Target="http://iamot2016.org/proceedings/papers/IAMOT_2016_paper_14.pdf" TargetMode="External"/><Relationship Id="rId153" Type="http://schemas.openxmlformats.org/officeDocument/2006/relationships/hyperlink" Target="http://ieeexplore.ieee.org/abstract/document/7125374/" TargetMode="External"/><Relationship Id="rId154" Type="http://schemas.openxmlformats.org/officeDocument/2006/relationships/hyperlink" Target="http://www.sciencedirect.com/science/article/pii/S1877050913000653" TargetMode="External"/><Relationship Id="rId155" Type="http://schemas.openxmlformats.org/officeDocument/2006/relationships/hyperlink" Target="http://link.springer.com/content/pdf/10.1007/978-0-387-09492-2_2.pdf" TargetMode="External"/><Relationship Id="rId156" Type="http://schemas.openxmlformats.org/officeDocument/2006/relationships/hyperlink" Target="https://www.researchgate.net/profile/Ingo_Schwab/publication/288835622_INTELLI_2015_The_Fourth_International_Conference_on_Intelligent_Systems_and_Applications/links/56864f9808ae1e63f1f57182.pdf" TargetMode="External"/><Relationship Id="rId157" Type="http://schemas.openxmlformats.org/officeDocument/2006/relationships/hyperlink" Target="https://modelica.org/events/modelica2008/Proceedings/sessions/keynote.pdf" TargetMode="External"/><Relationship Id="rId158" Type="http://schemas.openxmlformats.org/officeDocument/2006/relationships/hyperlink" Target="http://ieeexplore.ieee.org/abstract/document/7301482/" TargetMode="External"/><Relationship Id="rId159" Type="http://schemas.openxmlformats.org/officeDocument/2006/relationships/hyperlink" Target="http://ieeexplore.ieee.org/abstract/document/6945606/" TargetMode="External"/><Relationship Id="rId240" Type="http://schemas.openxmlformats.org/officeDocument/2006/relationships/printerSettings" Target="../printerSettings/printerSettings1.bin"/><Relationship Id="rId241" Type="http://schemas.openxmlformats.org/officeDocument/2006/relationships/table" Target="../tables/table1.xml"/><Relationship Id="rId60" Type="http://schemas.openxmlformats.org/officeDocument/2006/relationships/hyperlink" Target="http://link.springer.com/chapter/10.1007/978-3-319-44350-8_22" TargetMode="External"/><Relationship Id="rId61" Type="http://schemas.openxmlformats.org/officeDocument/2006/relationships/hyperlink" Target="http://link.springer.com/chapter/10.1007/978-3-642-33666-9_24" TargetMode="External"/><Relationship Id="rId62" Type="http://schemas.openxmlformats.org/officeDocument/2006/relationships/hyperlink" Target="http://www.sciencedirect.com/science/article/pii/S2212827115011403" TargetMode="External"/><Relationship Id="rId63" Type="http://schemas.openxmlformats.org/officeDocument/2006/relationships/hyperlink" Target="http://link.springer.com/article/10.1007/s00170-016-8872-1" TargetMode="External"/><Relationship Id="rId64" Type="http://schemas.openxmlformats.org/officeDocument/2006/relationships/hyperlink" Target="https://pdfs.semanticscholar.org/c390/1f8996a58e03d9d4cbd0616ce3c3d2a3bdca.pdf" TargetMode="External"/><Relationship Id="rId65" Type="http://schemas.openxmlformats.org/officeDocument/2006/relationships/hyperlink" Target="http://www.emeraldinsight.com/doi/abs/10.1108/01445150410529946" TargetMode="External"/><Relationship Id="rId66" Type="http://schemas.openxmlformats.org/officeDocument/2006/relationships/hyperlink" Target="http://www.tandfonline.com/doi/abs/10.1080/09537287.2016.1237686" TargetMode="External"/><Relationship Id="rId67" Type="http://schemas.openxmlformats.org/officeDocument/2006/relationships/hyperlink" Target="http://ieeexplore.ieee.org/abstract/document/6700280/" TargetMode="External"/><Relationship Id="rId68" Type="http://schemas.openxmlformats.org/officeDocument/2006/relationships/hyperlink" Target="http://ieeexplore.ieee.org/abstract/document/7733729/" TargetMode="External"/><Relationship Id="rId69" Type="http://schemas.openxmlformats.org/officeDocument/2006/relationships/hyperlink" Target="http://ieeexplore.ieee.org/abstract/document/7301453/" TargetMode="External"/><Relationship Id="rId160" Type="http://schemas.openxmlformats.org/officeDocument/2006/relationships/hyperlink" Target="http://ieeexplore.ieee.org/abstract/document/6489537/" TargetMode="External"/><Relationship Id="rId161" Type="http://schemas.openxmlformats.org/officeDocument/2006/relationships/hyperlink" Target="https://pdfs.semanticscholar.org/edd5/7009440c90de7672227b3aedf2bef4b3d66d.pdf" TargetMode="External"/><Relationship Id="rId162" Type="http://schemas.openxmlformats.org/officeDocument/2006/relationships/hyperlink" Target="http://www.sciencedirect.com/science/article/pii/S2212827116308009" TargetMode="External"/><Relationship Id="rId163" Type="http://schemas.openxmlformats.org/officeDocument/2006/relationships/hyperlink" Target="http://www.sciencedirect.com/science/article/pii/S2212017313002041" TargetMode="External"/><Relationship Id="rId164" Type="http://schemas.openxmlformats.org/officeDocument/2006/relationships/hyperlink" Target="http://link.springer.com/chapter/10.1007/978-3-319-33111-9_34" TargetMode="External"/><Relationship Id="rId165" Type="http://schemas.openxmlformats.org/officeDocument/2006/relationships/hyperlink" Target="http://link.springer.com/10.1007/978-3-642-19692-8_88" TargetMode="External"/><Relationship Id="rId166" Type="http://schemas.openxmlformats.org/officeDocument/2006/relationships/hyperlink" Target="http://ieeexplore.ieee.org/abstract/document/6840211/" TargetMode="External"/><Relationship Id="rId167" Type="http://schemas.openxmlformats.org/officeDocument/2006/relationships/hyperlink" Target="https://hal.archives-ouvertes.fr/hal-01192838/" TargetMode="External"/><Relationship Id="rId168" Type="http://schemas.openxmlformats.org/officeDocument/2006/relationships/hyperlink" Target="http://link.springer.com/chapter/10.1007/978-3-642-10430-5_62" TargetMode="External"/><Relationship Id="rId169" Type="http://schemas.openxmlformats.org/officeDocument/2006/relationships/hyperlink" Target="http://dl.acm.org/citation.cfm?id=3042439" TargetMode="External"/><Relationship Id="rId100" Type="http://schemas.openxmlformats.org/officeDocument/2006/relationships/hyperlink" Target="https://www.researchgate.net/profile/Michael_Luetjen/publication/286242862_Production_Process_Engineering_-_Modelling_and_Evaluation_of_Process_Chains_for_Composite_Manufacturing/links/5666ff7308aef42b5787304a.pdf" TargetMode="External"/><Relationship Id="rId101" Type="http://schemas.openxmlformats.org/officeDocument/2006/relationships/hyperlink" Target="http://www.sciencedirect.com/science/article/pii/S0166361515300555" TargetMode="External"/><Relationship Id="rId102" Type="http://schemas.openxmlformats.org/officeDocument/2006/relationships/hyperlink" Target="https://www.hindawi.com/journals/mpe/2014/934176/abs/" TargetMode="External"/><Relationship Id="rId103" Type="http://schemas.openxmlformats.org/officeDocument/2006/relationships/hyperlink" Target="http://www.sciencedirect.com/science/article/pii/S2212827115011014" TargetMode="External"/><Relationship Id="rId104" Type="http://schemas.openxmlformats.org/officeDocument/2006/relationships/hyperlink" Target="http://www.sciencedirect.com/science/article/pii/S0007850613000462" TargetMode="External"/><Relationship Id="rId105" Type="http://schemas.openxmlformats.org/officeDocument/2006/relationships/hyperlink" Target="https://www.researchgate.net/profile/Florian_Pauker/publication/281841746_Service_Orchestration_for_Flexible_Manufacturing_Systems_using_Sequential_Functional_Charts_and_OPC_UA/links/55fac5d908aeba1d9f38b3e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9"/>
  <sheetViews>
    <sheetView tabSelected="1" workbookViewId="0">
      <pane ySplit="5" topLeftCell="A7" activePane="bottomLeft" state="frozen"/>
      <selection pane="bottomLeft" activeCell="P1" sqref="O1:P1048576"/>
    </sheetView>
  </sheetViews>
  <sheetFormatPr baseColWidth="10" defaultColWidth="13.5" defaultRowHeight="15" customHeight="1" x14ac:dyDescent="0.2"/>
  <cols>
    <col min="1" max="1" width="5.33203125" style="5" customWidth="1"/>
    <col min="2" max="2" width="26" style="5" customWidth="1"/>
    <col min="3" max="4" width="11.1640625" style="5" customWidth="1"/>
    <col min="5" max="5" width="38.83203125" style="5" customWidth="1"/>
    <col min="6" max="6" width="5.83203125" style="5" customWidth="1"/>
    <col min="7" max="7" width="33.6640625" style="5" customWidth="1"/>
    <col min="8" max="10" width="4.6640625" style="2" customWidth="1"/>
    <col min="11" max="11" width="10.5" style="5" customWidth="1"/>
    <col min="12" max="12" width="11.6640625" style="5" customWidth="1"/>
    <col min="13" max="13" width="11" style="5" customWidth="1"/>
    <col min="14" max="14" width="21.83203125" style="5" customWidth="1"/>
    <col min="15" max="16384" width="13.5" style="13"/>
  </cols>
  <sheetData>
    <row r="1" spans="1:14" ht="15.75" customHeight="1" x14ac:dyDescent="0.2">
      <c r="B1" s="4"/>
      <c r="C1" s="4"/>
      <c r="D1" s="4"/>
      <c r="E1" s="4"/>
      <c r="F1" s="3"/>
      <c r="G1" s="4"/>
      <c r="H1" s="3"/>
      <c r="I1" s="3"/>
      <c r="J1" s="3"/>
      <c r="K1" s="4"/>
      <c r="L1" s="4"/>
      <c r="M1" s="4"/>
      <c r="N1" s="11"/>
    </row>
    <row r="2" spans="1:14" ht="15.75" customHeight="1" x14ac:dyDescent="0.2">
      <c r="B2" s="14"/>
      <c r="C2" s="4"/>
      <c r="D2" s="4"/>
      <c r="E2" s="4"/>
      <c r="F2" s="3"/>
      <c r="G2" s="4"/>
      <c r="H2" s="3"/>
      <c r="I2" s="3"/>
      <c r="J2" s="3"/>
      <c r="K2" s="4"/>
      <c r="L2" s="4"/>
      <c r="M2" s="4"/>
      <c r="N2" s="11"/>
    </row>
    <row r="3" spans="1:14" ht="15.75" customHeight="1" x14ac:dyDescent="0.2">
      <c r="B3" s="15"/>
      <c r="C3" s="16"/>
      <c r="D3" s="16"/>
      <c r="E3" s="13"/>
      <c r="F3" s="13"/>
      <c r="G3" s="13"/>
      <c r="H3" s="25"/>
      <c r="I3" s="25"/>
      <c r="J3" s="25"/>
      <c r="K3" s="13"/>
      <c r="L3" s="17"/>
      <c r="M3" s="4"/>
      <c r="N3" s="18"/>
    </row>
    <row r="4" spans="1:14" ht="15.75" customHeight="1" x14ac:dyDescent="0.2">
      <c r="B4" s="10"/>
      <c r="C4" s="10"/>
      <c r="D4" s="10"/>
      <c r="E4" s="10"/>
      <c r="F4" s="19"/>
      <c r="G4" s="10"/>
      <c r="H4" s="19"/>
      <c r="I4" s="19"/>
      <c r="J4" s="19"/>
      <c r="K4" s="10"/>
      <c r="L4" s="10"/>
      <c r="M4" s="10"/>
      <c r="N4" s="11"/>
    </row>
    <row r="5" spans="1:14" ht="15.75" customHeight="1" x14ac:dyDescent="0.2">
      <c r="A5" s="1" t="s">
        <v>607</v>
      </c>
      <c r="B5" s="1" t="s">
        <v>0</v>
      </c>
      <c r="C5" s="1" t="s">
        <v>1</v>
      </c>
      <c r="D5" s="1" t="s">
        <v>3</v>
      </c>
      <c r="E5" s="1" t="s">
        <v>2</v>
      </c>
      <c r="F5" s="1" t="s">
        <v>1153</v>
      </c>
      <c r="G5" s="1" t="s">
        <v>4</v>
      </c>
      <c r="H5" s="31" t="s">
        <v>829</v>
      </c>
      <c r="I5" s="31" t="s">
        <v>828</v>
      </c>
      <c r="J5" s="31" t="s">
        <v>830</v>
      </c>
      <c r="K5" s="1" t="s">
        <v>5</v>
      </c>
      <c r="L5" s="1" t="s">
        <v>6</v>
      </c>
      <c r="M5" s="1" t="s">
        <v>1039</v>
      </c>
      <c r="N5" s="1" t="s">
        <v>7</v>
      </c>
    </row>
    <row r="6" spans="1:14" s="6" customFormat="1" ht="15.75" customHeight="1" x14ac:dyDescent="0.2">
      <c r="A6" s="21">
        <v>200</v>
      </c>
      <c r="B6" s="21" t="s">
        <v>1049</v>
      </c>
      <c r="C6" s="22" t="s">
        <v>14</v>
      </c>
      <c r="D6" s="22">
        <v>2017</v>
      </c>
      <c r="E6" s="21" t="s">
        <v>1050</v>
      </c>
      <c r="F6" s="21">
        <v>2017</v>
      </c>
      <c r="G6" s="22" t="s">
        <v>1154</v>
      </c>
      <c r="H6" s="24" t="str">
        <f t="shared" ref="H6:H69" si="0">IF(ISERROR(SEARCH("*Journal*",$G6)),"",1)</f>
        <v/>
      </c>
      <c r="I6" s="24">
        <f t="shared" ref="I6:I69" si="1">IF(ISERROR(SEARCH("*Conference*",$G6)),"",1)</f>
        <v>1</v>
      </c>
      <c r="J6" s="24" t="str">
        <f t="shared" ref="J6:J69" si="2">IF(ISERROR(SEARCH("*Workshop*",$G6)),"",1)</f>
        <v/>
      </c>
      <c r="K6" s="21" t="s">
        <v>21</v>
      </c>
      <c r="L6" s="21" t="s">
        <v>1102</v>
      </c>
      <c r="M6" s="21" t="s">
        <v>1174</v>
      </c>
      <c r="N6" s="21" t="s">
        <v>1125</v>
      </c>
    </row>
    <row r="7" spans="1:14" s="6" customFormat="1" ht="15.75" customHeight="1" x14ac:dyDescent="0.2">
      <c r="A7" s="13">
        <v>201</v>
      </c>
      <c r="B7" s="13" t="s">
        <v>1051</v>
      </c>
      <c r="C7" s="13" t="s">
        <v>579</v>
      </c>
      <c r="D7" s="13">
        <v>2016</v>
      </c>
      <c r="E7" s="13" t="s">
        <v>1073</v>
      </c>
      <c r="F7" s="13">
        <v>2016</v>
      </c>
      <c r="G7" s="9" t="s">
        <v>1166</v>
      </c>
      <c r="H7" s="31">
        <f t="shared" si="0"/>
        <v>1</v>
      </c>
      <c r="I7" s="31" t="str">
        <f t="shared" si="1"/>
        <v/>
      </c>
      <c r="J7" s="31" t="str">
        <f t="shared" si="2"/>
        <v/>
      </c>
      <c r="K7" s="13" t="s">
        <v>1096</v>
      </c>
      <c r="L7" s="13" t="s">
        <v>1103</v>
      </c>
      <c r="M7" s="13" t="s">
        <v>1180</v>
      </c>
      <c r="N7" s="13" t="s">
        <v>1126</v>
      </c>
    </row>
    <row r="8" spans="1:14" s="6" customFormat="1" ht="15.75" customHeight="1" x14ac:dyDescent="0.2">
      <c r="A8" s="13">
        <v>202</v>
      </c>
      <c r="B8" s="13" t="s">
        <v>1052</v>
      </c>
      <c r="C8" s="13" t="s">
        <v>580</v>
      </c>
      <c r="D8" s="13">
        <v>2000</v>
      </c>
      <c r="E8" s="13" t="s">
        <v>1074</v>
      </c>
      <c r="F8" s="13">
        <v>2000</v>
      </c>
      <c r="G8" s="12" t="s">
        <v>1167</v>
      </c>
      <c r="H8" s="30" t="str">
        <f t="shared" si="0"/>
        <v/>
      </c>
      <c r="I8" s="30">
        <f t="shared" si="1"/>
        <v>1</v>
      </c>
      <c r="J8" s="30" t="str">
        <f t="shared" si="2"/>
        <v/>
      </c>
      <c r="K8" s="13" t="s">
        <v>1097</v>
      </c>
      <c r="L8" s="13" t="s">
        <v>1104</v>
      </c>
      <c r="M8" s="13" t="s">
        <v>1181</v>
      </c>
      <c r="N8" s="13" t="s">
        <v>1127</v>
      </c>
    </row>
    <row r="9" spans="1:14" s="6" customFormat="1" ht="15.75" customHeight="1" x14ac:dyDescent="0.2">
      <c r="A9" s="13">
        <v>203</v>
      </c>
      <c r="B9" s="13" t="s">
        <v>1053</v>
      </c>
      <c r="C9" s="13" t="s">
        <v>50</v>
      </c>
      <c r="D9" s="13">
        <v>2009</v>
      </c>
      <c r="E9" s="13" t="s">
        <v>1075</v>
      </c>
      <c r="F9" s="13">
        <v>2009</v>
      </c>
      <c r="G9" s="13" t="s">
        <v>1155</v>
      </c>
      <c r="H9" s="25">
        <f t="shared" si="0"/>
        <v>1</v>
      </c>
      <c r="I9" s="25" t="str">
        <f t="shared" si="1"/>
        <v/>
      </c>
      <c r="J9" s="25" t="str">
        <f t="shared" si="2"/>
        <v/>
      </c>
      <c r="K9" s="13" t="s">
        <v>1098</v>
      </c>
      <c r="L9" s="13" t="s">
        <v>1105</v>
      </c>
      <c r="M9" s="13" t="s">
        <v>1178</v>
      </c>
      <c r="N9" s="13" t="s">
        <v>1128</v>
      </c>
    </row>
    <row r="10" spans="1:14" s="6" customFormat="1" ht="15.75" customHeight="1" x14ac:dyDescent="0.2">
      <c r="A10" s="13">
        <v>205</v>
      </c>
      <c r="B10" s="13" t="s">
        <v>1054</v>
      </c>
      <c r="C10" s="1" t="s">
        <v>14</v>
      </c>
      <c r="D10" s="1">
        <v>2013</v>
      </c>
      <c r="E10" s="13" t="s">
        <v>1076</v>
      </c>
      <c r="F10" s="13">
        <v>2011</v>
      </c>
      <c r="G10" s="9" t="s">
        <v>1168</v>
      </c>
      <c r="H10" s="31" t="str">
        <f t="shared" si="0"/>
        <v/>
      </c>
      <c r="I10" s="31">
        <f t="shared" si="1"/>
        <v>1</v>
      </c>
      <c r="J10" s="31" t="str">
        <f t="shared" si="2"/>
        <v/>
      </c>
      <c r="K10" s="13" t="s">
        <v>46</v>
      </c>
      <c r="L10" s="13" t="s">
        <v>1106</v>
      </c>
      <c r="M10" s="13" t="s">
        <v>1036</v>
      </c>
      <c r="N10" s="13" t="s">
        <v>1129</v>
      </c>
    </row>
    <row r="11" spans="1:14" s="6" customFormat="1" ht="15.75" customHeight="1" x14ac:dyDescent="0.2">
      <c r="A11" s="13">
        <v>206</v>
      </c>
      <c r="B11" s="13" t="s">
        <v>1055</v>
      </c>
      <c r="C11" s="13" t="s">
        <v>436</v>
      </c>
      <c r="D11" s="13">
        <v>2014</v>
      </c>
      <c r="E11" s="13" t="s">
        <v>1077</v>
      </c>
      <c r="F11" s="13">
        <v>2015</v>
      </c>
      <c r="G11" s="13" t="s">
        <v>1156</v>
      </c>
      <c r="H11" s="25">
        <f t="shared" si="0"/>
        <v>1</v>
      </c>
      <c r="I11" s="25" t="str">
        <f t="shared" si="1"/>
        <v/>
      </c>
      <c r="J11" s="25" t="str">
        <f t="shared" si="2"/>
        <v/>
      </c>
      <c r="K11" s="13" t="s">
        <v>10</v>
      </c>
      <c r="L11" s="13" t="s">
        <v>1107</v>
      </c>
      <c r="M11" s="13" t="s">
        <v>1038</v>
      </c>
      <c r="N11" s="13" t="s">
        <v>1130</v>
      </c>
    </row>
    <row r="12" spans="1:14" s="6" customFormat="1" ht="15.75" customHeight="1" x14ac:dyDescent="0.2">
      <c r="A12" s="13">
        <v>207</v>
      </c>
      <c r="B12" s="13" t="s">
        <v>1056</v>
      </c>
      <c r="C12" s="13" t="s">
        <v>580</v>
      </c>
      <c r="D12" s="13">
        <v>2015</v>
      </c>
      <c r="E12" s="13" t="s">
        <v>1078</v>
      </c>
      <c r="F12" s="13">
        <v>2016</v>
      </c>
      <c r="G12" s="29" t="s">
        <v>1163</v>
      </c>
      <c r="H12" s="31" t="str">
        <f t="shared" si="0"/>
        <v/>
      </c>
      <c r="I12" s="31">
        <f t="shared" si="1"/>
        <v>1</v>
      </c>
      <c r="J12" s="31" t="str">
        <f t="shared" si="2"/>
        <v/>
      </c>
      <c r="K12" s="13" t="s">
        <v>146</v>
      </c>
      <c r="L12" s="13" t="s">
        <v>1108</v>
      </c>
      <c r="M12" s="13" t="s">
        <v>1173</v>
      </c>
      <c r="N12" s="13" t="s">
        <v>1146</v>
      </c>
    </row>
    <row r="13" spans="1:14" s="6" customFormat="1" ht="15.75" customHeight="1" x14ac:dyDescent="0.2">
      <c r="A13" s="13">
        <v>208</v>
      </c>
      <c r="B13" s="13" t="s">
        <v>1057</v>
      </c>
      <c r="C13" s="13" t="s">
        <v>579</v>
      </c>
      <c r="D13" s="13">
        <v>2015</v>
      </c>
      <c r="E13" s="13" t="s">
        <v>1079</v>
      </c>
      <c r="F13" s="13">
        <v>2015</v>
      </c>
      <c r="G13" s="13" t="s">
        <v>1159</v>
      </c>
      <c r="H13" s="25">
        <f t="shared" si="0"/>
        <v>1</v>
      </c>
      <c r="I13" s="25" t="str">
        <f t="shared" si="1"/>
        <v/>
      </c>
      <c r="J13" s="25" t="str">
        <f t="shared" si="2"/>
        <v/>
      </c>
      <c r="K13" s="13" t="s">
        <v>146</v>
      </c>
      <c r="L13" s="13" t="s">
        <v>1109</v>
      </c>
      <c r="M13" s="13" t="s">
        <v>923</v>
      </c>
      <c r="N13" s="13" t="s">
        <v>1147</v>
      </c>
    </row>
    <row r="14" spans="1:14" s="6" customFormat="1" ht="15.75" customHeight="1" x14ac:dyDescent="0.2">
      <c r="A14" s="13">
        <v>209</v>
      </c>
      <c r="B14" s="13" t="s">
        <v>1058</v>
      </c>
      <c r="C14" s="13" t="s">
        <v>1148</v>
      </c>
      <c r="D14" s="13">
        <v>2017</v>
      </c>
      <c r="E14" s="13" t="s">
        <v>1080</v>
      </c>
      <c r="F14" s="13">
        <v>2017</v>
      </c>
      <c r="G14" s="12" t="s">
        <v>600</v>
      </c>
      <c r="H14" s="30" t="str">
        <f t="shared" si="0"/>
        <v/>
      </c>
      <c r="I14" s="30">
        <f t="shared" si="1"/>
        <v>1</v>
      </c>
      <c r="J14" s="30" t="str">
        <f t="shared" si="2"/>
        <v/>
      </c>
      <c r="K14" s="13" t="s">
        <v>1099</v>
      </c>
      <c r="L14" s="13" t="s">
        <v>1110</v>
      </c>
      <c r="M14" s="8" t="s">
        <v>1182</v>
      </c>
      <c r="N14" s="13" t="s">
        <v>1131</v>
      </c>
    </row>
    <row r="15" spans="1:14" s="6" customFormat="1" ht="15.75" customHeight="1" x14ac:dyDescent="0.2">
      <c r="A15" s="13">
        <v>211</v>
      </c>
      <c r="B15" s="13" t="s">
        <v>1059</v>
      </c>
      <c r="C15" s="13" t="s">
        <v>1149</v>
      </c>
      <c r="D15" s="13">
        <v>2017</v>
      </c>
      <c r="E15" s="13" t="s">
        <v>1081</v>
      </c>
      <c r="F15" s="13">
        <v>2017</v>
      </c>
      <c r="G15" s="13" t="s">
        <v>1157</v>
      </c>
      <c r="H15" s="25">
        <f t="shared" si="0"/>
        <v>1</v>
      </c>
      <c r="I15" s="25" t="str">
        <f t="shared" si="1"/>
        <v/>
      </c>
      <c r="J15" s="25" t="str">
        <f t="shared" si="2"/>
        <v/>
      </c>
      <c r="K15" s="13" t="s">
        <v>255</v>
      </c>
      <c r="L15" s="13" t="s">
        <v>1111</v>
      </c>
      <c r="M15" s="26" t="s">
        <v>1183</v>
      </c>
      <c r="N15" s="13" t="s">
        <v>1132</v>
      </c>
    </row>
    <row r="16" spans="1:14" s="6" customFormat="1" ht="15.75" customHeight="1" x14ac:dyDescent="0.2">
      <c r="A16" s="13">
        <v>212</v>
      </c>
      <c r="B16" s="13" t="s">
        <v>1060</v>
      </c>
      <c r="C16" s="1" t="s">
        <v>14</v>
      </c>
      <c r="D16" s="1">
        <v>2017</v>
      </c>
      <c r="E16" s="13" t="s">
        <v>1082</v>
      </c>
      <c r="F16" s="13">
        <v>2016</v>
      </c>
      <c r="G16" s="29" t="s">
        <v>1169</v>
      </c>
      <c r="H16" s="31" t="str">
        <f t="shared" si="0"/>
        <v/>
      </c>
      <c r="I16" s="31">
        <f t="shared" si="1"/>
        <v>1</v>
      </c>
      <c r="J16" s="31" t="str">
        <f t="shared" si="2"/>
        <v/>
      </c>
      <c r="K16" s="13" t="s">
        <v>146</v>
      </c>
      <c r="L16" s="13" t="s">
        <v>1112</v>
      </c>
      <c r="M16" s="20" t="s">
        <v>1177</v>
      </c>
      <c r="N16" s="13" t="s">
        <v>1133</v>
      </c>
    </row>
    <row r="17" spans="1:14" s="6" customFormat="1" ht="15.75" customHeight="1" x14ac:dyDescent="0.2">
      <c r="A17" s="13">
        <v>214</v>
      </c>
      <c r="B17" s="13" t="s">
        <v>1061</v>
      </c>
      <c r="C17" s="13" t="s">
        <v>50</v>
      </c>
      <c r="D17" s="1">
        <v>2014</v>
      </c>
      <c r="E17" s="13" t="s">
        <v>1083</v>
      </c>
      <c r="F17" s="13">
        <v>2014</v>
      </c>
      <c r="G17" s="12" t="s">
        <v>847</v>
      </c>
      <c r="H17" s="30" t="str">
        <f t="shared" si="0"/>
        <v/>
      </c>
      <c r="I17" s="30">
        <f t="shared" si="1"/>
        <v>1</v>
      </c>
      <c r="J17" s="30" t="str">
        <f t="shared" si="2"/>
        <v/>
      </c>
      <c r="K17" s="13" t="s">
        <v>21</v>
      </c>
      <c r="L17" s="13" t="s">
        <v>1113</v>
      </c>
      <c r="M17" s="13" t="s">
        <v>1179</v>
      </c>
      <c r="N17" s="13" t="s">
        <v>1134</v>
      </c>
    </row>
    <row r="18" spans="1:14" s="6" customFormat="1" ht="15.75" customHeight="1" x14ac:dyDescent="0.2">
      <c r="A18" s="13">
        <v>215</v>
      </c>
      <c r="B18" s="13" t="s">
        <v>1062</v>
      </c>
      <c r="C18" s="1" t="s">
        <v>14</v>
      </c>
      <c r="D18" s="1">
        <v>2017</v>
      </c>
      <c r="E18" s="13" t="s">
        <v>1084</v>
      </c>
      <c r="F18" s="13">
        <v>2017</v>
      </c>
      <c r="G18" s="1" t="s">
        <v>1158</v>
      </c>
      <c r="H18" s="7">
        <f t="shared" si="0"/>
        <v>1</v>
      </c>
      <c r="I18" s="7" t="str">
        <f t="shared" si="1"/>
        <v/>
      </c>
      <c r="J18" s="7" t="str">
        <f t="shared" si="2"/>
        <v/>
      </c>
      <c r="K18" s="13" t="s">
        <v>16</v>
      </c>
      <c r="L18" s="13" t="s">
        <v>1114</v>
      </c>
      <c r="M18" s="13" t="s">
        <v>929</v>
      </c>
      <c r="N18" s="13" t="s">
        <v>1135</v>
      </c>
    </row>
    <row r="19" spans="1:14" s="6" customFormat="1" ht="15.75" customHeight="1" x14ac:dyDescent="0.2">
      <c r="A19" s="13">
        <v>216</v>
      </c>
      <c r="B19" s="13" t="s">
        <v>1063</v>
      </c>
      <c r="C19" s="1" t="s">
        <v>14</v>
      </c>
      <c r="D19" s="1">
        <v>2016</v>
      </c>
      <c r="E19" s="13" t="s">
        <v>1085</v>
      </c>
      <c r="F19" s="13">
        <v>2016</v>
      </c>
      <c r="G19" s="29" t="s">
        <v>1170</v>
      </c>
      <c r="H19" s="31" t="str">
        <f t="shared" si="0"/>
        <v/>
      </c>
      <c r="I19" s="31">
        <f t="shared" si="1"/>
        <v>1</v>
      </c>
      <c r="J19" s="31" t="str">
        <f t="shared" si="2"/>
        <v/>
      </c>
      <c r="K19" s="13"/>
      <c r="L19" s="13" t="s">
        <v>1115</v>
      </c>
      <c r="M19" s="13" t="s">
        <v>1160</v>
      </c>
      <c r="N19" s="13" t="s">
        <v>1136</v>
      </c>
    </row>
    <row r="20" spans="1:14" s="6" customFormat="1" ht="15.75" customHeight="1" x14ac:dyDescent="0.2">
      <c r="A20" s="13">
        <v>217</v>
      </c>
      <c r="B20" s="13" t="s">
        <v>1064</v>
      </c>
      <c r="C20" s="1" t="s">
        <v>14</v>
      </c>
      <c r="D20" s="1">
        <v>2015</v>
      </c>
      <c r="E20" s="13" t="s">
        <v>1086</v>
      </c>
      <c r="F20" s="13">
        <v>2015</v>
      </c>
      <c r="G20" s="1" t="s">
        <v>1190</v>
      </c>
      <c r="H20" s="7" t="str">
        <f t="shared" si="0"/>
        <v/>
      </c>
      <c r="I20" s="7">
        <f t="shared" si="1"/>
        <v>1</v>
      </c>
      <c r="J20" s="7" t="str">
        <f t="shared" si="2"/>
        <v/>
      </c>
      <c r="K20" s="13" t="s">
        <v>146</v>
      </c>
      <c r="L20" s="13" t="s">
        <v>1116</v>
      </c>
      <c r="M20" s="13" t="s">
        <v>1034</v>
      </c>
      <c r="N20" s="13" t="s">
        <v>1137</v>
      </c>
    </row>
    <row r="21" spans="1:14" s="6" customFormat="1" ht="15.75" customHeight="1" x14ac:dyDescent="0.2">
      <c r="A21" s="13">
        <v>218</v>
      </c>
      <c r="B21" s="13" t="s">
        <v>1065</v>
      </c>
      <c r="C21" s="1" t="s">
        <v>14</v>
      </c>
      <c r="D21" s="1">
        <v>2017</v>
      </c>
      <c r="E21" s="13" t="s">
        <v>1087</v>
      </c>
      <c r="F21" s="13">
        <v>2017</v>
      </c>
      <c r="G21" s="1" t="s">
        <v>1165</v>
      </c>
      <c r="H21" s="7" t="str">
        <f t="shared" si="0"/>
        <v/>
      </c>
      <c r="I21" s="7">
        <f t="shared" si="1"/>
        <v>1</v>
      </c>
      <c r="J21" s="7" t="str">
        <f t="shared" si="2"/>
        <v/>
      </c>
      <c r="K21" s="13" t="s">
        <v>146</v>
      </c>
      <c r="L21" s="13" t="s">
        <v>1117</v>
      </c>
      <c r="M21" s="27" t="s">
        <v>1184</v>
      </c>
      <c r="N21" s="13" t="s">
        <v>1138</v>
      </c>
    </row>
    <row r="22" spans="1:14" s="6" customFormat="1" ht="15.75" customHeight="1" x14ac:dyDescent="0.2">
      <c r="A22" s="13">
        <v>219</v>
      </c>
      <c r="B22" s="13" t="s">
        <v>1066</v>
      </c>
      <c r="C22" s="13" t="s">
        <v>1150</v>
      </c>
      <c r="D22" s="1">
        <v>2009</v>
      </c>
      <c r="E22" s="13" t="s">
        <v>1088</v>
      </c>
      <c r="F22" s="13">
        <v>2009</v>
      </c>
      <c r="G22" s="12" t="s">
        <v>877</v>
      </c>
      <c r="H22" s="30">
        <f t="shared" si="0"/>
        <v>1</v>
      </c>
      <c r="I22" s="30" t="str">
        <f t="shared" si="1"/>
        <v/>
      </c>
      <c r="J22" s="30" t="str">
        <f t="shared" si="2"/>
        <v/>
      </c>
      <c r="K22" s="13" t="s">
        <v>10</v>
      </c>
      <c r="L22" s="13" t="s">
        <v>1118</v>
      </c>
      <c r="M22" s="13" t="s">
        <v>1161</v>
      </c>
      <c r="N22" s="13" t="s">
        <v>1139</v>
      </c>
    </row>
    <row r="23" spans="1:14" s="6" customFormat="1" ht="15.75" customHeight="1" x14ac:dyDescent="0.2">
      <c r="A23" s="13">
        <v>220</v>
      </c>
      <c r="B23" s="13" t="s">
        <v>1067</v>
      </c>
      <c r="C23" s="13" t="s">
        <v>582</v>
      </c>
      <c r="D23" s="1">
        <v>1999</v>
      </c>
      <c r="E23" s="13" t="s">
        <v>1089</v>
      </c>
      <c r="F23" s="13">
        <v>1999</v>
      </c>
      <c r="G23" s="12" t="s">
        <v>600</v>
      </c>
      <c r="H23" s="30" t="str">
        <f t="shared" si="0"/>
        <v/>
      </c>
      <c r="I23" s="30">
        <f t="shared" si="1"/>
        <v>1</v>
      </c>
      <c r="J23" s="30" t="str">
        <f t="shared" si="2"/>
        <v/>
      </c>
      <c r="K23" s="13" t="s">
        <v>21</v>
      </c>
      <c r="L23" s="13" t="s">
        <v>1119</v>
      </c>
      <c r="M23" s="13" t="s">
        <v>1176</v>
      </c>
      <c r="N23" s="13" t="s">
        <v>1140</v>
      </c>
    </row>
    <row r="24" spans="1:14" s="6" customFormat="1" ht="15.75" customHeight="1" x14ac:dyDescent="0.2">
      <c r="A24" s="13">
        <v>221</v>
      </c>
      <c r="B24" s="13" t="s">
        <v>1068</v>
      </c>
      <c r="C24" s="1" t="s">
        <v>14</v>
      </c>
      <c r="D24" s="1">
        <v>2014</v>
      </c>
      <c r="E24" s="13" t="s">
        <v>1090</v>
      </c>
      <c r="F24" s="13">
        <v>2014</v>
      </c>
      <c r="G24" s="1" t="s">
        <v>1095</v>
      </c>
      <c r="H24" s="7">
        <f t="shared" si="0"/>
        <v>1</v>
      </c>
      <c r="I24" s="7" t="str">
        <f t="shared" si="1"/>
        <v/>
      </c>
      <c r="J24" s="7" t="str">
        <f t="shared" si="2"/>
        <v/>
      </c>
      <c r="K24" s="13" t="s">
        <v>16</v>
      </c>
      <c r="L24" s="13" t="s">
        <v>1120</v>
      </c>
      <c r="M24" s="13" t="s">
        <v>924</v>
      </c>
      <c r="N24" s="13" t="s">
        <v>1141</v>
      </c>
    </row>
    <row r="25" spans="1:14" s="6" customFormat="1" ht="15.75" customHeight="1" x14ac:dyDescent="0.2">
      <c r="A25" s="13">
        <v>222</v>
      </c>
      <c r="B25" s="13" t="s">
        <v>1069</v>
      </c>
      <c r="C25" s="1" t="s">
        <v>14</v>
      </c>
      <c r="D25" s="1">
        <v>2015</v>
      </c>
      <c r="E25" s="13" t="s">
        <v>1091</v>
      </c>
      <c r="F25" s="13">
        <v>2015</v>
      </c>
      <c r="G25" s="1" t="s">
        <v>723</v>
      </c>
      <c r="H25" s="7" t="str">
        <f t="shared" si="0"/>
        <v/>
      </c>
      <c r="I25" s="7">
        <f t="shared" si="1"/>
        <v>1</v>
      </c>
      <c r="J25" s="7" t="str">
        <f t="shared" si="2"/>
        <v/>
      </c>
      <c r="K25" s="13" t="s">
        <v>146</v>
      </c>
      <c r="L25" s="13" t="s">
        <v>1121</v>
      </c>
      <c r="M25" s="13" t="s">
        <v>911</v>
      </c>
      <c r="N25" s="13" t="s">
        <v>1142</v>
      </c>
    </row>
    <row r="26" spans="1:14" s="6" customFormat="1" ht="15.75" customHeight="1" x14ac:dyDescent="0.2">
      <c r="A26" s="13">
        <v>223</v>
      </c>
      <c r="B26" s="13" t="s">
        <v>1070</v>
      </c>
      <c r="C26" s="13" t="s">
        <v>1151</v>
      </c>
      <c r="D26" s="1">
        <v>2014</v>
      </c>
      <c r="E26" s="13" t="s">
        <v>1092</v>
      </c>
      <c r="F26" s="13">
        <v>2014</v>
      </c>
      <c r="G26" s="29" t="s">
        <v>1163</v>
      </c>
      <c r="H26" s="31" t="str">
        <f t="shared" si="0"/>
        <v/>
      </c>
      <c r="I26" s="31">
        <f t="shared" si="1"/>
        <v>1</v>
      </c>
      <c r="J26" s="31" t="str">
        <f t="shared" si="2"/>
        <v/>
      </c>
      <c r="K26" s="13" t="s">
        <v>146</v>
      </c>
      <c r="L26" s="13" t="s">
        <v>1122</v>
      </c>
      <c r="M26" s="13" t="s">
        <v>1185</v>
      </c>
      <c r="N26" s="13" t="s">
        <v>1143</v>
      </c>
    </row>
    <row r="27" spans="1:14" s="6" customFormat="1" ht="15.75" customHeight="1" x14ac:dyDescent="0.2">
      <c r="A27" s="13">
        <v>224</v>
      </c>
      <c r="B27" s="13" t="s">
        <v>1071</v>
      </c>
      <c r="C27" s="1" t="s">
        <v>14</v>
      </c>
      <c r="D27" s="1">
        <v>2008</v>
      </c>
      <c r="E27" s="13" t="s">
        <v>1093</v>
      </c>
      <c r="F27" s="13">
        <v>2008</v>
      </c>
      <c r="G27" s="29" t="s">
        <v>1171</v>
      </c>
      <c r="H27" s="31" t="str">
        <f t="shared" si="0"/>
        <v/>
      </c>
      <c r="I27" s="31">
        <f t="shared" si="1"/>
        <v>1</v>
      </c>
      <c r="J27" s="31" t="str">
        <f t="shared" si="2"/>
        <v/>
      </c>
      <c r="K27" s="13" t="s">
        <v>1100</v>
      </c>
      <c r="L27" s="13" t="s">
        <v>1123</v>
      </c>
      <c r="M27" s="13" t="s">
        <v>1175</v>
      </c>
      <c r="N27" s="13" t="s">
        <v>1144</v>
      </c>
    </row>
    <row r="28" spans="1:14" s="6" customFormat="1" ht="15.75" customHeight="1" x14ac:dyDescent="0.2">
      <c r="A28" s="13">
        <v>225</v>
      </c>
      <c r="B28" s="13" t="s">
        <v>1072</v>
      </c>
      <c r="C28" s="13" t="s">
        <v>1152</v>
      </c>
      <c r="D28" s="1">
        <v>2000</v>
      </c>
      <c r="E28" s="13" t="s">
        <v>1094</v>
      </c>
      <c r="F28" s="13">
        <v>2000</v>
      </c>
      <c r="G28" s="12" t="s">
        <v>1172</v>
      </c>
      <c r="H28" s="30" t="str">
        <f t="shared" si="0"/>
        <v/>
      </c>
      <c r="I28" s="30">
        <f t="shared" si="1"/>
        <v>1</v>
      </c>
      <c r="J28" s="30" t="str">
        <f t="shared" si="2"/>
        <v/>
      </c>
      <c r="K28" s="13" t="s">
        <v>1101</v>
      </c>
      <c r="L28" s="13" t="s">
        <v>1124</v>
      </c>
      <c r="M28" s="20" t="s">
        <v>1186</v>
      </c>
      <c r="N28" s="13" t="s">
        <v>1145</v>
      </c>
    </row>
    <row r="29" spans="1:14" s="6" customFormat="1" ht="15.75" customHeight="1" x14ac:dyDescent="0.2">
      <c r="A29" s="1">
        <v>163</v>
      </c>
      <c r="B29" s="1" t="s">
        <v>149</v>
      </c>
      <c r="C29" s="1" t="s">
        <v>101</v>
      </c>
      <c r="D29" s="1">
        <v>2012</v>
      </c>
      <c r="E29" s="1" t="s">
        <v>150</v>
      </c>
      <c r="F29" s="1">
        <v>2012</v>
      </c>
      <c r="G29" s="1" t="s">
        <v>884</v>
      </c>
      <c r="H29" s="7">
        <f t="shared" si="0"/>
        <v>1</v>
      </c>
      <c r="I29" s="7" t="str">
        <f t="shared" si="1"/>
        <v/>
      </c>
      <c r="J29" s="7" t="str">
        <f t="shared" si="2"/>
        <v/>
      </c>
      <c r="K29" s="1" t="s">
        <v>16</v>
      </c>
      <c r="L29" s="1" t="str">
        <f>HYPERLINK("http://link.springer.com/article/10.1007/s00170-011-3466-4","http://link.springer.com/article/10.1007/s00170-011-3466-4")</f>
        <v>http://link.springer.com/article/10.1007/s00170-011-3466-4</v>
      </c>
      <c r="M29" s="1" t="s">
        <v>906</v>
      </c>
      <c r="N29" s="1" t="s">
        <v>151</v>
      </c>
    </row>
    <row r="30" spans="1:14" s="6" customFormat="1" ht="15.75" customHeight="1" x14ac:dyDescent="0.2">
      <c r="A30" s="1">
        <v>169</v>
      </c>
      <c r="B30" s="1" t="s">
        <v>827</v>
      </c>
      <c r="C30" s="1" t="s">
        <v>8</v>
      </c>
      <c r="D30" s="1">
        <v>2016</v>
      </c>
      <c r="E30" s="1" t="s">
        <v>9</v>
      </c>
      <c r="F30" s="1">
        <v>2016</v>
      </c>
      <c r="G30" s="1" t="s">
        <v>877</v>
      </c>
      <c r="H30" s="7">
        <f t="shared" si="0"/>
        <v>1</v>
      </c>
      <c r="I30" s="7" t="str">
        <f t="shared" si="1"/>
        <v/>
      </c>
      <c r="J30" s="7" t="str">
        <f t="shared" si="2"/>
        <v/>
      </c>
      <c r="K30" s="1" t="s">
        <v>10</v>
      </c>
      <c r="L30" s="1" t="s">
        <v>11</v>
      </c>
      <c r="M30" s="1" t="s">
        <v>907</v>
      </c>
      <c r="N30" s="1" t="s">
        <v>12</v>
      </c>
    </row>
    <row r="31" spans="1:14" s="6" customFormat="1" ht="15.75" customHeight="1" x14ac:dyDescent="0.2">
      <c r="A31" s="1">
        <v>161</v>
      </c>
      <c r="B31" s="1" t="s">
        <v>152</v>
      </c>
      <c r="C31" s="1" t="s">
        <v>583</v>
      </c>
      <c r="D31" s="1">
        <v>2008</v>
      </c>
      <c r="E31" s="1" t="s">
        <v>153</v>
      </c>
      <c r="F31" s="1">
        <v>2008</v>
      </c>
      <c r="G31" s="1" t="s">
        <v>602</v>
      </c>
      <c r="H31" s="7">
        <f t="shared" si="0"/>
        <v>1</v>
      </c>
      <c r="I31" s="7" t="str">
        <f t="shared" si="1"/>
        <v/>
      </c>
      <c r="J31" s="7" t="str">
        <f t="shared" si="2"/>
        <v/>
      </c>
      <c r="K31" s="1" t="s">
        <v>154</v>
      </c>
      <c r="L31" s="1" t="str">
        <f>HYPERLINK("http://journals.sagepub.com/doi/abs/10.1177/1063293X07084636","http://journals.sagepub.com/doi/abs/10.1177/1063293X07084636")</f>
        <v>http://journals.sagepub.com/doi/abs/10.1177/1063293X07084636</v>
      </c>
      <c r="M31" s="1" t="s">
        <v>908</v>
      </c>
      <c r="N31" s="1" t="s">
        <v>155</v>
      </c>
    </row>
    <row r="32" spans="1:14" s="6" customFormat="1" ht="15.75" customHeight="1" x14ac:dyDescent="0.2">
      <c r="A32" s="1">
        <v>37</v>
      </c>
      <c r="B32" s="1" t="s">
        <v>156</v>
      </c>
      <c r="C32" s="1" t="s">
        <v>436</v>
      </c>
      <c r="D32" s="1">
        <v>2015</v>
      </c>
      <c r="E32" s="1" t="s">
        <v>157</v>
      </c>
      <c r="F32" s="1">
        <v>2015</v>
      </c>
      <c r="G32" s="1" t="s">
        <v>723</v>
      </c>
      <c r="H32" s="7" t="str">
        <f t="shared" si="0"/>
        <v/>
      </c>
      <c r="I32" s="7">
        <f t="shared" si="1"/>
        <v>1</v>
      </c>
      <c r="J32" s="7" t="str">
        <f t="shared" si="2"/>
        <v/>
      </c>
      <c r="K32" s="1" t="s">
        <v>146</v>
      </c>
      <c r="L32" s="1" t="str">
        <f>HYPERLINK("http://www.sciencedirect.com/science/article/pii/S2405896315005972","http://www.sciencedirect.com/science/article/pii/S2405896315005972")</f>
        <v>http://www.sciencedirect.com/science/article/pii/S2405896315005972</v>
      </c>
      <c r="M32" s="1" t="s">
        <v>909</v>
      </c>
      <c r="N32" s="1" t="s">
        <v>158</v>
      </c>
    </row>
    <row r="33" spans="1:14" s="6" customFormat="1" ht="15.75" customHeight="1" x14ac:dyDescent="0.2">
      <c r="A33" s="1">
        <v>170</v>
      </c>
      <c r="B33" s="1" t="s">
        <v>159</v>
      </c>
      <c r="C33" s="1" t="s">
        <v>8</v>
      </c>
      <c r="D33" s="1">
        <v>2015</v>
      </c>
      <c r="E33" s="1" t="s">
        <v>160</v>
      </c>
      <c r="F33" s="1">
        <v>2015</v>
      </c>
      <c r="G33" s="1" t="s">
        <v>603</v>
      </c>
      <c r="H33" s="7">
        <f t="shared" si="0"/>
        <v>1</v>
      </c>
      <c r="I33" s="7" t="str">
        <f t="shared" si="1"/>
        <v/>
      </c>
      <c r="J33" s="7" t="str">
        <f t="shared" si="2"/>
        <v/>
      </c>
      <c r="K33" s="1" t="s">
        <v>146</v>
      </c>
      <c r="L33" s="1" t="str">
        <f>HYPERLINK("http://www.sciencedirect.com/science/article/pii/S0166361515000962","http://www.sciencedirect.com/science/article/pii/S0166361515000962")</f>
        <v>http://www.sciencedirect.com/science/article/pii/S0166361515000962</v>
      </c>
      <c r="M33" s="1" t="s">
        <v>907</v>
      </c>
      <c r="N33" s="1" t="s">
        <v>161</v>
      </c>
    </row>
    <row r="34" spans="1:14" s="6" customFormat="1" ht="15.75" customHeight="1" x14ac:dyDescent="0.2">
      <c r="A34" s="1">
        <v>35</v>
      </c>
      <c r="B34" s="1" t="s">
        <v>739</v>
      </c>
      <c r="C34" s="1" t="s">
        <v>14</v>
      </c>
      <c r="D34" s="1">
        <v>2016</v>
      </c>
      <c r="E34" s="1" t="s">
        <v>740</v>
      </c>
      <c r="F34" s="1">
        <v>2016</v>
      </c>
      <c r="G34" s="1" t="s">
        <v>741</v>
      </c>
      <c r="H34" s="7" t="str">
        <f t="shared" si="0"/>
        <v/>
      </c>
      <c r="I34" s="7">
        <f t="shared" si="1"/>
        <v>1</v>
      </c>
      <c r="J34" s="7" t="str">
        <f t="shared" si="2"/>
        <v/>
      </c>
      <c r="K34" s="1" t="s">
        <v>16</v>
      </c>
      <c r="L34" s="1" t="s">
        <v>742</v>
      </c>
      <c r="M34" s="1" t="s">
        <v>910</v>
      </c>
      <c r="N34" s="1" t="s">
        <v>743</v>
      </c>
    </row>
    <row r="35" spans="1:14" s="6" customFormat="1" ht="15.75" customHeight="1" x14ac:dyDescent="0.2">
      <c r="A35" s="1">
        <v>16</v>
      </c>
      <c r="B35" s="1" t="s">
        <v>744</v>
      </c>
      <c r="C35" s="1" t="s">
        <v>14</v>
      </c>
      <c r="D35" s="1">
        <v>2016</v>
      </c>
      <c r="E35" s="1" t="s">
        <v>745</v>
      </c>
      <c r="F35" s="1">
        <v>2016</v>
      </c>
      <c r="G35" s="1" t="s">
        <v>600</v>
      </c>
      <c r="H35" s="7" t="str">
        <f t="shared" si="0"/>
        <v/>
      </c>
      <c r="I35" s="7">
        <f t="shared" si="1"/>
        <v>1</v>
      </c>
      <c r="J35" s="7" t="str">
        <f t="shared" si="2"/>
        <v/>
      </c>
      <c r="K35" s="1" t="s">
        <v>746</v>
      </c>
      <c r="L35" s="1" t="s">
        <v>747</v>
      </c>
      <c r="M35" s="1" t="s">
        <v>911</v>
      </c>
      <c r="N35" s="1" t="s">
        <v>748</v>
      </c>
    </row>
    <row r="36" spans="1:14" s="6" customFormat="1" ht="15.75" customHeight="1" x14ac:dyDescent="0.2">
      <c r="A36" s="1">
        <v>157</v>
      </c>
      <c r="B36" s="1" t="s">
        <v>162</v>
      </c>
      <c r="C36" s="1" t="s">
        <v>584</v>
      </c>
      <c r="D36" s="1">
        <v>2011</v>
      </c>
      <c r="E36" s="1" t="s">
        <v>163</v>
      </c>
      <c r="F36" s="1">
        <v>2011</v>
      </c>
      <c r="G36" s="1" t="s">
        <v>585</v>
      </c>
      <c r="H36" s="7" t="str">
        <f t="shared" si="0"/>
        <v/>
      </c>
      <c r="I36" s="7">
        <f t="shared" si="1"/>
        <v>1</v>
      </c>
      <c r="J36" s="7" t="str">
        <f t="shared" si="2"/>
        <v/>
      </c>
      <c r="K36" s="1" t="s">
        <v>21</v>
      </c>
      <c r="L36" s="1" t="str">
        <f>HYPERLINK("http://ieeexplore.ieee.org/abstract/document/5707619/","http://ieeexplore.ieee.org/abstract/document/5707619/")</f>
        <v>http://ieeexplore.ieee.org/abstract/document/5707619/</v>
      </c>
      <c r="M36" s="1" t="s">
        <v>912</v>
      </c>
      <c r="N36" s="1" t="s">
        <v>164</v>
      </c>
    </row>
    <row r="37" spans="1:14" s="6" customFormat="1" ht="15.75" customHeight="1" x14ac:dyDescent="0.2">
      <c r="A37" s="1">
        <v>187</v>
      </c>
      <c r="B37" s="1" t="s">
        <v>165</v>
      </c>
      <c r="C37" s="1" t="s">
        <v>586</v>
      </c>
      <c r="D37" s="1">
        <v>2017</v>
      </c>
      <c r="E37" s="1" t="s">
        <v>166</v>
      </c>
      <c r="F37" s="1">
        <v>2017</v>
      </c>
      <c r="G37" s="1" t="s">
        <v>603</v>
      </c>
      <c r="H37" s="7">
        <f t="shared" si="0"/>
        <v>1</v>
      </c>
      <c r="I37" s="7" t="str">
        <f t="shared" si="1"/>
        <v/>
      </c>
      <c r="J37" s="7" t="str">
        <f t="shared" si="2"/>
        <v/>
      </c>
      <c r="K37" s="1" t="s">
        <v>146</v>
      </c>
      <c r="L37" s="1" t="str">
        <f>HYPERLINK("http://www.sciencedirect.com/science/article/pii/S0166361516301373","http://www.sciencedirect.com/science/article/pii/S0166361516301373")</f>
        <v>http://www.sciencedirect.com/science/article/pii/S0166361516301373</v>
      </c>
      <c r="M37" s="1" t="s">
        <v>1048</v>
      </c>
      <c r="N37" s="1" t="s">
        <v>167</v>
      </c>
    </row>
    <row r="38" spans="1:14" s="6" customFormat="1" ht="15.75" customHeight="1" x14ac:dyDescent="0.2">
      <c r="A38" s="1">
        <v>33</v>
      </c>
      <c r="B38" s="1" t="s">
        <v>168</v>
      </c>
      <c r="C38" s="1" t="s">
        <v>580</v>
      </c>
      <c r="D38" s="1">
        <v>1996</v>
      </c>
      <c r="E38" s="1" t="s">
        <v>169</v>
      </c>
      <c r="F38" s="1">
        <v>1996</v>
      </c>
      <c r="G38" s="1" t="s">
        <v>864</v>
      </c>
      <c r="H38" s="7">
        <f t="shared" si="0"/>
        <v>1</v>
      </c>
      <c r="I38" s="7" t="str">
        <f t="shared" si="1"/>
        <v/>
      </c>
      <c r="J38" s="7" t="str">
        <f t="shared" si="2"/>
        <v/>
      </c>
      <c r="K38" s="1" t="s">
        <v>46</v>
      </c>
      <c r="L38" s="1" t="str">
        <f>HYPERLINK("https://www.researchgate.net/profile/Henri_Pierreval/publication/220058808_A_Metamodeling_Approach_Based_on_Neural_Networks/links/00b4951a7599a3a203000000.pdf","https://www.researchgate.net/profile/Henri_Pierreval/publication/220058808_A_Metamodeling_Approach_Based_on_Neural_Networks/links/00b4951a7599a3a203000000.pdf")</f>
        <v>https://www.researchgate.net/profile/Henri_Pierreval/publication/220058808_A_Metamodeling_Approach_Based_on_Neural_Networks/links/00b4951a7599a3a203000000.pdf</v>
      </c>
      <c r="M38" s="1" t="s">
        <v>913</v>
      </c>
      <c r="N38" s="1" t="s">
        <v>170</v>
      </c>
    </row>
    <row r="39" spans="1:14" s="6" customFormat="1" ht="15.75" customHeight="1" x14ac:dyDescent="0.2">
      <c r="A39" s="1">
        <v>177</v>
      </c>
      <c r="B39" s="1" t="s">
        <v>171</v>
      </c>
      <c r="C39" s="1" t="s">
        <v>14</v>
      </c>
      <c r="D39" s="1">
        <v>2012</v>
      </c>
      <c r="E39" s="1" t="s">
        <v>172</v>
      </c>
      <c r="F39" s="1">
        <v>2012</v>
      </c>
      <c r="G39" s="1" t="s">
        <v>840</v>
      </c>
      <c r="H39" s="7" t="str">
        <f t="shared" si="0"/>
        <v/>
      </c>
      <c r="I39" s="7">
        <f t="shared" si="1"/>
        <v>1</v>
      </c>
      <c r="J39" s="7" t="str">
        <f t="shared" si="2"/>
        <v/>
      </c>
      <c r="K39" s="1" t="s">
        <v>16</v>
      </c>
      <c r="L39" s="1" t="str">
        <f>HYPERLINK("http://link.springer.com/10.1007%2F978-3-642-23860-4_77","http://link.springer.com/10.1007%2F978-3-642-23860-4_77")</f>
        <v>http://link.springer.com/10.1007%2F978-3-642-23860-4_77</v>
      </c>
      <c r="M39" s="1" t="s">
        <v>914</v>
      </c>
      <c r="N39" s="1" t="s">
        <v>736</v>
      </c>
    </row>
    <row r="40" spans="1:14" s="6" customFormat="1" ht="15.75" customHeight="1" x14ac:dyDescent="0.2">
      <c r="A40" s="1">
        <v>56</v>
      </c>
      <c r="B40" s="1" t="s">
        <v>173</v>
      </c>
      <c r="C40" s="1" t="s">
        <v>587</v>
      </c>
      <c r="D40" s="1">
        <v>2000</v>
      </c>
      <c r="E40" s="1" t="s">
        <v>174</v>
      </c>
      <c r="F40" s="1">
        <v>2000</v>
      </c>
      <c r="G40" s="1" t="s">
        <v>603</v>
      </c>
      <c r="H40" s="7">
        <f t="shared" si="0"/>
        <v>1</v>
      </c>
      <c r="I40" s="7" t="str">
        <f t="shared" si="1"/>
        <v/>
      </c>
      <c r="J40" s="7" t="str">
        <f t="shared" si="2"/>
        <v/>
      </c>
      <c r="K40" s="1" t="s">
        <v>146</v>
      </c>
      <c r="L40" s="1" t="str">
        <f>HYPERLINK("http://www.sciencedirect.com/science/article/pii/S0166361599000500","http://www.sciencedirect.com/science/article/pii/S0166361599000500")</f>
        <v>http://www.sciencedirect.com/science/article/pii/S0166361599000500</v>
      </c>
      <c r="M40" s="1" t="s">
        <v>915</v>
      </c>
      <c r="N40" s="1" t="s">
        <v>175</v>
      </c>
    </row>
    <row r="41" spans="1:14" s="6" customFormat="1" ht="15.75" customHeight="1" x14ac:dyDescent="0.2">
      <c r="A41" s="1">
        <v>160</v>
      </c>
      <c r="B41" s="1" t="s">
        <v>176</v>
      </c>
      <c r="C41" s="1" t="s">
        <v>588</v>
      </c>
      <c r="D41" s="1">
        <v>1996</v>
      </c>
      <c r="E41" s="1" t="s">
        <v>177</v>
      </c>
      <c r="F41" s="1">
        <v>1996</v>
      </c>
      <c r="G41" s="1" t="s">
        <v>887</v>
      </c>
      <c r="H41" s="7">
        <f t="shared" si="0"/>
        <v>1</v>
      </c>
      <c r="I41" s="7" t="str">
        <f t="shared" si="1"/>
        <v/>
      </c>
      <c r="J41" s="7" t="str">
        <f t="shared" si="2"/>
        <v/>
      </c>
      <c r="K41" s="1" t="s">
        <v>16</v>
      </c>
      <c r="L41" s="1" t="str">
        <f>HYPERLINK("http://www.springerlink.com/index/N696U75883656452.pdf","http://www.springerlink.com/index/N696U75883656452.pdf")</f>
        <v>http://www.springerlink.com/index/N696U75883656452.pdf</v>
      </c>
      <c r="M41" s="1" t="s">
        <v>916</v>
      </c>
      <c r="N41" s="1" t="s">
        <v>178</v>
      </c>
    </row>
    <row r="42" spans="1:14" s="6" customFormat="1" ht="15.75" customHeight="1" x14ac:dyDescent="0.2">
      <c r="A42" s="1">
        <v>181</v>
      </c>
      <c r="B42" s="1" t="s">
        <v>179</v>
      </c>
      <c r="C42" s="1" t="s">
        <v>59</v>
      </c>
      <c r="D42" s="1">
        <v>2016</v>
      </c>
      <c r="E42" s="1" t="s">
        <v>180</v>
      </c>
      <c r="F42" s="1">
        <v>2016</v>
      </c>
      <c r="G42" s="1" t="s">
        <v>600</v>
      </c>
      <c r="H42" s="7" t="str">
        <f t="shared" si="0"/>
        <v/>
      </c>
      <c r="I42" s="7">
        <f t="shared" si="1"/>
        <v>1</v>
      </c>
      <c r="J42" s="7" t="str">
        <f t="shared" si="2"/>
        <v/>
      </c>
      <c r="K42" s="1" t="s">
        <v>21</v>
      </c>
      <c r="L42" s="1" t="str">
        <f>HYPERLINK("http://ieeexplore.ieee.org/abstract/document/7733633/","http://ieeexplore.ieee.org/abstract/document/7733633/")</f>
        <v>http://ieeexplore.ieee.org/abstract/document/7733633/</v>
      </c>
      <c r="M42" s="1" t="s">
        <v>917</v>
      </c>
      <c r="N42" s="1" t="s">
        <v>181</v>
      </c>
    </row>
    <row r="43" spans="1:14" s="6" customFormat="1" ht="15.75" customHeight="1" x14ac:dyDescent="0.2">
      <c r="A43" s="1">
        <v>53</v>
      </c>
      <c r="B43" s="1" t="s">
        <v>182</v>
      </c>
      <c r="C43" s="1" t="s">
        <v>589</v>
      </c>
      <c r="D43" s="1">
        <v>2016</v>
      </c>
      <c r="E43" s="1" t="s">
        <v>183</v>
      </c>
      <c r="F43" s="1">
        <v>2016</v>
      </c>
      <c r="G43" s="1" t="s">
        <v>600</v>
      </c>
      <c r="H43" s="7" t="str">
        <f t="shared" si="0"/>
        <v/>
      </c>
      <c r="I43" s="7">
        <f t="shared" si="1"/>
        <v>1</v>
      </c>
      <c r="J43" s="7" t="str">
        <f t="shared" si="2"/>
        <v/>
      </c>
      <c r="K43" s="1" t="s">
        <v>21</v>
      </c>
      <c r="L43" s="1" t="str">
        <f>HYPERLINK("http://ieeexplore.ieee.org/abstract/document/7733731/","http://ieeexplore.ieee.org/abstract/document/7733731/")</f>
        <v>http://ieeexplore.ieee.org/abstract/document/7733731/</v>
      </c>
      <c r="M43" s="1" t="s">
        <v>918</v>
      </c>
      <c r="N43" s="1" t="s">
        <v>184</v>
      </c>
    </row>
    <row r="44" spans="1:14" s="6" customFormat="1" ht="15.75" customHeight="1" x14ac:dyDescent="0.2">
      <c r="A44" s="1">
        <v>131</v>
      </c>
      <c r="B44" s="1" t="s">
        <v>185</v>
      </c>
      <c r="C44" s="1" t="s">
        <v>590</v>
      </c>
      <c r="D44" s="1">
        <v>2016</v>
      </c>
      <c r="E44" s="1" t="s">
        <v>186</v>
      </c>
      <c r="F44" s="1">
        <v>2016</v>
      </c>
      <c r="G44" s="1" t="s">
        <v>600</v>
      </c>
      <c r="H44" s="7" t="str">
        <f t="shared" si="0"/>
        <v/>
      </c>
      <c r="I44" s="7">
        <f t="shared" si="1"/>
        <v>1</v>
      </c>
      <c r="J44" s="7" t="str">
        <f t="shared" si="2"/>
        <v/>
      </c>
      <c r="K44" s="1" t="s">
        <v>21</v>
      </c>
      <c r="L44" s="1" t="str">
        <f>HYPERLINK("http://ieeexplore.ieee.org/abstract/document/7733720/","http://ieeexplore.ieee.org/abstract/document/7733720/")</f>
        <v>http://ieeexplore.ieee.org/abstract/document/7733720/</v>
      </c>
      <c r="M44" s="1" t="s">
        <v>1044</v>
      </c>
      <c r="N44" s="1" t="s">
        <v>187</v>
      </c>
    </row>
    <row r="45" spans="1:14" s="6" customFormat="1" ht="15.75" customHeight="1" x14ac:dyDescent="0.2">
      <c r="A45" s="1">
        <v>110</v>
      </c>
      <c r="B45" s="1" t="s">
        <v>188</v>
      </c>
      <c r="C45" s="1" t="s">
        <v>579</v>
      </c>
      <c r="D45" s="1">
        <v>2016</v>
      </c>
      <c r="E45" s="1" t="s">
        <v>189</v>
      </c>
      <c r="F45" s="1">
        <v>2016</v>
      </c>
      <c r="G45" s="1" t="s">
        <v>867</v>
      </c>
      <c r="H45" s="7" t="str">
        <f t="shared" si="0"/>
        <v/>
      </c>
      <c r="I45" s="7">
        <f t="shared" si="1"/>
        <v>1</v>
      </c>
      <c r="J45" s="7" t="str">
        <f t="shared" si="2"/>
        <v/>
      </c>
      <c r="K45" s="1" t="s">
        <v>16</v>
      </c>
      <c r="L45" s="1" t="str">
        <f>HYPERLINK("http://link.springer.com/chapter/10.1007/978-3-319-44350-8_22","http://link.springer.com/chapter/10.1007/978-3-319-44350-8_22")</f>
        <v>http://link.springer.com/chapter/10.1007/978-3-319-44350-8_22</v>
      </c>
      <c r="M45" s="1" t="s">
        <v>919</v>
      </c>
      <c r="N45" s="1" t="s">
        <v>190</v>
      </c>
    </row>
    <row r="46" spans="1:14" s="6" customFormat="1" ht="15.75" customHeight="1" x14ac:dyDescent="0.2">
      <c r="A46" s="1">
        <v>143</v>
      </c>
      <c r="B46" s="1" t="s">
        <v>191</v>
      </c>
      <c r="C46" s="1" t="s">
        <v>591</v>
      </c>
      <c r="D46" s="1">
        <v>2012</v>
      </c>
      <c r="E46" s="1" t="s">
        <v>192</v>
      </c>
      <c r="F46" s="1">
        <v>2012</v>
      </c>
      <c r="G46" s="1" t="s">
        <v>869</v>
      </c>
      <c r="H46" s="7" t="str">
        <f t="shared" si="0"/>
        <v/>
      </c>
      <c r="I46" s="7">
        <f t="shared" si="1"/>
        <v>1</v>
      </c>
      <c r="J46" s="7" t="str">
        <f t="shared" si="2"/>
        <v/>
      </c>
      <c r="K46" s="1" t="s">
        <v>16</v>
      </c>
      <c r="L46" s="1" t="str">
        <f>HYPERLINK("http://link.springer.com/chapter/10.1007/978-3-642-33666-9_24","http://link.springer.com/chapter/10.1007/978-3-642-33666-9_24")</f>
        <v>http://link.springer.com/chapter/10.1007/978-3-642-33666-9_24</v>
      </c>
      <c r="M46" s="1" t="s">
        <v>920</v>
      </c>
      <c r="N46" s="1" t="s">
        <v>193</v>
      </c>
    </row>
    <row r="47" spans="1:14" s="6" customFormat="1" ht="15.75" customHeight="1" x14ac:dyDescent="0.2">
      <c r="A47" s="1">
        <v>50</v>
      </c>
      <c r="B47" s="1" t="s">
        <v>194</v>
      </c>
      <c r="C47" s="1" t="s">
        <v>592</v>
      </c>
      <c r="D47" s="1">
        <v>2016</v>
      </c>
      <c r="E47" s="1" t="s">
        <v>195</v>
      </c>
      <c r="F47" s="1">
        <v>2016</v>
      </c>
      <c r="G47" s="29" t="s">
        <v>1163</v>
      </c>
      <c r="H47" s="31" t="str">
        <f t="shared" si="0"/>
        <v/>
      </c>
      <c r="I47" s="31">
        <f t="shared" si="1"/>
        <v>1</v>
      </c>
      <c r="J47" s="31" t="str">
        <f t="shared" si="2"/>
        <v/>
      </c>
      <c r="K47" s="1" t="s">
        <v>146</v>
      </c>
      <c r="L47" s="1" t="str">
        <f>HYPERLINK("http://www.sciencedirect.com/science/article/pii/S2212827115011403","http://www.sciencedirect.com/science/article/pii/S2212827115011403")</f>
        <v>http://www.sciencedirect.com/science/article/pii/S2212827115011403</v>
      </c>
      <c r="M47" s="1" t="s">
        <v>921</v>
      </c>
      <c r="N47" s="1" t="s">
        <v>196</v>
      </c>
    </row>
    <row r="48" spans="1:14" s="6" customFormat="1" ht="15.75" customHeight="1" x14ac:dyDescent="0.2">
      <c r="A48" s="1">
        <v>156</v>
      </c>
      <c r="B48" s="1" t="s">
        <v>13</v>
      </c>
      <c r="C48" s="1" t="s">
        <v>14</v>
      </c>
      <c r="D48" s="1">
        <v>2015</v>
      </c>
      <c r="E48" s="1" t="s">
        <v>15</v>
      </c>
      <c r="F48" s="1">
        <v>2015</v>
      </c>
      <c r="G48" s="1" t="s">
        <v>861</v>
      </c>
      <c r="H48" s="7" t="str">
        <f t="shared" si="0"/>
        <v/>
      </c>
      <c r="I48" s="7">
        <f t="shared" si="1"/>
        <v>1</v>
      </c>
      <c r="J48" s="7" t="str">
        <f t="shared" si="2"/>
        <v/>
      </c>
      <c r="K48" s="1" t="s">
        <v>16</v>
      </c>
      <c r="L48" s="1" t="s">
        <v>17</v>
      </c>
      <c r="M48" s="1" t="s">
        <v>922</v>
      </c>
      <c r="N48" s="1" t="s">
        <v>18</v>
      </c>
    </row>
    <row r="49" spans="1:14" s="6" customFormat="1" ht="15.75" customHeight="1" x14ac:dyDescent="0.2">
      <c r="A49" s="1">
        <v>42</v>
      </c>
      <c r="B49" s="1" t="s">
        <v>197</v>
      </c>
      <c r="C49" s="1" t="s">
        <v>579</v>
      </c>
      <c r="D49" s="1">
        <v>2016</v>
      </c>
      <c r="E49" s="1" t="s">
        <v>198</v>
      </c>
      <c r="F49" s="1">
        <v>2016</v>
      </c>
      <c r="G49" s="1" t="s">
        <v>884</v>
      </c>
      <c r="H49" s="7">
        <f t="shared" si="0"/>
        <v>1</v>
      </c>
      <c r="I49" s="7" t="str">
        <f t="shared" si="1"/>
        <v/>
      </c>
      <c r="J49" s="7" t="str">
        <f t="shared" si="2"/>
        <v/>
      </c>
      <c r="K49" s="1" t="s">
        <v>16</v>
      </c>
      <c r="L49" s="1" t="str">
        <f>HYPERLINK("http://link.springer.com/article/10.1007/s00170-016-8872-1","http://link.springer.com/article/10.1007/s00170-016-8872-1")</f>
        <v>http://link.springer.com/article/10.1007/s00170-016-8872-1</v>
      </c>
      <c r="M49" s="1" t="s">
        <v>923</v>
      </c>
      <c r="N49" s="1" t="s">
        <v>199</v>
      </c>
    </row>
    <row r="50" spans="1:14" s="6" customFormat="1" ht="15.75" customHeight="1" x14ac:dyDescent="0.2">
      <c r="A50" s="1">
        <v>133</v>
      </c>
      <c r="B50" s="1" t="s">
        <v>749</v>
      </c>
      <c r="C50" s="1" t="s">
        <v>14</v>
      </c>
      <c r="D50" s="1">
        <v>2012</v>
      </c>
      <c r="E50" s="1" t="s">
        <v>750</v>
      </c>
      <c r="F50" s="1">
        <v>2012</v>
      </c>
      <c r="G50" s="1" t="s">
        <v>662</v>
      </c>
      <c r="H50" s="7" t="str">
        <f t="shared" si="0"/>
        <v/>
      </c>
      <c r="I50" s="7">
        <f t="shared" si="1"/>
        <v>1</v>
      </c>
      <c r="J50" s="7" t="str">
        <f t="shared" si="2"/>
        <v/>
      </c>
      <c r="K50" s="1" t="s">
        <v>662</v>
      </c>
      <c r="L50" s="1" t="s">
        <v>751</v>
      </c>
      <c r="M50" s="1" t="s">
        <v>924</v>
      </c>
      <c r="N50" s="1" t="s">
        <v>815</v>
      </c>
    </row>
    <row r="51" spans="1:14" s="6" customFormat="1" ht="15.75" customHeight="1" x14ac:dyDescent="0.2">
      <c r="A51" s="1">
        <v>12</v>
      </c>
      <c r="B51" s="1" t="s">
        <v>19</v>
      </c>
      <c r="C51" s="1" t="s">
        <v>14</v>
      </c>
      <c r="D51" s="1">
        <v>2016</v>
      </c>
      <c r="E51" s="1" t="s">
        <v>20</v>
      </c>
      <c r="F51" s="1">
        <v>2016</v>
      </c>
      <c r="G51" s="1" t="s">
        <v>854</v>
      </c>
      <c r="H51" s="7" t="str">
        <f t="shared" si="0"/>
        <v/>
      </c>
      <c r="I51" s="7">
        <f t="shared" si="1"/>
        <v>1</v>
      </c>
      <c r="J51" s="7" t="str">
        <f t="shared" si="2"/>
        <v/>
      </c>
      <c r="K51" s="1" t="s">
        <v>21</v>
      </c>
      <c r="L51" s="1" t="s">
        <v>22</v>
      </c>
      <c r="M51" s="1" t="s">
        <v>925</v>
      </c>
      <c r="N51" s="1" t="s">
        <v>23</v>
      </c>
    </row>
    <row r="52" spans="1:14" s="6" customFormat="1" ht="15.75" customHeight="1" x14ac:dyDescent="0.2">
      <c r="A52" s="1">
        <v>94</v>
      </c>
      <c r="B52" s="1" t="s">
        <v>200</v>
      </c>
      <c r="C52" s="1" t="s">
        <v>593</v>
      </c>
      <c r="D52" s="1">
        <v>2012</v>
      </c>
      <c r="E52" s="1" t="s">
        <v>201</v>
      </c>
      <c r="F52" s="1">
        <v>2012</v>
      </c>
      <c r="G52" s="1" t="s">
        <v>599</v>
      </c>
      <c r="H52" s="7" t="str">
        <f t="shared" si="0"/>
        <v/>
      </c>
      <c r="I52" s="7">
        <f t="shared" si="1"/>
        <v>1</v>
      </c>
      <c r="J52" s="7" t="str">
        <f t="shared" si="2"/>
        <v/>
      </c>
      <c r="K52" s="1" t="s">
        <v>202</v>
      </c>
      <c r="L52" s="1" t="str">
        <f>HYPERLINK("https://pdfs.semanticscholar.org/c390/1f8996a58e03d9d4cbd0616ce3c3d2a3bdca.pdf","https://pdfs.semanticscholar.org/c390/1f8996a58e03d9d4cbd0616ce3c3d2a3bdca.pdf")</f>
        <v>https://pdfs.semanticscholar.org/c390/1f8996a58e03d9d4cbd0616ce3c3d2a3bdca.pdf</v>
      </c>
      <c r="M52" s="1" t="s">
        <v>926</v>
      </c>
      <c r="N52" s="1" t="s">
        <v>203</v>
      </c>
    </row>
    <row r="53" spans="1:14" s="6" customFormat="1" ht="15.75" customHeight="1" x14ac:dyDescent="0.2">
      <c r="A53" s="1">
        <v>79</v>
      </c>
      <c r="B53" s="1" t="s">
        <v>204</v>
      </c>
      <c r="C53" s="1" t="s">
        <v>436</v>
      </c>
      <c r="D53" s="1">
        <v>2004</v>
      </c>
      <c r="E53" s="1" t="s">
        <v>205</v>
      </c>
      <c r="F53" s="1">
        <v>2004</v>
      </c>
      <c r="G53" s="1" t="s">
        <v>604</v>
      </c>
      <c r="H53" s="7">
        <f t="shared" si="0"/>
        <v>1</v>
      </c>
      <c r="I53" s="7" t="str">
        <f t="shared" si="1"/>
        <v/>
      </c>
      <c r="J53" s="7" t="str">
        <f t="shared" si="2"/>
        <v/>
      </c>
      <c r="K53" s="1" t="s">
        <v>206</v>
      </c>
      <c r="L53" s="1" t="str">
        <f>HYPERLINK("http://www.emeraldinsight.com/doi/abs/10.1108/01445150410529946","http://www.emeraldinsight.com/doi/abs/10.1108/01445150410529946")</f>
        <v>http://www.emeraldinsight.com/doi/abs/10.1108/01445150410529946</v>
      </c>
      <c r="M53" s="1" t="s">
        <v>927</v>
      </c>
      <c r="N53" s="1" t="s">
        <v>207</v>
      </c>
    </row>
    <row r="54" spans="1:14" s="6" customFormat="1" ht="15.75" customHeight="1" x14ac:dyDescent="0.2">
      <c r="A54" s="1">
        <v>70</v>
      </c>
      <c r="B54" s="1" t="s">
        <v>208</v>
      </c>
      <c r="C54" s="1" t="s">
        <v>900</v>
      </c>
      <c r="D54" s="1">
        <v>2017</v>
      </c>
      <c r="E54" s="1" t="s">
        <v>209</v>
      </c>
      <c r="F54" s="1">
        <v>2017</v>
      </c>
      <c r="G54" s="1" t="s">
        <v>605</v>
      </c>
      <c r="H54" s="7">
        <f t="shared" si="0"/>
        <v>1</v>
      </c>
      <c r="I54" s="7" t="str">
        <f t="shared" si="1"/>
        <v/>
      </c>
      <c r="J54" s="7" t="str">
        <f t="shared" si="2"/>
        <v/>
      </c>
      <c r="K54" s="1" t="s">
        <v>10</v>
      </c>
      <c r="L54" s="1" t="str">
        <f>HYPERLINK("http://www.tandfonline.com/doi/abs/10.1080/09537287.2016.1237686","http://www.tandfonline.com/doi/abs/10.1080/09537287.2016.1237686")</f>
        <v>http://www.tandfonline.com/doi/abs/10.1080/09537287.2016.1237686</v>
      </c>
      <c r="M54" s="1" t="s">
        <v>928</v>
      </c>
      <c r="N54" s="1" t="s">
        <v>210</v>
      </c>
    </row>
    <row r="55" spans="1:14" s="6" customFormat="1" ht="15.75" customHeight="1" x14ac:dyDescent="0.2">
      <c r="A55" s="1">
        <v>95</v>
      </c>
      <c r="B55" s="1" t="s">
        <v>211</v>
      </c>
      <c r="C55" s="1" t="s">
        <v>14</v>
      </c>
      <c r="D55" s="1">
        <v>2013</v>
      </c>
      <c r="E55" s="1" t="s">
        <v>212</v>
      </c>
      <c r="F55" s="1">
        <v>2013</v>
      </c>
      <c r="G55" s="1" t="s">
        <v>835</v>
      </c>
      <c r="H55" s="7" t="str">
        <f t="shared" si="0"/>
        <v/>
      </c>
      <c r="I55" s="7">
        <f t="shared" si="1"/>
        <v>1</v>
      </c>
      <c r="J55" s="7" t="str">
        <f t="shared" si="2"/>
        <v/>
      </c>
      <c r="K55" s="1" t="s">
        <v>21</v>
      </c>
      <c r="L55" s="1" t="str">
        <f>HYPERLINK("http://ieeexplore.ieee.org/abstract/document/6700280/","http://ieeexplore.ieee.org/abstract/document/6700280/")</f>
        <v>http://ieeexplore.ieee.org/abstract/document/6700280/</v>
      </c>
      <c r="M55" s="1" t="s">
        <v>929</v>
      </c>
      <c r="N55" s="1" t="s">
        <v>213</v>
      </c>
    </row>
    <row r="56" spans="1:14" s="6" customFormat="1" ht="15.75" customHeight="1" x14ac:dyDescent="0.2">
      <c r="A56" s="1">
        <v>190</v>
      </c>
      <c r="B56" s="1" t="s">
        <v>214</v>
      </c>
      <c r="C56" s="1" t="s">
        <v>25</v>
      </c>
      <c r="D56" s="1">
        <v>2016</v>
      </c>
      <c r="E56" s="1" t="s">
        <v>215</v>
      </c>
      <c r="F56" s="1">
        <v>2016</v>
      </c>
      <c r="G56" s="1" t="s">
        <v>600</v>
      </c>
      <c r="H56" s="7" t="str">
        <f t="shared" si="0"/>
        <v/>
      </c>
      <c r="I56" s="7">
        <f t="shared" si="1"/>
        <v>1</v>
      </c>
      <c r="J56" s="7" t="str">
        <f t="shared" si="2"/>
        <v/>
      </c>
      <c r="K56" s="1" t="s">
        <v>21</v>
      </c>
      <c r="L56" s="1" t="str">
        <f>HYPERLINK("http://ieeexplore.ieee.org/abstract/document/7733729/","http://ieeexplore.ieee.org/abstract/document/7733729/")</f>
        <v>http://ieeexplore.ieee.org/abstract/document/7733729/</v>
      </c>
      <c r="M56" s="1" t="s">
        <v>931</v>
      </c>
      <c r="N56" s="1" t="s">
        <v>216</v>
      </c>
    </row>
    <row r="57" spans="1:14" s="6" customFormat="1" ht="15.75" customHeight="1" x14ac:dyDescent="0.2">
      <c r="A57" s="1">
        <v>149</v>
      </c>
      <c r="B57" s="1" t="s">
        <v>217</v>
      </c>
      <c r="C57" s="1" t="s">
        <v>594</v>
      </c>
      <c r="D57" s="1">
        <v>2015</v>
      </c>
      <c r="E57" s="1" t="s">
        <v>218</v>
      </c>
      <c r="F57" s="1">
        <v>2015</v>
      </c>
      <c r="G57" s="1" t="s">
        <v>600</v>
      </c>
      <c r="H57" s="7" t="str">
        <f t="shared" si="0"/>
        <v/>
      </c>
      <c r="I57" s="7">
        <f t="shared" si="1"/>
        <v>1</v>
      </c>
      <c r="J57" s="7" t="str">
        <f t="shared" si="2"/>
        <v/>
      </c>
      <c r="K57" s="1" t="s">
        <v>21</v>
      </c>
      <c r="L57" s="1" t="str">
        <f>HYPERLINK("http://ieeexplore.ieee.org/abstract/document/7301453/","http://ieeexplore.ieee.org/abstract/document/7301453/")</f>
        <v>http://ieeexplore.ieee.org/abstract/document/7301453/</v>
      </c>
      <c r="M57" s="1" t="s">
        <v>930</v>
      </c>
      <c r="N57" s="1" t="s">
        <v>219</v>
      </c>
    </row>
    <row r="58" spans="1:14" s="6" customFormat="1" ht="15.75" customHeight="1" x14ac:dyDescent="0.2">
      <c r="A58" s="1">
        <v>191</v>
      </c>
      <c r="B58" s="1" t="s">
        <v>24</v>
      </c>
      <c r="C58" s="1" t="s">
        <v>25</v>
      </c>
      <c r="D58" s="1">
        <v>2015</v>
      </c>
      <c r="E58" s="1" t="s">
        <v>26</v>
      </c>
      <c r="F58" s="1">
        <v>2015</v>
      </c>
      <c r="G58" s="1" t="s">
        <v>845</v>
      </c>
      <c r="H58" s="7" t="str">
        <f t="shared" si="0"/>
        <v/>
      </c>
      <c r="I58" s="7">
        <f t="shared" si="1"/>
        <v>1</v>
      </c>
      <c r="J58" s="7" t="str">
        <f t="shared" si="2"/>
        <v/>
      </c>
      <c r="K58" s="1" t="s">
        <v>21</v>
      </c>
      <c r="L58" s="1" t="s">
        <v>27</v>
      </c>
      <c r="M58" s="1" t="s">
        <v>931</v>
      </c>
      <c r="N58" s="1" t="s">
        <v>28</v>
      </c>
    </row>
    <row r="59" spans="1:14" s="6" customFormat="1" ht="15.75" customHeight="1" x14ac:dyDescent="0.2">
      <c r="A59" s="1">
        <v>103</v>
      </c>
      <c r="B59" s="1" t="s">
        <v>220</v>
      </c>
      <c r="C59" s="1" t="s">
        <v>30</v>
      </c>
      <c r="D59" s="1">
        <v>2016</v>
      </c>
      <c r="E59" s="1" t="s">
        <v>221</v>
      </c>
      <c r="F59" s="1">
        <v>2016</v>
      </c>
      <c r="G59" s="1" t="s">
        <v>874</v>
      </c>
      <c r="H59" s="7">
        <f t="shared" si="0"/>
        <v>1</v>
      </c>
      <c r="I59" s="7" t="str">
        <f t="shared" si="1"/>
        <v/>
      </c>
      <c r="J59" s="7" t="str">
        <f t="shared" si="2"/>
        <v/>
      </c>
      <c r="K59" s="1" t="s">
        <v>146</v>
      </c>
      <c r="L59" s="1" t="str">
        <f>HYPERLINK("http://www.sciencedirect.com/science/article/pii/S2092678216304733","http://www.sciencedirect.com/science/article/pii/S2092678216304733")</f>
        <v>http://www.sciencedirect.com/science/article/pii/S2092678216304733</v>
      </c>
      <c r="M59" s="1" t="s">
        <v>932</v>
      </c>
      <c r="N59" s="1" t="s">
        <v>222</v>
      </c>
    </row>
    <row r="60" spans="1:14" s="6" customFormat="1" ht="15.75" customHeight="1" x14ac:dyDescent="0.2">
      <c r="A60" s="1">
        <v>40</v>
      </c>
      <c r="B60" s="1" t="s">
        <v>29</v>
      </c>
      <c r="C60" s="1" t="s">
        <v>30</v>
      </c>
      <c r="D60" s="1">
        <v>2015</v>
      </c>
      <c r="E60" s="1" t="s">
        <v>31</v>
      </c>
      <c r="F60" s="1">
        <v>2015</v>
      </c>
      <c r="G60" s="1" t="s">
        <v>611</v>
      </c>
      <c r="H60" s="7">
        <f t="shared" si="0"/>
        <v>1</v>
      </c>
      <c r="I60" s="7" t="str">
        <f t="shared" si="1"/>
        <v/>
      </c>
      <c r="J60" s="7" t="str">
        <f t="shared" si="2"/>
        <v/>
      </c>
      <c r="K60" s="1" t="s">
        <v>32</v>
      </c>
      <c r="L60" s="1" t="s">
        <v>33</v>
      </c>
      <c r="M60" s="1" t="s">
        <v>933</v>
      </c>
      <c r="N60" s="1" t="s">
        <v>34</v>
      </c>
    </row>
    <row r="61" spans="1:14" s="6" customFormat="1" ht="15.75" customHeight="1" x14ac:dyDescent="0.2">
      <c r="A61" s="1">
        <v>146</v>
      </c>
      <c r="B61" s="1" t="s">
        <v>223</v>
      </c>
      <c r="C61" s="1" t="s">
        <v>14</v>
      </c>
      <c r="D61" s="1">
        <v>2016</v>
      </c>
      <c r="E61" s="1" t="s">
        <v>224</v>
      </c>
      <c r="F61" s="1">
        <v>2016</v>
      </c>
      <c r="G61" s="1" t="s">
        <v>600</v>
      </c>
      <c r="H61" s="7" t="str">
        <f t="shared" si="0"/>
        <v/>
      </c>
      <c r="I61" s="7">
        <f t="shared" si="1"/>
        <v>1</v>
      </c>
      <c r="J61" s="7" t="str">
        <f t="shared" si="2"/>
        <v/>
      </c>
      <c r="K61" s="1" t="s">
        <v>21</v>
      </c>
      <c r="L61" s="1" t="str">
        <f>HYPERLINK("http://ieeexplore.ieee.org/abstract/document/7733531/","http://ieeexplore.ieee.org/abstract/document/7733531/")</f>
        <v>http://ieeexplore.ieee.org/abstract/document/7733531/</v>
      </c>
      <c r="M61" s="1" t="s">
        <v>934</v>
      </c>
      <c r="N61" s="1" t="s">
        <v>225</v>
      </c>
    </row>
    <row r="62" spans="1:14" s="6" customFormat="1" ht="15.75" customHeight="1" x14ac:dyDescent="0.2">
      <c r="A62" s="1">
        <v>51</v>
      </c>
      <c r="B62" s="1" t="s">
        <v>226</v>
      </c>
      <c r="C62" s="1" t="s">
        <v>582</v>
      </c>
      <c r="D62" s="1">
        <v>2015</v>
      </c>
      <c r="E62" s="1" t="s">
        <v>227</v>
      </c>
      <c r="F62" s="1">
        <v>2015</v>
      </c>
      <c r="G62" s="1" t="s">
        <v>894</v>
      </c>
      <c r="H62" s="7" t="str">
        <f t="shared" si="0"/>
        <v/>
      </c>
      <c r="I62" s="7" t="str">
        <f t="shared" si="1"/>
        <v/>
      </c>
      <c r="J62" s="7">
        <f t="shared" si="2"/>
        <v>1</v>
      </c>
      <c r="K62" s="1" t="s">
        <v>146</v>
      </c>
      <c r="L62" s="1" t="str">
        <f>HYPERLINK("http://www.sciencedirect.com/science/article/pii/S2405896315007089","http://www.sciencedirect.com/science/article/pii/S2405896315007089")</f>
        <v>http://www.sciencedirect.com/science/article/pii/S2405896315007089</v>
      </c>
      <c r="M62" s="1" t="s">
        <v>935</v>
      </c>
      <c r="N62" s="1" t="s">
        <v>228</v>
      </c>
    </row>
    <row r="63" spans="1:14" s="6" customFormat="1" ht="15.75" customHeight="1" x14ac:dyDescent="0.2">
      <c r="A63" s="1">
        <v>71</v>
      </c>
      <c r="B63" s="1" t="s">
        <v>229</v>
      </c>
      <c r="C63" s="1" t="s">
        <v>595</v>
      </c>
      <c r="D63" s="1">
        <v>2015</v>
      </c>
      <c r="E63" s="1" t="s">
        <v>230</v>
      </c>
      <c r="F63" s="1">
        <v>2015</v>
      </c>
      <c r="G63" s="29" t="s">
        <v>1164</v>
      </c>
      <c r="H63" s="31" t="str">
        <f t="shared" si="0"/>
        <v/>
      </c>
      <c r="I63" s="31">
        <f t="shared" si="1"/>
        <v>1</v>
      </c>
      <c r="J63" s="31" t="str">
        <f t="shared" si="2"/>
        <v/>
      </c>
      <c r="K63" s="1" t="s">
        <v>146</v>
      </c>
      <c r="L63" s="1" t="str">
        <f>HYPERLINK("http://www.sciencedirect.com/science/article/pii/S2212827115002851","http://www.sciencedirect.com/science/article/pii/S2212827115002851")</f>
        <v>http://www.sciencedirect.com/science/article/pii/S2212827115002851</v>
      </c>
      <c r="M63" s="1" t="s">
        <v>936</v>
      </c>
      <c r="N63" s="1" t="s">
        <v>231</v>
      </c>
    </row>
    <row r="64" spans="1:14" s="6" customFormat="1" ht="15.75" customHeight="1" x14ac:dyDescent="0.2">
      <c r="A64" s="1">
        <v>13</v>
      </c>
      <c r="B64" s="1" t="s">
        <v>232</v>
      </c>
      <c r="C64" s="1" t="s">
        <v>580</v>
      </c>
      <c r="D64" s="1">
        <v>2016</v>
      </c>
      <c r="E64" s="1" t="s">
        <v>233</v>
      </c>
      <c r="F64" s="1">
        <v>2016</v>
      </c>
      <c r="G64" s="1" t="s">
        <v>606</v>
      </c>
      <c r="H64" s="7">
        <f t="shared" si="0"/>
        <v>1</v>
      </c>
      <c r="I64" s="7" t="str">
        <f t="shared" si="1"/>
        <v/>
      </c>
      <c r="J64" s="7" t="str">
        <f t="shared" si="2"/>
        <v/>
      </c>
      <c r="K64" s="1" t="s">
        <v>146</v>
      </c>
      <c r="L64" s="1" t="str">
        <f>HYPERLINK("http://www.sciencedirect.com/science/article/pii/S0007850616301615","http://www.sciencedirect.com/science/article/pii/S0007850616301615")</f>
        <v>http://www.sciencedirect.com/science/article/pii/S0007850616301615</v>
      </c>
      <c r="M64" s="1" t="s">
        <v>937</v>
      </c>
      <c r="N64" s="1" t="s">
        <v>737</v>
      </c>
    </row>
    <row r="65" spans="1:14" s="6" customFormat="1" ht="15.75" customHeight="1" x14ac:dyDescent="0.2">
      <c r="A65" s="1">
        <v>4</v>
      </c>
      <c r="B65" s="1" t="s">
        <v>432</v>
      </c>
      <c r="C65" s="1" t="s">
        <v>14</v>
      </c>
      <c r="D65" s="1">
        <v>2015</v>
      </c>
      <c r="E65" s="1" t="s">
        <v>433</v>
      </c>
      <c r="F65" s="1">
        <v>2015</v>
      </c>
      <c r="G65" s="1" t="s">
        <v>600</v>
      </c>
      <c r="H65" s="7" t="str">
        <f t="shared" si="0"/>
        <v/>
      </c>
      <c r="I65" s="7">
        <f t="shared" si="1"/>
        <v>1</v>
      </c>
      <c r="J65" s="7" t="str">
        <f t="shared" si="2"/>
        <v/>
      </c>
      <c r="K65" s="1" t="s">
        <v>21</v>
      </c>
      <c r="L65" s="1" t="str">
        <f>HYPERLINK("http://ieeexplore.ieee.org/abstract/document/7301474/","http://ieeexplore.ieee.org/abstract/document/7301474/")</f>
        <v>http://ieeexplore.ieee.org/abstract/document/7301474/</v>
      </c>
      <c r="M65" s="1" t="s">
        <v>1040</v>
      </c>
      <c r="N65" s="1" t="s">
        <v>434</v>
      </c>
    </row>
    <row r="66" spans="1:14" s="6" customFormat="1" ht="15.75" customHeight="1" x14ac:dyDescent="0.2">
      <c r="A66" s="1">
        <v>150</v>
      </c>
      <c r="B66" s="1" t="s">
        <v>35</v>
      </c>
      <c r="C66" s="1" t="s">
        <v>14</v>
      </c>
      <c r="D66" s="1">
        <v>2016</v>
      </c>
      <c r="E66" s="1" t="s">
        <v>36</v>
      </c>
      <c r="F66" s="1">
        <v>2016</v>
      </c>
      <c r="G66" s="1" t="s">
        <v>895</v>
      </c>
      <c r="H66" s="7" t="str">
        <f t="shared" si="0"/>
        <v/>
      </c>
      <c r="I66" s="7" t="str">
        <f t="shared" si="1"/>
        <v/>
      </c>
      <c r="J66" s="7">
        <f t="shared" si="2"/>
        <v>1</v>
      </c>
      <c r="K66" s="1" t="s">
        <v>16</v>
      </c>
      <c r="L66" s="1" t="s">
        <v>37</v>
      </c>
      <c r="M66" s="1" t="s">
        <v>930</v>
      </c>
      <c r="N66" s="1" t="s">
        <v>38</v>
      </c>
    </row>
    <row r="67" spans="1:14" s="6" customFormat="1" ht="15.75" customHeight="1" x14ac:dyDescent="0.2">
      <c r="A67" s="1">
        <v>46</v>
      </c>
      <c r="B67" s="1" t="s">
        <v>39</v>
      </c>
      <c r="C67" s="1" t="s">
        <v>40</v>
      </c>
      <c r="D67" s="1">
        <v>2016</v>
      </c>
      <c r="E67" s="1" t="s">
        <v>41</v>
      </c>
      <c r="F67" s="1">
        <v>2016</v>
      </c>
      <c r="G67" s="1" t="s">
        <v>600</v>
      </c>
      <c r="H67" s="7" t="str">
        <f t="shared" si="0"/>
        <v/>
      </c>
      <c r="I67" s="7">
        <f t="shared" si="1"/>
        <v>1</v>
      </c>
      <c r="J67" s="7" t="str">
        <f t="shared" si="2"/>
        <v/>
      </c>
      <c r="K67" s="1" t="s">
        <v>21</v>
      </c>
      <c r="L67" s="1" t="s">
        <v>42</v>
      </c>
      <c r="M67" s="1" t="s">
        <v>938</v>
      </c>
      <c r="N67" s="1" t="s">
        <v>43</v>
      </c>
    </row>
    <row r="68" spans="1:14" s="6" customFormat="1" ht="15.75" customHeight="1" x14ac:dyDescent="0.2">
      <c r="A68" s="1">
        <v>108</v>
      </c>
      <c r="B68" s="1" t="s">
        <v>629</v>
      </c>
      <c r="C68" s="1" t="s">
        <v>14</v>
      </c>
      <c r="D68" s="1">
        <v>2014</v>
      </c>
      <c r="E68" s="1" t="s">
        <v>234</v>
      </c>
      <c r="F68" s="1">
        <v>2014</v>
      </c>
      <c r="G68" s="1" t="s">
        <v>680</v>
      </c>
      <c r="H68" s="7" t="str">
        <f t="shared" si="0"/>
        <v/>
      </c>
      <c r="I68" s="7">
        <f t="shared" si="1"/>
        <v>1</v>
      </c>
      <c r="J68" s="7" t="str">
        <f t="shared" si="2"/>
        <v/>
      </c>
      <c r="K68" s="1" t="s">
        <v>21</v>
      </c>
      <c r="L68" s="1" t="s">
        <v>612</v>
      </c>
      <c r="M68" s="1" t="s">
        <v>940</v>
      </c>
      <c r="N68" s="1" t="s">
        <v>235</v>
      </c>
    </row>
    <row r="69" spans="1:14" s="6" customFormat="1" ht="15.75" customHeight="1" x14ac:dyDescent="0.2">
      <c r="A69" s="1">
        <v>34</v>
      </c>
      <c r="B69" s="1" t="s">
        <v>236</v>
      </c>
      <c r="C69" s="1" t="s">
        <v>14</v>
      </c>
      <c r="D69" s="1">
        <v>2005</v>
      </c>
      <c r="E69" s="1" t="s">
        <v>237</v>
      </c>
      <c r="F69" s="1">
        <v>2005</v>
      </c>
      <c r="G69" s="1" t="s">
        <v>888</v>
      </c>
      <c r="H69" s="7" t="str">
        <f t="shared" si="0"/>
        <v/>
      </c>
      <c r="I69" s="7">
        <f t="shared" si="1"/>
        <v>1</v>
      </c>
      <c r="J69" s="7" t="str">
        <f t="shared" si="2"/>
        <v/>
      </c>
      <c r="K69" s="1" t="s">
        <v>202</v>
      </c>
      <c r="L69" s="1" t="s">
        <v>613</v>
      </c>
      <c r="M69" s="1" t="s">
        <v>941</v>
      </c>
      <c r="N69" s="1" t="s">
        <v>730</v>
      </c>
    </row>
    <row r="70" spans="1:14" s="6" customFormat="1" ht="15.75" customHeight="1" x14ac:dyDescent="0.2">
      <c r="A70" s="1">
        <v>69</v>
      </c>
      <c r="B70" s="1" t="s">
        <v>435</v>
      </c>
      <c r="C70" s="1" t="s">
        <v>436</v>
      </c>
      <c r="D70" s="1">
        <v>2016</v>
      </c>
      <c r="E70" s="1" t="s">
        <v>437</v>
      </c>
      <c r="F70" s="1">
        <v>2016</v>
      </c>
      <c r="G70" s="1" t="s">
        <v>838</v>
      </c>
      <c r="H70" s="7" t="str">
        <f t="shared" ref="H70:H133" si="3">IF(ISERROR(SEARCH("*Journal*",$G70)),"",1)</f>
        <v/>
      </c>
      <c r="I70" s="7">
        <f t="shared" ref="I70:I133" si="4">IF(ISERROR(SEARCH("*Conference*",$G70)),"",1)</f>
        <v>1</v>
      </c>
      <c r="J70" s="7" t="str">
        <f t="shared" ref="J70:J133" si="5">IF(ISERROR(SEARCH("*Workshop*",$G70)),"",1)</f>
        <v/>
      </c>
      <c r="K70" s="1" t="s">
        <v>438</v>
      </c>
      <c r="L70" s="1" t="str">
        <f>HYPERLINK("http://ws680.nist.gov/publication/get_pdf.cfm?pub_id=920910","http://ws680.nist.gov/publication/get_pdf.cfm?pub_id=920910")</f>
        <v>http://ws680.nist.gov/publication/get_pdf.cfm?pub_id=920910</v>
      </c>
      <c r="M70" s="1" t="s">
        <v>942</v>
      </c>
      <c r="N70" s="1" t="s">
        <v>439</v>
      </c>
    </row>
    <row r="71" spans="1:14" s="6" customFormat="1" ht="15.75" customHeight="1" x14ac:dyDescent="0.2">
      <c r="A71" s="1">
        <v>166</v>
      </c>
      <c r="B71" s="1" t="s">
        <v>238</v>
      </c>
      <c r="C71" s="1" t="s">
        <v>14</v>
      </c>
      <c r="D71" s="1">
        <v>2013</v>
      </c>
      <c r="E71" s="1" t="s">
        <v>239</v>
      </c>
      <c r="F71" s="1">
        <v>2013</v>
      </c>
      <c r="G71" s="1" t="s">
        <v>702</v>
      </c>
      <c r="H71" s="7" t="str">
        <f t="shared" si="3"/>
        <v/>
      </c>
      <c r="I71" s="7">
        <f t="shared" si="4"/>
        <v>1</v>
      </c>
      <c r="J71" s="7" t="str">
        <f t="shared" si="5"/>
        <v/>
      </c>
      <c r="K71" s="1" t="s">
        <v>146</v>
      </c>
      <c r="L71" s="1" t="s">
        <v>614</v>
      </c>
      <c r="M71" s="1" t="s">
        <v>943</v>
      </c>
      <c r="N71" s="1" t="s">
        <v>240</v>
      </c>
    </row>
    <row r="72" spans="1:14" s="6" customFormat="1" ht="15.75" customHeight="1" x14ac:dyDescent="0.2">
      <c r="A72" s="1">
        <v>119</v>
      </c>
      <c r="B72" s="1" t="s">
        <v>44</v>
      </c>
      <c r="C72" s="1" t="s">
        <v>14</v>
      </c>
      <c r="D72" s="1">
        <v>2014</v>
      </c>
      <c r="E72" s="1" t="s">
        <v>45</v>
      </c>
      <c r="F72" s="1">
        <v>2014</v>
      </c>
      <c r="G72" s="1" t="s">
        <v>609</v>
      </c>
      <c r="H72" s="7" t="str">
        <f t="shared" si="3"/>
        <v/>
      </c>
      <c r="I72" s="7">
        <f t="shared" si="4"/>
        <v>1</v>
      </c>
      <c r="J72" s="7" t="str">
        <f t="shared" si="5"/>
        <v/>
      </c>
      <c r="K72" s="1" t="s">
        <v>46</v>
      </c>
      <c r="L72" s="1" t="s">
        <v>47</v>
      </c>
      <c r="M72" s="1" t="s">
        <v>944</v>
      </c>
      <c r="N72" s="1" t="s">
        <v>48</v>
      </c>
    </row>
    <row r="73" spans="1:14" s="6" customFormat="1" ht="15.75" customHeight="1" x14ac:dyDescent="0.2">
      <c r="A73" s="1">
        <v>60</v>
      </c>
      <c r="B73" s="1" t="s">
        <v>681</v>
      </c>
      <c r="C73" s="1" t="s">
        <v>14</v>
      </c>
      <c r="D73" s="1">
        <v>2007</v>
      </c>
      <c r="E73" s="1" t="s">
        <v>440</v>
      </c>
      <c r="F73" s="1">
        <v>2007</v>
      </c>
      <c r="G73" s="1" t="s">
        <v>600</v>
      </c>
      <c r="H73" s="7" t="str">
        <f t="shared" si="3"/>
        <v/>
      </c>
      <c r="I73" s="7">
        <f t="shared" si="4"/>
        <v>1</v>
      </c>
      <c r="J73" s="7" t="str">
        <f t="shared" si="5"/>
        <v/>
      </c>
      <c r="K73" s="1" t="s">
        <v>21</v>
      </c>
      <c r="L73" s="1" t="str">
        <f>HYPERLINK("http://ieeexplore.ieee.org/abstract/document/4416789/","http://ieeexplore.ieee.org/abstract/document/4416789/")</f>
        <v>http://ieeexplore.ieee.org/abstract/document/4416789/</v>
      </c>
      <c r="M73" s="1" t="s">
        <v>945</v>
      </c>
      <c r="N73" s="1" t="s">
        <v>441</v>
      </c>
    </row>
    <row r="74" spans="1:14" s="6" customFormat="1" ht="15.75" customHeight="1" x14ac:dyDescent="0.2">
      <c r="A74" s="1">
        <v>41</v>
      </c>
      <c r="B74" s="1" t="s">
        <v>241</v>
      </c>
      <c r="C74" s="1" t="s">
        <v>14</v>
      </c>
      <c r="D74" s="1">
        <v>2008</v>
      </c>
      <c r="E74" s="1" t="s">
        <v>242</v>
      </c>
      <c r="F74" s="1">
        <v>2008</v>
      </c>
      <c r="G74" s="1" t="s">
        <v>600</v>
      </c>
      <c r="H74" s="7" t="str">
        <f t="shared" si="3"/>
        <v/>
      </c>
      <c r="I74" s="7">
        <f t="shared" si="4"/>
        <v>1</v>
      </c>
      <c r="J74" s="7" t="str">
        <f t="shared" si="5"/>
        <v/>
      </c>
      <c r="K74" s="1" t="s">
        <v>21</v>
      </c>
      <c r="L74" s="1" t="s">
        <v>615</v>
      </c>
      <c r="M74" s="1" t="s">
        <v>1041</v>
      </c>
      <c r="N74" s="1" t="s">
        <v>243</v>
      </c>
    </row>
    <row r="75" spans="1:14" s="6" customFormat="1" ht="15.75" customHeight="1" x14ac:dyDescent="0.2">
      <c r="A75" s="1">
        <v>28</v>
      </c>
      <c r="B75" s="1" t="s">
        <v>244</v>
      </c>
      <c r="C75" s="1" t="s">
        <v>14</v>
      </c>
      <c r="D75" s="1">
        <v>2015</v>
      </c>
      <c r="E75" s="1" t="s">
        <v>245</v>
      </c>
      <c r="F75" s="1">
        <v>2015</v>
      </c>
      <c r="G75" s="1" t="s">
        <v>616</v>
      </c>
      <c r="H75" s="7" t="str">
        <f t="shared" si="3"/>
        <v/>
      </c>
      <c r="I75" s="7">
        <f t="shared" si="4"/>
        <v>1</v>
      </c>
      <c r="J75" s="7" t="str">
        <f t="shared" si="5"/>
        <v/>
      </c>
      <c r="K75" s="1" t="s">
        <v>246</v>
      </c>
      <c r="L75" s="1" t="s">
        <v>617</v>
      </c>
      <c r="M75" s="1" t="s">
        <v>946</v>
      </c>
      <c r="N75" s="1" t="s">
        <v>247</v>
      </c>
    </row>
    <row r="76" spans="1:14" s="6" customFormat="1" ht="15.75" customHeight="1" x14ac:dyDescent="0.2">
      <c r="A76" s="1">
        <v>104</v>
      </c>
      <c r="B76" s="1" t="s">
        <v>248</v>
      </c>
      <c r="C76" s="1" t="s">
        <v>579</v>
      </c>
      <c r="D76" s="1">
        <v>2013</v>
      </c>
      <c r="E76" s="1" t="s">
        <v>249</v>
      </c>
      <c r="F76" s="1">
        <v>2013</v>
      </c>
      <c r="G76" s="1" t="s">
        <v>717</v>
      </c>
      <c r="H76" s="7" t="str">
        <f t="shared" si="3"/>
        <v/>
      </c>
      <c r="I76" s="7">
        <f t="shared" si="4"/>
        <v>1</v>
      </c>
      <c r="J76" s="7" t="str">
        <f t="shared" si="5"/>
        <v/>
      </c>
      <c r="K76" s="1" t="s">
        <v>21</v>
      </c>
      <c r="L76" s="1" t="s">
        <v>618</v>
      </c>
      <c r="M76" s="1" t="s">
        <v>947</v>
      </c>
      <c r="N76" s="1" t="s">
        <v>250</v>
      </c>
    </row>
    <row r="77" spans="1:14" s="6" customFormat="1" ht="15.75" customHeight="1" x14ac:dyDescent="0.2">
      <c r="A77" s="1">
        <v>188</v>
      </c>
      <c r="B77" s="1" t="s">
        <v>251</v>
      </c>
      <c r="C77" s="1" t="s">
        <v>14</v>
      </c>
      <c r="D77" s="1">
        <v>2012</v>
      </c>
      <c r="E77" s="1" t="s">
        <v>252</v>
      </c>
      <c r="F77" s="1">
        <v>2012</v>
      </c>
      <c r="G77" s="1" t="s">
        <v>835</v>
      </c>
      <c r="H77" s="7" t="str">
        <f t="shared" si="3"/>
        <v/>
      </c>
      <c r="I77" s="7">
        <f t="shared" si="4"/>
        <v>1</v>
      </c>
      <c r="J77" s="7" t="str">
        <f t="shared" si="5"/>
        <v/>
      </c>
      <c r="K77" s="1" t="s">
        <v>21</v>
      </c>
      <c r="L77" s="1" t="s">
        <v>619</v>
      </c>
      <c r="M77" s="1" t="s">
        <v>1042</v>
      </c>
      <c r="N77" s="1" t="s">
        <v>731</v>
      </c>
    </row>
    <row r="78" spans="1:14" s="6" customFormat="1" ht="15.75" customHeight="1" x14ac:dyDescent="0.2">
      <c r="A78" s="1">
        <v>165</v>
      </c>
      <c r="B78" s="1" t="s">
        <v>632</v>
      </c>
      <c r="C78" s="1" t="s">
        <v>620</v>
      </c>
      <c r="D78" s="1">
        <v>2016</v>
      </c>
      <c r="E78" s="1" t="s">
        <v>253</v>
      </c>
      <c r="F78" s="1">
        <v>2016</v>
      </c>
      <c r="G78" s="1" t="s">
        <v>631</v>
      </c>
      <c r="H78" s="7" t="str">
        <f t="shared" si="3"/>
        <v/>
      </c>
      <c r="I78" s="7">
        <f t="shared" si="4"/>
        <v>1</v>
      </c>
      <c r="J78" s="7" t="str">
        <f t="shared" si="5"/>
        <v/>
      </c>
      <c r="K78" s="1" t="s">
        <v>16</v>
      </c>
      <c r="L78" s="1" t="s">
        <v>621</v>
      </c>
      <c r="M78" s="1" t="s">
        <v>948</v>
      </c>
      <c r="N78" s="1" t="s">
        <v>254</v>
      </c>
    </row>
    <row r="79" spans="1:14" s="6" customFormat="1" ht="15.75" customHeight="1" x14ac:dyDescent="0.2">
      <c r="A79" s="1">
        <v>134</v>
      </c>
      <c r="B79" s="1" t="s">
        <v>753</v>
      </c>
      <c r="C79" s="1"/>
      <c r="D79" s="1">
        <v>2010</v>
      </c>
      <c r="E79" s="1" t="s">
        <v>754</v>
      </c>
      <c r="F79" s="1">
        <v>2010</v>
      </c>
      <c r="G79" s="1" t="s">
        <v>889</v>
      </c>
      <c r="H79" s="7" t="str">
        <f t="shared" si="3"/>
        <v/>
      </c>
      <c r="I79" s="7">
        <f t="shared" si="4"/>
        <v>1</v>
      </c>
      <c r="J79" s="7" t="str">
        <f t="shared" si="5"/>
        <v/>
      </c>
      <c r="K79" s="1" t="s">
        <v>752</v>
      </c>
      <c r="L79" s="1" t="s">
        <v>755</v>
      </c>
      <c r="M79" s="1" t="s">
        <v>924</v>
      </c>
      <c r="N79" s="1" t="s">
        <v>816</v>
      </c>
    </row>
    <row r="80" spans="1:14" s="6" customFormat="1" ht="15.75" customHeight="1" x14ac:dyDescent="0.2">
      <c r="A80" s="1">
        <v>22</v>
      </c>
      <c r="B80" s="1" t="s">
        <v>417</v>
      </c>
      <c r="C80" s="1" t="s">
        <v>14</v>
      </c>
      <c r="D80" s="1">
        <v>2016</v>
      </c>
      <c r="E80" s="1" t="s">
        <v>418</v>
      </c>
      <c r="F80" s="1">
        <v>2016</v>
      </c>
      <c r="G80" s="1" t="s">
        <v>726</v>
      </c>
      <c r="H80" s="7" t="str">
        <f t="shared" si="3"/>
        <v/>
      </c>
      <c r="I80" s="7">
        <f t="shared" si="4"/>
        <v>1</v>
      </c>
      <c r="J80" s="7" t="str">
        <f t="shared" si="5"/>
        <v/>
      </c>
      <c r="K80" s="1" t="s">
        <v>46</v>
      </c>
      <c r="L80" s="1" t="str">
        <f>HYPERLINK("https://www.researchgate.net/profile/Thomas_Uslaender/publication/312164877_Co-Design_of_Requirements_and_Architectural_Artefacts_for_Industrial_Internet_Applications/links/5873983208ae329d621cf777.pdf","https://www.researchgate.net/profile/Thomas_Uslaender/publication/312164877_Co-Design_of_Requirements_and_Architectural_Artefacts_for_Industrial_Internet_Applications/links/5873983208ae329d621cf777.pdf")</f>
        <v>https://www.researchgate.net/profile/Thomas_Uslaender/publication/312164877_Co-Design_of_Requirements_and_Architectural_Artefacts_for_Industrial_Internet_Applications/links/5873983208ae329d621cf777.pdf</v>
      </c>
      <c r="M80" s="1" t="s">
        <v>949</v>
      </c>
      <c r="N80" s="1" t="s">
        <v>419</v>
      </c>
    </row>
    <row r="81" spans="1:14" s="6" customFormat="1" ht="15.75" customHeight="1" x14ac:dyDescent="0.2">
      <c r="A81" s="1">
        <v>8</v>
      </c>
      <c r="B81" s="1" t="s">
        <v>256</v>
      </c>
      <c r="C81" s="1" t="s">
        <v>580</v>
      </c>
      <c r="D81" s="1">
        <v>2015</v>
      </c>
      <c r="E81" s="1" t="s">
        <v>257</v>
      </c>
      <c r="F81" s="1">
        <v>2015</v>
      </c>
      <c r="G81" s="1" t="s">
        <v>870</v>
      </c>
      <c r="H81" s="7" t="str">
        <f t="shared" si="3"/>
        <v/>
      </c>
      <c r="I81" s="7">
        <f t="shared" si="4"/>
        <v>1</v>
      </c>
      <c r="J81" s="7" t="str">
        <f t="shared" si="5"/>
        <v/>
      </c>
      <c r="K81" s="1" t="s">
        <v>136</v>
      </c>
      <c r="L81" s="1" t="s">
        <v>622</v>
      </c>
      <c r="M81" s="1" t="s">
        <v>950</v>
      </c>
      <c r="N81" s="1" t="s">
        <v>258</v>
      </c>
    </row>
    <row r="82" spans="1:14" s="6" customFormat="1" ht="15.75" customHeight="1" x14ac:dyDescent="0.2">
      <c r="A82" s="1">
        <v>184</v>
      </c>
      <c r="B82" s="1" t="s">
        <v>442</v>
      </c>
      <c r="C82" s="1" t="s">
        <v>823</v>
      </c>
      <c r="D82" s="1">
        <v>2013</v>
      </c>
      <c r="E82" s="1" t="s">
        <v>443</v>
      </c>
      <c r="F82" s="1">
        <v>2013</v>
      </c>
      <c r="G82" s="1" t="s">
        <v>843</v>
      </c>
      <c r="H82" s="7" t="str">
        <f t="shared" si="3"/>
        <v/>
      </c>
      <c r="I82" s="7">
        <f t="shared" si="4"/>
        <v>1</v>
      </c>
      <c r="J82" s="7" t="str">
        <f t="shared" si="5"/>
        <v/>
      </c>
      <c r="K82" s="1" t="s">
        <v>16</v>
      </c>
      <c r="L82" s="1" t="str">
        <f>HYPERLINK("http://link.springer.com/chapter/10.1007/978-3-319-00557-7_11","http://link.springer.com/chapter/10.1007/978-3-319-00557-7_11")</f>
        <v>http://link.springer.com/chapter/10.1007/978-3-319-00557-7_11</v>
      </c>
      <c r="M82" s="1" t="s">
        <v>951</v>
      </c>
      <c r="N82" s="1" t="s">
        <v>259</v>
      </c>
    </row>
    <row r="83" spans="1:14" s="6" customFormat="1" ht="15.75" customHeight="1" x14ac:dyDescent="0.2">
      <c r="A83" s="1">
        <v>49</v>
      </c>
      <c r="B83" s="1" t="s">
        <v>260</v>
      </c>
      <c r="C83" s="1" t="s">
        <v>592</v>
      </c>
      <c r="D83" s="1">
        <v>2008</v>
      </c>
      <c r="E83" s="1" t="s">
        <v>261</v>
      </c>
      <c r="F83" s="1">
        <v>2008</v>
      </c>
      <c r="G83" s="1" t="s">
        <v>868</v>
      </c>
      <c r="H83" s="7" t="str">
        <f t="shared" si="3"/>
        <v/>
      </c>
      <c r="I83" s="7">
        <f t="shared" si="4"/>
        <v>1</v>
      </c>
      <c r="J83" s="7" t="str">
        <f t="shared" si="5"/>
        <v/>
      </c>
      <c r="K83" s="1" t="s">
        <v>16</v>
      </c>
      <c r="L83" s="1" t="s">
        <v>623</v>
      </c>
      <c r="M83" s="1" t="s">
        <v>952</v>
      </c>
      <c r="N83" s="1" t="s">
        <v>262</v>
      </c>
    </row>
    <row r="84" spans="1:14" s="6" customFormat="1" ht="15.75" customHeight="1" x14ac:dyDescent="0.2">
      <c r="A84" s="1">
        <v>75</v>
      </c>
      <c r="B84" s="1" t="s">
        <v>756</v>
      </c>
      <c r="C84" s="1" t="s">
        <v>8</v>
      </c>
      <c r="D84" s="1">
        <v>2015</v>
      </c>
      <c r="E84" s="1" t="s">
        <v>757</v>
      </c>
      <c r="F84" s="1">
        <v>2015</v>
      </c>
      <c r="G84" s="1" t="s">
        <v>886</v>
      </c>
      <c r="H84" s="7">
        <f t="shared" si="3"/>
        <v>1</v>
      </c>
      <c r="I84" s="7" t="str">
        <f t="shared" si="4"/>
        <v/>
      </c>
      <c r="J84" s="7" t="str">
        <f t="shared" si="5"/>
        <v/>
      </c>
      <c r="K84" s="1" t="s">
        <v>758</v>
      </c>
      <c r="L84" s="1" t="s">
        <v>759</v>
      </c>
      <c r="M84" s="1" t="s">
        <v>953</v>
      </c>
      <c r="N84" s="1" t="s">
        <v>817</v>
      </c>
    </row>
    <row r="85" spans="1:14" s="6" customFormat="1" ht="15.75" customHeight="1" x14ac:dyDescent="0.2">
      <c r="A85" s="1">
        <v>39</v>
      </c>
      <c r="B85" s="1" t="s">
        <v>444</v>
      </c>
      <c r="C85" s="1" t="s">
        <v>14</v>
      </c>
      <c r="D85" s="1">
        <v>2012</v>
      </c>
      <c r="E85" s="1" t="s">
        <v>445</v>
      </c>
      <c r="F85" s="1">
        <v>2012</v>
      </c>
      <c r="G85" s="1" t="s">
        <v>682</v>
      </c>
      <c r="H85" s="7">
        <f t="shared" si="3"/>
        <v>1</v>
      </c>
      <c r="I85" s="7" t="str">
        <f t="shared" si="4"/>
        <v/>
      </c>
      <c r="J85" s="7" t="str">
        <f t="shared" si="5"/>
        <v/>
      </c>
      <c r="K85" s="1" t="s">
        <v>446</v>
      </c>
      <c r="L85" s="1" t="s">
        <v>447</v>
      </c>
      <c r="M85" s="1" t="s">
        <v>954</v>
      </c>
      <c r="N85" s="1" t="s">
        <v>448</v>
      </c>
    </row>
    <row r="86" spans="1:14" s="6" customFormat="1" ht="15.75" customHeight="1" x14ac:dyDescent="0.2">
      <c r="A86" s="1">
        <v>176</v>
      </c>
      <c r="B86" s="1" t="s">
        <v>449</v>
      </c>
      <c r="C86" s="1" t="s">
        <v>14</v>
      </c>
      <c r="D86" s="1">
        <v>2016</v>
      </c>
      <c r="E86" s="1" t="s">
        <v>450</v>
      </c>
      <c r="F86" s="1">
        <v>2016</v>
      </c>
      <c r="G86" s="29" t="s">
        <v>1163</v>
      </c>
      <c r="H86" s="31" t="str">
        <f t="shared" si="3"/>
        <v/>
      </c>
      <c r="I86" s="31">
        <f t="shared" si="4"/>
        <v>1</v>
      </c>
      <c r="J86" s="31" t="str">
        <f t="shared" si="5"/>
        <v/>
      </c>
      <c r="K86" s="1" t="s">
        <v>146</v>
      </c>
      <c r="L86" s="1" t="str">
        <f>HYPERLINK("http://www.sciencedirect.com/science/article/pii/S2212827115011555","http://www.sciencedirect.com/science/article/pii/S2212827115011555")</f>
        <v>http://www.sciencedirect.com/science/article/pii/S2212827115011555</v>
      </c>
      <c r="M86" s="1" t="s">
        <v>955</v>
      </c>
      <c r="N86" s="1" t="s">
        <v>451</v>
      </c>
    </row>
    <row r="87" spans="1:14" s="6" customFormat="1" ht="15.75" customHeight="1" x14ac:dyDescent="0.2">
      <c r="A87" s="1">
        <v>112</v>
      </c>
      <c r="B87" s="1" t="s">
        <v>634</v>
      </c>
      <c r="C87" s="1" t="s">
        <v>40</v>
      </c>
      <c r="D87" s="1">
        <v>2016</v>
      </c>
      <c r="E87" s="1" t="s">
        <v>1162</v>
      </c>
      <c r="F87" s="1">
        <v>2016</v>
      </c>
      <c r="G87" s="1" t="s">
        <v>635</v>
      </c>
      <c r="H87" s="7">
        <f t="shared" si="3"/>
        <v>1</v>
      </c>
      <c r="I87" s="7" t="str">
        <f t="shared" si="4"/>
        <v/>
      </c>
      <c r="J87" s="7" t="str">
        <f t="shared" si="5"/>
        <v/>
      </c>
      <c r="K87" s="1" t="s">
        <v>146</v>
      </c>
      <c r="L87" s="1" t="s">
        <v>624</v>
      </c>
      <c r="M87" s="1" t="s">
        <v>956</v>
      </c>
      <c r="N87" s="1" t="s">
        <v>263</v>
      </c>
    </row>
    <row r="88" spans="1:14" s="6" customFormat="1" ht="15.75" customHeight="1" x14ac:dyDescent="0.2">
      <c r="A88" s="1">
        <v>10</v>
      </c>
      <c r="B88" s="1" t="s">
        <v>264</v>
      </c>
      <c r="C88" s="1" t="s">
        <v>30</v>
      </c>
      <c r="D88" s="1">
        <v>2016</v>
      </c>
      <c r="E88" s="1" t="s">
        <v>265</v>
      </c>
      <c r="F88" s="1">
        <v>2016</v>
      </c>
      <c r="G88" s="1" t="s">
        <v>636</v>
      </c>
      <c r="H88" s="7">
        <f t="shared" si="3"/>
        <v>1</v>
      </c>
      <c r="I88" s="7" t="str">
        <f t="shared" si="4"/>
        <v/>
      </c>
      <c r="J88" s="7" t="str">
        <f t="shared" si="5"/>
        <v/>
      </c>
      <c r="K88" s="1" t="s">
        <v>111</v>
      </c>
      <c r="L88" s="1" t="s">
        <v>625</v>
      </c>
      <c r="M88" s="1" t="s">
        <v>957</v>
      </c>
      <c r="N88" s="1" t="s">
        <v>266</v>
      </c>
    </row>
    <row r="89" spans="1:14" s="6" customFormat="1" ht="15.75" customHeight="1" x14ac:dyDescent="0.2">
      <c r="A89" s="1">
        <v>196</v>
      </c>
      <c r="B89" s="1" t="s">
        <v>683</v>
      </c>
      <c r="C89" s="1" t="s">
        <v>107</v>
      </c>
      <c r="D89" s="1">
        <v>2016</v>
      </c>
      <c r="E89" s="1" t="s">
        <v>452</v>
      </c>
      <c r="F89" s="1">
        <v>2016</v>
      </c>
      <c r="G89" s="1" t="s">
        <v>636</v>
      </c>
      <c r="H89" s="7">
        <f t="shared" si="3"/>
        <v>1</v>
      </c>
      <c r="I89" s="7" t="str">
        <f t="shared" si="4"/>
        <v/>
      </c>
      <c r="J89" s="7" t="str">
        <f t="shared" si="5"/>
        <v/>
      </c>
      <c r="K89" s="1" t="s">
        <v>111</v>
      </c>
      <c r="L89" s="1" t="str">
        <f>HYPERLINK("https://www.degruyter.com/view/j/auto.2016.64.issue-4/auto-2015-0076/auto-2015-0076.xml","https://www.degruyter.com/view/j/auto.2016.64.issue-4/auto-2015-0076/auto-2015-0076.xml")</f>
        <v>https://www.degruyter.com/view/j/auto.2016.64.issue-4/auto-2015-0076/auto-2015-0076.xml</v>
      </c>
      <c r="M89" s="1" t="s">
        <v>1043</v>
      </c>
      <c r="N89" s="1" t="s">
        <v>453</v>
      </c>
    </row>
    <row r="90" spans="1:14" s="6" customFormat="1" ht="15.75" customHeight="1" x14ac:dyDescent="0.2">
      <c r="A90" s="1">
        <v>48</v>
      </c>
      <c r="B90" s="1" t="s">
        <v>267</v>
      </c>
      <c r="C90" s="1" t="s">
        <v>59</v>
      </c>
      <c r="D90" s="1">
        <v>2013</v>
      </c>
      <c r="E90" s="1" t="s">
        <v>268</v>
      </c>
      <c r="F90" s="1">
        <v>2013</v>
      </c>
      <c r="G90" s="1" t="s">
        <v>637</v>
      </c>
      <c r="H90" s="7" t="str">
        <f t="shared" si="3"/>
        <v/>
      </c>
      <c r="I90" s="7">
        <f t="shared" si="4"/>
        <v>1</v>
      </c>
      <c r="J90" s="7" t="str">
        <f t="shared" si="5"/>
        <v/>
      </c>
      <c r="K90" s="1" t="s">
        <v>146</v>
      </c>
      <c r="L90" s="1" t="s">
        <v>626</v>
      </c>
      <c r="M90" s="1" t="s">
        <v>959</v>
      </c>
      <c r="N90" s="1" t="s">
        <v>269</v>
      </c>
    </row>
    <row r="91" spans="1:14" s="6" customFormat="1" ht="15.75" customHeight="1" x14ac:dyDescent="0.2">
      <c r="A91" s="1">
        <v>174</v>
      </c>
      <c r="B91" s="1" t="s">
        <v>638</v>
      </c>
      <c r="C91" s="1" t="s">
        <v>14</v>
      </c>
      <c r="D91" s="1">
        <v>2017</v>
      </c>
      <c r="E91" s="1" t="s">
        <v>270</v>
      </c>
      <c r="F91" s="1">
        <v>2017</v>
      </c>
      <c r="G91" s="1" t="s">
        <v>639</v>
      </c>
      <c r="H91" s="7" t="str">
        <f t="shared" si="3"/>
        <v/>
      </c>
      <c r="I91" s="7">
        <f t="shared" si="4"/>
        <v>1</v>
      </c>
      <c r="J91" s="7" t="str">
        <f t="shared" si="5"/>
        <v/>
      </c>
      <c r="K91" s="1" t="s">
        <v>271</v>
      </c>
      <c r="L91" s="1" t="s">
        <v>627</v>
      </c>
      <c r="M91" s="1" t="s">
        <v>958</v>
      </c>
      <c r="N91" s="1" t="s">
        <v>272</v>
      </c>
    </row>
    <row r="92" spans="1:14" s="6" customFormat="1" ht="15.75" customHeight="1" x14ac:dyDescent="0.2">
      <c r="A92" s="1">
        <v>114</v>
      </c>
      <c r="B92" s="1" t="s">
        <v>641</v>
      </c>
      <c r="C92" s="1" t="s">
        <v>30</v>
      </c>
      <c r="D92" s="1">
        <v>2012</v>
      </c>
      <c r="E92" s="1" t="s">
        <v>273</v>
      </c>
      <c r="F92" s="1">
        <v>2012</v>
      </c>
      <c r="G92" s="1" t="s">
        <v>640</v>
      </c>
      <c r="H92" s="7" t="str">
        <f t="shared" si="3"/>
        <v/>
      </c>
      <c r="I92" s="7">
        <f t="shared" si="4"/>
        <v>1</v>
      </c>
      <c r="J92" s="7" t="str">
        <f t="shared" si="5"/>
        <v/>
      </c>
      <c r="K92" s="1" t="s">
        <v>16</v>
      </c>
      <c r="L92" s="1" t="s">
        <v>628</v>
      </c>
      <c r="M92" s="1" t="s">
        <v>960</v>
      </c>
      <c r="N92" s="1" t="s">
        <v>274</v>
      </c>
    </row>
    <row r="93" spans="1:14" s="6" customFormat="1" ht="15.75" customHeight="1" x14ac:dyDescent="0.2">
      <c r="A93" s="1">
        <v>198</v>
      </c>
      <c r="B93" s="1" t="s">
        <v>760</v>
      </c>
      <c r="C93" s="1"/>
      <c r="D93" s="1">
        <v>2010</v>
      </c>
      <c r="E93" s="1" t="s">
        <v>761</v>
      </c>
      <c r="F93" s="1">
        <v>2010</v>
      </c>
      <c r="G93" s="1" t="s">
        <v>662</v>
      </c>
      <c r="H93" s="7" t="str">
        <f t="shared" si="3"/>
        <v/>
      </c>
      <c r="I93" s="7">
        <f t="shared" si="4"/>
        <v>1</v>
      </c>
      <c r="J93" s="7" t="str">
        <f t="shared" si="5"/>
        <v/>
      </c>
      <c r="K93" s="1" t="s">
        <v>662</v>
      </c>
      <c r="L93" s="1" t="s">
        <v>762</v>
      </c>
      <c r="M93" s="1" t="s">
        <v>961</v>
      </c>
      <c r="N93" s="1" t="s">
        <v>818</v>
      </c>
    </row>
    <row r="94" spans="1:14" s="6" customFormat="1" ht="15.75" customHeight="1" x14ac:dyDescent="0.2">
      <c r="A94" s="1">
        <v>111</v>
      </c>
      <c r="B94" s="1" t="s">
        <v>685</v>
      </c>
      <c r="C94" s="1" t="s">
        <v>684</v>
      </c>
      <c r="D94" s="1">
        <v>2016</v>
      </c>
      <c r="E94" s="1" t="s">
        <v>454</v>
      </c>
      <c r="F94" s="1">
        <v>2016</v>
      </c>
      <c r="G94" s="1" t="s">
        <v>835</v>
      </c>
      <c r="H94" s="7" t="str">
        <f t="shared" si="3"/>
        <v/>
      </c>
      <c r="I94" s="7">
        <f t="shared" si="4"/>
        <v>1</v>
      </c>
      <c r="J94" s="7" t="str">
        <f t="shared" si="5"/>
        <v/>
      </c>
      <c r="K94" s="1" t="s">
        <v>21</v>
      </c>
      <c r="L94" s="1" t="str">
        <f>HYPERLINK("http://ieeexplore.ieee.org/abstract/document/7793468/","http://ieeexplore.ieee.org/abstract/document/7793468/")</f>
        <v>http://ieeexplore.ieee.org/abstract/document/7793468/</v>
      </c>
      <c r="M94" s="1" t="s">
        <v>962</v>
      </c>
      <c r="N94" s="1" t="s">
        <v>455</v>
      </c>
    </row>
    <row r="95" spans="1:14" s="6" customFormat="1" ht="15.75" customHeight="1" x14ac:dyDescent="0.2">
      <c r="A95" s="1">
        <v>123</v>
      </c>
      <c r="B95" s="1" t="s">
        <v>276</v>
      </c>
      <c r="C95" s="1" t="s">
        <v>14</v>
      </c>
      <c r="D95" s="1">
        <v>2015</v>
      </c>
      <c r="E95" s="1" t="s">
        <v>277</v>
      </c>
      <c r="F95" s="1">
        <v>2015</v>
      </c>
      <c r="G95" s="1" t="s">
        <v>878</v>
      </c>
      <c r="H95" s="7">
        <f t="shared" si="3"/>
        <v>1</v>
      </c>
      <c r="I95" s="7" t="str">
        <f t="shared" si="4"/>
        <v/>
      </c>
      <c r="J95" s="7" t="str">
        <f t="shared" si="5"/>
        <v/>
      </c>
      <c r="K95" s="1" t="s">
        <v>16</v>
      </c>
      <c r="L95" s="1" t="str">
        <f>HYPERLINK("http://link.springer.com/article/10.1007/s10845-015-1063-3","http://link.springer.com/article/10.1007/s10845-015-1063-3")</f>
        <v>http://link.springer.com/article/10.1007/s10845-015-1063-3</v>
      </c>
      <c r="M95" s="1" t="s">
        <v>963</v>
      </c>
      <c r="N95" s="1" t="s">
        <v>278</v>
      </c>
    </row>
    <row r="96" spans="1:14" s="6" customFormat="1" ht="15.75" customHeight="1" x14ac:dyDescent="0.2">
      <c r="A96" s="1">
        <v>186</v>
      </c>
      <c r="B96" s="1" t="s">
        <v>279</v>
      </c>
      <c r="C96" s="1" t="s">
        <v>825</v>
      </c>
      <c r="D96" s="1">
        <v>2008</v>
      </c>
      <c r="E96" s="1" t="s">
        <v>280</v>
      </c>
      <c r="F96" s="1">
        <v>2008</v>
      </c>
      <c r="G96" s="1" t="s">
        <v>642</v>
      </c>
      <c r="H96" s="7">
        <f t="shared" si="3"/>
        <v>1</v>
      </c>
      <c r="I96" s="7" t="str">
        <f t="shared" si="4"/>
        <v/>
      </c>
      <c r="J96" s="7" t="str">
        <f t="shared" si="5"/>
        <v/>
      </c>
      <c r="K96" s="1" t="s">
        <v>281</v>
      </c>
      <c r="L96" s="1" t="str">
        <f>HYPERLINK("https://yadda.icm.edu.pl/baztech/element/bwmeta1.element.baztech-32291f4e-ec88-42ec-a932-ae8ffa3e73cb","https://yadda.icm.edu.pl/baztech/element/bwmeta1.element.baztech-32291f4e-ec88-42ec-a932-ae8ffa3e73cb")</f>
        <v>https://yadda.icm.edu.pl/baztech/element/bwmeta1.element.baztech-32291f4e-ec88-42ec-a932-ae8ffa3e73cb</v>
      </c>
      <c r="M96" s="1" t="s">
        <v>1047</v>
      </c>
      <c r="N96" s="1" t="s">
        <v>282</v>
      </c>
    </row>
    <row r="97" spans="1:14" s="6" customFormat="1" ht="15.75" customHeight="1" x14ac:dyDescent="0.2">
      <c r="A97" s="1">
        <v>15</v>
      </c>
      <c r="B97" s="1" t="s">
        <v>643</v>
      </c>
      <c r="C97" s="1" t="s">
        <v>40</v>
      </c>
      <c r="D97" s="1">
        <v>2016</v>
      </c>
      <c r="E97" s="1" t="s">
        <v>283</v>
      </c>
      <c r="F97" s="1">
        <v>2016</v>
      </c>
      <c r="G97" s="1" t="s">
        <v>863</v>
      </c>
      <c r="H97" s="7" t="str">
        <f t="shared" si="3"/>
        <v/>
      </c>
      <c r="I97" s="7">
        <f t="shared" si="4"/>
        <v>1</v>
      </c>
      <c r="J97" s="7" t="str">
        <f t="shared" si="5"/>
        <v/>
      </c>
      <c r="K97" s="1" t="s">
        <v>146</v>
      </c>
      <c r="L97" s="1" t="str">
        <f>HYPERLINK("http://www.sciencedirect.com/science/article/pii/S2405896316325538","http://www.sciencedirect.com/science/article/pii/S2405896316325538")</f>
        <v>http://www.sciencedirect.com/science/article/pii/S2405896316325538</v>
      </c>
      <c r="M97" s="1" t="s">
        <v>964</v>
      </c>
      <c r="N97" s="1" t="s">
        <v>284</v>
      </c>
    </row>
    <row r="98" spans="1:14" s="6" customFormat="1" ht="15.75" customHeight="1" x14ac:dyDescent="0.2">
      <c r="A98" s="1">
        <v>80</v>
      </c>
      <c r="B98" s="1" t="s">
        <v>204</v>
      </c>
      <c r="C98" s="1" t="s">
        <v>436</v>
      </c>
      <c r="D98" s="1">
        <v>2004</v>
      </c>
      <c r="E98" s="1" t="s">
        <v>285</v>
      </c>
      <c r="F98" s="1">
        <v>2004</v>
      </c>
      <c r="G98" s="1" t="s">
        <v>604</v>
      </c>
      <c r="H98" s="7">
        <f t="shared" si="3"/>
        <v>1</v>
      </c>
      <c r="I98" s="7" t="str">
        <f t="shared" si="4"/>
        <v/>
      </c>
      <c r="J98" s="7" t="str">
        <f t="shared" si="5"/>
        <v/>
      </c>
      <c r="K98" s="1" t="s">
        <v>206</v>
      </c>
      <c r="L98" s="1" t="str">
        <f>HYPERLINK("http://www.emeraldinsight.com/doi/abs/10.1108/01445150410549737","http://www.emeraldinsight.com/doi/abs/10.1108/01445150410549737")</f>
        <v>http://www.emeraldinsight.com/doi/abs/10.1108/01445150410549737</v>
      </c>
      <c r="M98" s="1" t="s">
        <v>927</v>
      </c>
      <c r="N98" s="1" t="s">
        <v>286</v>
      </c>
    </row>
    <row r="99" spans="1:14" s="6" customFormat="1" ht="15.75" customHeight="1" x14ac:dyDescent="0.2">
      <c r="A99" s="1">
        <v>44</v>
      </c>
      <c r="B99" s="1" t="s">
        <v>49</v>
      </c>
      <c r="C99" s="1" t="s">
        <v>50</v>
      </c>
      <c r="D99" s="1">
        <v>2016</v>
      </c>
      <c r="E99" s="1" t="s">
        <v>51</v>
      </c>
      <c r="F99" s="1">
        <v>2016</v>
      </c>
      <c r="G99" s="29" t="s">
        <v>1189</v>
      </c>
      <c r="H99" s="7">
        <f t="shared" si="3"/>
        <v>1</v>
      </c>
      <c r="I99" s="7" t="str">
        <f t="shared" si="4"/>
        <v/>
      </c>
      <c r="J99" s="7" t="str">
        <f t="shared" si="5"/>
        <v/>
      </c>
      <c r="K99" s="1" t="s">
        <v>21</v>
      </c>
      <c r="L99" s="1" t="s">
        <v>52</v>
      </c>
      <c r="M99" s="1" t="s">
        <v>746</v>
      </c>
      <c r="N99" s="1" t="s">
        <v>53</v>
      </c>
    </row>
    <row r="100" spans="1:14" s="6" customFormat="1" ht="15.75" customHeight="1" x14ac:dyDescent="0.2">
      <c r="A100" s="1">
        <v>43</v>
      </c>
      <c r="B100" s="1" t="s">
        <v>456</v>
      </c>
      <c r="C100" s="1" t="s">
        <v>608</v>
      </c>
      <c r="D100" s="1">
        <v>2004</v>
      </c>
      <c r="E100" s="1" t="s">
        <v>457</v>
      </c>
      <c r="F100" s="1">
        <v>2004</v>
      </c>
      <c r="G100" s="1" t="s">
        <v>891</v>
      </c>
      <c r="H100" s="7" t="str">
        <f t="shared" si="3"/>
        <v/>
      </c>
      <c r="I100" s="7">
        <f t="shared" si="4"/>
        <v>1</v>
      </c>
      <c r="J100" s="7" t="str">
        <f t="shared" si="5"/>
        <v/>
      </c>
      <c r="K100" s="1" t="s">
        <v>458</v>
      </c>
      <c r="L100" s="1" t="str">
        <f>HYPERLINK("http://citeseerx.ist.psu.edu/viewdoc/download?doi=10.1.1.507.8124&amp;rep=rep1&amp;type=pdf","http://citeseerx.ist.psu.edu/viewdoc/download?doi=10.1.1.507.8124&amp;rep=rep1&amp;type=pdf")</f>
        <v>http://citeseerx.ist.psu.edu/viewdoc/download?doi=10.1.1.507.8124&amp;rep=rep1&amp;type=pdf</v>
      </c>
      <c r="M100" s="1" t="s">
        <v>965</v>
      </c>
      <c r="N100" s="1" t="s">
        <v>459</v>
      </c>
    </row>
    <row r="101" spans="1:14" s="6" customFormat="1" ht="15.75" customHeight="1" x14ac:dyDescent="0.2">
      <c r="A101" s="1">
        <v>73</v>
      </c>
      <c r="B101" s="1" t="s">
        <v>763</v>
      </c>
      <c r="C101" s="1" t="s">
        <v>595</v>
      </c>
      <c r="D101" s="1">
        <v>2016</v>
      </c>
      <c r="E101" s="1" t="s">
        <v>764</v>
      </c>
      <c r="F101" s="1">
        <v>2016</v>
      </c>
      <c r="G101" s="29" t="s">
        <v>1188</v>
      </c>
      <c r="H101" s="7">
        <f t="shared" si="3"/>
        <v>1</v>
      </c>
      <c r="I101" s="7" t="str">
        <f t="shared" si="4"/>
        <v/>
      </c>
      <c r="J101" s="7" t="str">
        <f t="shared" si="5"/>
        <v/>
      </c>
      <c r="K101" s="1" t="s">
        <v>746</v>
      </c>
      <c r="L101" s="1" t="s">
        <v>765</v>
      </c>
      <c r="M101" s="1" t="s">
        <v>966</v>
      </c>
      <c r="N101" s="1" t="s">
        <v>766</v>
      </c>
    </row>
    <row r="102" spans="1:14" s="6" customFormat="1" ht="15.75" customHeight="1" x14ac:dyDescent="0.2">
      <c r="A102" s="1">
        <v>105</v>
      </c>
      <c r="B102" s="1" t="s">
        <v>686</v>
      </c>
      <c r="C102" s="1" t="s">
        <v>14</v>
      </c>
      <c r="D102" s="1">
        <v>2013</v>
      </c>
      <c r="E102" s="1" t="s">
        <v>460</v>
      </c>
      <c r="F102" s="1">
        <v>2013</v>
      </c>
      <c r="G102" s="1" t="s">
        <v>600</v>
      </c>
      <c r="H102" s="7" t="str">
        <f t="shared" si="3"/>
        <v/>
      </c>
      <c r="I102" s="7">
        <f t="shared" si="4"/>
        <v>1</v>
      </c>
      <c r="J102" s="7" t="str">
        <f t="shared" si="5"/>
        <v/>
      </c>
      <c r="K102" s="1" t="s">
        <v>21</v>
      </c>
      <c r="L102" s="1" t="str">
        <f>HYPERLINK("http://ieeexplore.ieee.org/abstract/document/6647962/","http://ieeexplore.ieee.org/abstract/document/6647962/")</f>
        <v>http://ieeexplore.ieee.org/abstract/document/6647962/</v>
      </c>
      <c r="M102" s="1" t="s">
        <v>939</v>
      </c>
      <c r="N102" s="1" t="s">
        <v>461</v>
      </c>
    </row>
    <row r="103" spans="1:14" s="6" customFormat="1" ht="15.75" customHeight="1" x14ac:dyDescent="0.2">
      <c r="A103" s="1">
        <v>120</v>
      </c>
      <c r="B103" s="1" t="s">
        <v>54</v>
      </c>
      <c r="C103" s="1" t="s">
        <v>14</v>
      </c>
      <c r="D103" s="1">
        <v>2016</v>
      </c>
      <c r="E103" s="1" t="s">
        <v>55</v>
      </c>
      <c r="F103" s="1">
        <v>2016</v>
      </c>
      <c r="G103" s="1" t="s">
        <v>844</v>
      </c>
      <c r="H103" s="7" t="str">
        <f t="shared" si="3"/>
        <v/>
      </c>
      <c r="I103" s="7">
        <f t="shared" si="4"/>
        <v>1</v>
      </c>
      <c r="J103" s="7" t="str">
        <f t="shared" si="5"/>
        <v/>
      </c>
      <c r="K103" s="1" t="s">
        <v>16</v>
      </c>
      <c r="L103" s="1" t="s">
        <v>56</v>
      </c>
      <c r="M103" s="1" t="s">
        <v>944</v>
      </c>
      <c r="N103" s="1" t="s">
        <v>57</v>
      </c>
    </row>
    <row r="104" spans="1:14" s="6" customFormat="1" ht="15.75" customHeight="1" x14ac:dyDescent="0.2">
      <c r="A104" s="1">
        <v>6</v>
      </c>
      <c r="B104" s="1" t="s">
        <v>420</v>
      </c>
      <c r="C104" s="1" t="s">
        <v>14</v>
      </c>
      <c r="D104" s="1">
        <v>2015</v>
      </c>
      <c r="E104" s="1" t="s">
        <v>421</v>
      </c>
      <c r="F104" s="1">
        <v>2015</v>
      </c>
      <c r="G104" s="1" t="s">
        <v>727</v>
      </c>
      <c r="H104" s="7" t="str">
        <f t="shared" si="3"/>
        <v/>
      </c>
      <c r="I104" s="7">
        <f t="shared" si="4"/>
        <v>1</v>
      </c>
      <c r="J104" s="7" t="str">
        <f t="shared" si="5"/>
        <v/>
      </c>
      <c r="K104" s="1" t="s">
        <v>46</v>
      </c>
      <c r="L104" s="1" t="str">
        <f>HYPERLINK("https://www.researchgate.net/profile/Maximilian_Speicher/publication/282293186_Enabling_Industry_40_with_holobuilder/links/560ae07208ae840a08d6777a.pdf","https://www.researchgate.net/profile/Maximilian_Speicher/publication/282293186_Enabling_Industry_40_with_holobuilder/links/560ae07208ae840a08d6777a.pdf")</f>
        <v>https://www.researchgate.net/profile/Maximilian_Speicher/publication/282293186_Enabling_Industry_40_with_holobuilder/links/560ae07208ae840a08d6777a.pdf</v>
      </c>
      <c r="M104" s="1" t="s">
        <v>967</v>
      </c>
      <c r="N104" s="1" t="s">
        <v>422</v>
      </c>
    </row>
    <row r="105" spans="1:14" s="6" customFormat="1" ht="15.75" customHeight="1" x14ac:dyDescent="0.2">
      <c r="A105" s="1">
        <v>115</v>
      </c>
      <c r="B105" s="1" t="s">
        <v>287</v>
      </c>
      <c r="C105" s="1" t="s">
        <v>30</v>
      </c>
      <c r="D105" s="1">
        <v>2015</v>
      </c>
      <c r="E105" s="1" t="s">
        <v>288</v>
      </c>
      <c r="F105" s="1">
        <v>2015</v>
      </c>
      <c r="G105" s="1" t="s">
        <v>875</v>
      </c>
      <c r="H105" s="7">
        <f t="shared" si="3"/>
        <v>1</v>
      </c>
      <c r="I105" s="7" t="str">
        <f t="shared" si="4"/>
        <v/>
      </c>
      <c r="J105" s="7" t="str">
        <f t="shared" si="5"/>
        <v/>
      </c>
      <c r="K105" s="1" t="s">
        <v>16</v>
      </c>
      <c r="L105" s="1" t="str">
        <f>HYPERLINK("http://link.springer.com/article/10.1007/s40684-015-0025-8","http://link.springer.com/article/10.1007/s40684-015-0025-8")</f>
        <v>http://link.springer.com/article/10.1007/s40684-015-0025-8</v>
      </c>
      <c r="M105" s="1" t="s">
        <v>960</v>
      </c>
      <c r="N105" s="1" t="s">
        <v>289</v>
      </c>
    </row>
    <row r="106" spans="1:14" s="6" customFormat="1" ht="15.75" customHeight="1" x14ac:dyDescent="0.2">
      <c r="A106" s="1">
        <v>89</v>
      </c>
      <c r="B106" s="1" t="s">
        <v>58</v>
      </c>
      <c r="C106" s="1" t="s">
        <v>59</v>
      </c>
      <c r="D106" s="1">
        <v>2016</v>
      </c>
      <c r="E106" s="1" t="s">
        <v>60</v>
      </c>
      <c r="F106" s="1">
        <v>2016</v>
      </c>
      <c r="G106" s="1" t="s">
        <v>883</v>
      </c>
      <c r="H106" s="7">
        <f t="shared" si="3"/>
        <v>1</v>
      </c>
      <c r="I106" s="7" t="str">
        <f t="shared" si="4"/>
        <v/>
      </c>
      <c r="J106" s="7" t="str">
        <f t="shared" si="5"/>
        <v/>
      </c>
      <c r="K106" s="1"/>
      <c r="L106" s="1" t="s">
        <v>61</v>
      </c>
      <c r="M106" s="1" t="s">
        <v>968</v>
      </c>
      <c r="N106" s="1" t="s">
        <v>62</v>
      </c>
    </row>
    <row r="107" spans="1:14" s="6" customFormat="1" ht="15.75" customHeight="1" x14ac:dyDescent="0.2">
      <c r="A107" s="1">
        <v>78</v>
      </c>
      <c r="B107" s="1" t="s">
        <v>462</v>
      </c>
      <c r="C107" s="1" t="s">
        <v>687</v>
      </c>
      <c r="D107" s="1">
        <v>2011</v>
      </c>
      <c r="E107" s="1" t="s">
        <v>463</v>
      </c>
      <c r="F107" s="1">
        <v>2011</v>
      </c>
      <c r="G107" s="1" t="s">
        <v>885</v>
      </c>
      <c r="H107" s="7">
        <f t="shared" si="3"/>
        <v>1</v>
      </c>
      <c r="I107" s="7" t="str">
        <f t="shared" si="4"/>
        <v/>
      </c>
      <c r="J107" s="7" t="str">
        <f t="shared" si="5"/>
        <v/>
      </c>
      <c r="K107" s="1" t="s">
        <v>46</v>
      </c>
      <c r="L107" s="1" t="str">
        <f>HYPERLINK("https://www.researchgate.net/profile/Asif_Rashid6/publication/241553117_ERP_Lifecycle_Management_for_Aerospace_Smart_Factory_A_Multidisciplinary_Approach/links/0deec5365351ee6805000000.pdf","https://www.researchgate.net/profile/Asif_Rashid6/publication/241553117_ERP_Lifecycle_Management_for_Aerospace_Smart_Factory_A_Multidisciplinary_Approach/links/0deec5365351ee6805000000.pdf")</f>
        <v>https://www.researchgate.net/profile/Asif_Rashid6/publication/241553117_ERP_Lifecycle_Management_for_Aerospace_Smart_Factory_A_Multidisciplinary_Approach/links/0deec5365351ee6805000000.pdf</v>
      </c>
      <c r="M107" s="1" t="s">
        <v>969</v>
      </c>
      <c r="N107" s="1" t="s">
        <v>464</v>
      </c>
    </row>
    <row r="108" spans="1:14" s="6" customFormat="1" ht="15.75" customHeight="1" x14ac:dyDescent="0.2">
      <c r="A108" s="1">
        <v>81</v>
      </c>
      <c r="B108" s="1" t="s">
        <v>644</v>
      </c>
      <c r="C108" s="1" t="s">
        <v>436</v>
      </c>
      <c r="D108" s="1">
        <v>2003</v>
      </c>
      <c r="E108" s="1" t="s">
        <v>290</v>
      </c>
      <c r="F108" s="1">
        <v>2003</v>
      </c>
      <c r="G108" s="1" t="s">
        <v>877</v>
      </c>
      <c r="H108" s="7">
        <f t="shared" si="3"/>
        <v>1</v>
      </c>
      <c r="I108" s="7" t="str">
        <f t="shared" si="4"/>
        <v/>
      </c>
      <c r="J108" s="7" t="str">
        <f t="shared" si="5"/>
        <v/>
      </c>
      <c r="K108" s="1" t="s">
        <v>10</v>
      </c>
      <c r="L108" s="1" t="str">
        <f>HYPERLINK("http://www.tandfonline.com/doi/abs/10.1080/0951192031000089165","http://www.tandfonline.com/doi/abs/10.1080/0951192031000089165")</f>
        <v>http://www.tandfonline.com/doi/abs/10.1080/0951192031000089165</v>
      </c>
      <c r="M108" s="1" t="s">
        <v>927</v>
      </c>
      <c r="N108" s="1" t="s">
        <v>291</v>
      </c>
    </row>
    <row r="109" spans="1:14" s="6" customFormat="1" ht="15.75" customHeight="1" x14ac:dyDescent="0.2">
      <c r="A109" s="1">
        <v>106</v>
      </c>
      <c r="B109" s="1" t="s">
        <v>688</v>
      </c>
      <c r="C109" s="1" t="s">
        <v>14</v>
      </c>
      <c r="D109" s="1">
        <v>2008</v>
      </c>
      <c r="E109" s="1" t="s">
        <v>465</v>
      </c>
      <c r="F109" s="1">
        <v>2008</v>
      </c>
      <c r="G109" s="1" t="s">
        <v>600</v>
      </c>
      <c r="H109" s="7" t="str">
        <f t="shared" si="3"/>
        <v/>
      </c>
      <c r="I109" s="7">
        <f t="shared" si="4"/>
        <v>1</v>
      </c>
      <c r="J109" s="7" t="str">
        <f t="shared" si="5"/>
        <v/>
      </c>
      <c r="K109" s="1" t="s">
        <v>21</v>
      </c>
      <c r="L109" s="1" t="str">
        <f>HYPERLINK("http://ieeexplore.ieee.org/abstract/document/4638539/","http://ieeexplore.ieee.org/abstract/document/4638539/")</f>
        <v>http://ieeexplore.ieee.org/abstract/document/4638539/</v>
      </c>
      <c r="M109" s="1" t="s">
        <v>939</v>
      </c>
      <c r="N109" s="1" t="s">
        <v>466</v>
      </c>
    </row>
    <row r="110" spans="1:14" s="6" customFormat="1" ht="15.75" customHeight="1" x14ac:dyDescent="0.2">
      <c r="A110" s="1">
        <v>107</v>
      </c>
      <c r="B110" s="1" t="s">
        <v>645</v>
      </c>
      <c r="C110" s="1" t="s">
        <v>14</v>
      </c>
      <c r="D110" s="1">
        <v>2013</v>
      </c>
      <c r="E110" s="1" t="s">
        <v>292</v>
      </c>
      <c r="F110" s="1">
        <v>2013</v>
      </c>
      <c r="G110" s="1" t="s">
        <v>835</v>
      </c>
      <c r="H110" s="7" t="str">
        <f t="shared" si="3"/>
        <v/>
      </c>
      <c r="I110" s="7">
        <f t="shared" si="4"/>
        <v>1</v>
      </c>
      <c r="J110" s="7" t="str">
        <f t="shared" si="5"/>
        <v/>
      </c>
      <c r="K110" s="1" t="s">
        <v>21</v>
      </c>
      <c r="L110" s="1" t="str">
        <f>HYPERLINK("http://ieeexplore.ieee.org/abstract/document/6700281/","http://ieeexplore.ieee.org/abstract/document/6700281/")</f>
        <v>http://ieeexplore.ieee.org/abstract/document/6700281/</v>
      </c>
      <c r="M110" s="1" t="s">
        <v>939</v>
      </c>
      <c r="N110" s="1" t="s">
        <v>293</v>
      </c>
    </row>
    <row r="111" spans="1:14" s="6" customFormat="1" ht="15.75" customHeight="1" x14ac:dyDescent="0.2">
      <c r="A111" s="1">
        <v>54</v>
      </c>
      <c r="B111" s="1" t="s">
        <v>767</v>
      </c>
      <c r="C111" s="1"/>
      <c r="D111" s="1">
        <v>2008</v>
      </c>
      <c r="E111" s="1" t="s">
        <v>768</v>
      </c>
      <c r="F111" s="1">
        <v>2008</v>
      </c>
      <c r="G111" s="1" t="s">
        <v>831</v>
      </c>
      <c r="H111" s="7">
        <f t="shared" si="3"/>
        <v>1</v>
      </c>
      <c r="I111" s="7" t="str">
        <f t="shared" si="4"/>
        <v/>
      </c>
      <c r="J111" s="7" t="str">
        <f t="shared" si="5"/>
        <v/>
      </c>
      <c r="K111" s="1" t="s">
        <v>16</v>
      </c>
      <c r="L111" s="1" t="s">
        <v>769</v>
      </c>
      <c r="M111" s="1" t="s">
        <v>970</v>
      </c>
      <c r="N111" s="1" t="s">
        <v>770</v>
      </c>
    </row>
    <row r="112" spans="1:14" s="6" customFormat="1" ht="15.75" customHeight="1" x14ac:dyDescent="0.2">
      <c r="A112" s="1">
        <v>86</v>
      </c>
      <c r="B112" s="1" t="s">
        <v>63</v>
      </c>
      <c r="C112" s="1" t="s">
        <v>64</v>
      </c>
      <c r="D112" s="1">
        <v>2015</v>
      </c>
      <c r="E112" s="1" t="s">
        <v>65</v>
      </c>
      <c r="F112" s="1">
        <v>2015</v>
      </c>
      <c r="G112" s="1" t="s">
        <v>596</v>
      </c>
      <c r="H112" s="7" t="str">
        <f t="shared" si="3"/>
        <v/>
      </c>
      <c r="I112" s="7">
        <f t="shared" si="4"/>
        <v>1</v>
      </c>
      <c r="J112" s="7" t="str">
        <f t="shared" si="5"/>
        <v/>
      </c>
      <c r="K112" s="1"/>
      <c r="L112" s="1" t="s">
        <v>66</v>
      </c>
      <c r="M112" s="1" t="s">
        <v>971</v>
      </c>
      <c r="N112" s="1" t="s">
        <v>67</v>
      </c>
    </row>
    <row r="113" spans="1:14" s="6" customFormat="1" ht="15.75" customHeight="1" x14ac:dyDescent="0.2">
      <c r="A113" s="1">
        <v>17</v>
      </c>
      <c r="B113" s="1" t="s">
        <v>646</v>
      </c>
      <c r="C113" s="1" t="s">
        <v>14</v>
      </c>
      <c r="D113" s="1">
        <v>2016</v>
      </c>
      <c r="E113" s="1" t="s">
        <v>294</v>
      </c>
      <c r="F113" s="1">
        <v>2016</v>
      </c>
      <c r="G113" s="1" t="s">
        <v>647</v>
      </c>
      <c r="H113" s="7" t="str">
        <f t="shared" si="3"/>
        <v/>
      </c>
      <c r="I113" s="7">
        <f t="shared" si="4"/>
        <v>1</v>
      </c>
      <c r="J113" s="7" t="str">
        <f t="shared" si="5"/>
        <v/>
      </c>
      <c r="K113" s="1" t="s">
        <v>136</v>
      </c>
      <c r="L113" s="1" t="str">
        <f>HYPERLINK("http://dl.acm.org/citation.cfm?id=2866623","http://dl.acm.org/citation.cfm?id=2866623")</f>
        <v>http://dl.acm.org/citation.cfm?id=2866623</v>
      </c>
      <c r="M113" s="1" t="s">
        <v>911</v>
      </c>
      <c r="N113" s="1" t="s">
        <v>295</v>
      </c>
    </row>
    <row r="114" spans="1:14" s="6" customFormat="1" ht="15.75" customHeight="1" x14ac:dyDescent="0.2">
      <c r="A114" s="1">
        <v>124</v>
      </c>
      <c r="B114" s="1" t="s">
        <v>68</v>
      </c>
      <c r="C114" s="1" t="s">
        <v>14</v>
      </c>
      <c r="D114" s="1">
        <v>2016</v>
      </c>
      <c r="E114" s="1" t="s">
        <v>69</v>
      </c>
      <c r="F114" s="1">
        <v>2016</v>
      </c>
      <c r="G114" s="1" t="s">
        <v>882</v>
      </c>
      <c r="H114" s="7">
        <f t="shared" si="3"/>
        <v>1</v>
      </c>
      <c r="I114" s="7" t="str">
        <f t="shared" si="4"/>
        <v/>
      </c>
      <c r="J114" s="7" t="str">
        <f t="shared" si="5"/>
        <v/>
      </c>
      <c r="K114" s="1" t="s">
        <v>70</v>
      </c>
      <c r="L114" s="1" t="s">
        <v>71</v>
      </c>
      <c r="M114" s="1" t="s">
        <v>963</v>
      </c>
      <c r="N114" s="1" t="s">
        <v>72</v>
      </c>
    </row>
    <row r="115" spans="1:14" s="6" customFormat="1" ht="15.75" customHeight="1" x14ac:dyDescent="0.2">
      <c r="A115" s="1">
        <v>125</v>
      </c>
      <c r="B115" s="1" t="s">
        <v>648</v>
      </c>
      <c r="C115" s="1" t="s">
        <v>14</v>
      </c>
      <c r="D115" s="1">
        <v>2012</v>
      </c>
      <c r="E115" s="1" t="s">
        <v>296</v>
      </c>
      <c r="F115" s="1">
        <v>2012</v>
      </c>
      <c r="G115" s="1" t="s">
        <v>600</v>
      </c>
      <c r="H115" s="7" t="str">
        <f t="shared" si="3"/>
        <v/>
      </c>
      <c r="I115" s="7">
        <f t="shared" si="4"/>
        <v>1</v>
      </c>
      <c r="J115" s="7" t="str">
        <f t="shared" si="5"/>
        <v/>
      </c>
      <c r="K115" s="1" t="s">
        <v>21</v>
      </c>
      <c r="L115" s="1" t="str">
        <f>HYPERLINK("http://ieeexplore.ieee.org/abstract/document/6489543/","http://ieeexplore.ieee.org/abstract/document/6489543/")</f>
        <v>http://ieeexplore.ieee.org/abstract/document/6489543/</v>
      </c>
      <c r="M115" s="1" t="s">
        <v>963</v>
      </c>
      <c r="N115" s="1" t="s">
        <v>297</v>
      </c>
    </row>
    <row r="116" spans="1:14" s="6" customFormat="1" ht="15.75" customHeight="1" x14ac:dyDescent="0.2">
      <c r="A116" s="1">
        <v>101</v>
      </c>
      <c r="B116" s="1" t="s">
        <v>689</v>
      </c>
      <c r="C116" s="1" t="s">
        <v>14</v>
      </c>
      <c r="D116" s="1">
        <v>2015</v>
      </c>
      <c r="E116" s="1" t="s">
        <v>467</v>
      </c>
      <c r="F116" s="1">
        <v>2015</v>
      </c>
      <c r="G116" s="1" t="s">
        <v>630</v>
      </c>
      <c r="H116" s="7" t="str">
        <f t="shared" si="3"/>
        <v/>
      </c>
      <c r="I116" s="7">
        <f t="shared" si="4"/>
        <v>1</v>
      </c>
      <c r="J116" s="7" t="str">
        <f t="shared" si="5"/>
        <v/>
      </c>
      <c r="K116" s="1" t="s">
        <v>21</v>
      </c>
      <c r="L116" s="1" t="str">
        <f>HYPERLINK("http://ieeexplore.ieee.org/abstract/document/7223355/","http://ieeexplore.ieee.org/abstract/document/7223355/")</f>
        <v>http://ieeexplore.ieee.org/abstract/document/7223355/</v>
      </c>
      <c r="M116" s="1" t="s">
        <v>972</v>
      </c>
      <c r="N116" s="1" t="s">
        <v>468</v>
      </c>
    </row>
    <row r="117" spans="1:14" s="6" customFormat="1" ht="15.75" customHeight="1" x14ac:dyDescent="0.2">
      <c r="A117" s="1">
        <v>83</v>
      </c>
      <c r="B117" s="1" t="s">
        <v>73</v>
      </c>
      <c r="C117" s="1" t="s">
        <v>74</v>
      </c>
      <c r="D117" s="1">
        <v>2016</v>
      </c>
      <c r="E117" s="1" t="s">
        <v>75</v>
      </c>
      <c r="F117" s="1">
        <v>2016</v>
      </c>
      <c r="G117" s="1" t="s">
        <v>597</v>
      </c>
      <c r="H117" s="7" t="str">
        <f t="shared" si="3"/>
        <v/>
      </c>
      <c r="I117" s="7">
        <f t="shared" si="4"/>
        <v>1</v>
      </c>
      <c r="J117" s="7" t="str">
        <f t="shared" si="5"/>
        <v/>
      </c>
      <c r="K117" s="1" t="s">
        <v>16</v>
      </c>
      <c r="L117" s="1" t="s">
        <v>76</v>
      </c>
      <c r="M117" s="1" t="s">
        <v>973</v>
      </c>
      <c r="N117" s="1" t="s">
        <v>77</v>
      </c>
    </row>
    <row r="118" spans="1:14" s="6" customFormat="1" ht="15.75" customHeight="1" x14ac:dyDescent="0.2">
      <c r="A118" s="1">
        <v>9</v>
      </c>
      <c r="B118" s="1" t="s">
        <v>298</v>
      </c>
      <c r="C118" s="1" t="s">
        <v>14</v>
      </c>
      <c r="D118" s="1">
        <v>2016</v>
      </c>
      <c r="E118" s="1" t="s">
        <v>299</v>
      </c>
      <c r="F118" s="1">
        <v>2016</v>
      </c>
      <c r="G118" s="1" t="s">
        <v>649</v>
      </c>
      <c r="H118" s="7" t="str">
        <f t="shared" si="3"/>
        <v/>
      </c>
      <c r="I118" s="7">
        <f t="shared" si="4"/>
        <v>1</v>
      </c>
      <c r="J118" s="7" t="str">
        <f t="shared" si="5"/>
        <v/>
      </c>
      <c r="K118" s="1"/>
      <c r="L118" s="1" t="str">
        <f>HYPERLINK("http://ieomsociety.org/ieom_2016/pdfs/431.pdf","http://ieomsociety.org/ieom_2016/pdfs/431.pdf")</f>
        <v>http://ieomsociety.org/ieom_2016/pdfs/431.pdf</v>
      </c>
      <c r="M118" s="1" t="s">
        <v>974</v>
      </c>
      <c r="N118" s="1" t="s">
        <v>300</v>
      </c>
    </row>
    <row r="119" spans="1:14" s="6" customFormat="1" ht="15.75" customHeight="1" x14ac:dyDescent="0.2">
      <c r="A119" s="1">
        <v>21</v>
      </c>
      <c r="B119" s="1" t="s">
        <v>469</v>
      </c>
      <c r="C119" s="1" t="s">
        <v>14</v>
      </c>
      <c r="D119" s="1">
        <v>2015</v>
      </c>
      <c r="E119" s="1" t="s">
        <v>470</v>
      </c>
      <c r="F119" s="1">
        <v>2015</v>
      </c>
      <c r="G119" s="1" t="s">
        <v>853</v>
      </c>
      <c r="H119" s="7" t="str">
        <f t="shared" si="3"/>
        <v/>
      </c>
      <c r="I119" s="7">
        <f t="shared" si="4"/>
        <v>1</v>
      </c>
      <c r="J119" s="7" t="str">
        <f t="shared" si="5"/>
        <v/>
      </c>
      <c r="K119" s="1" t="s">
        <v>202</v>
      </c>
      <c r="L119" s="1" t="str">
        <f>HYPERLINK("https://pdfs.semanticscholar.org/bb7c/32273d63cb80f6ad7830c924a9f13304ad78.pdf","https://pdfs.semanticscholar.org/bb7c/32273d63cb80f6ad7830c924a9f13304ad78.pdf")</f>
        <v>https://pdfs.semanticscholar.org/bb7c/32273d63cb80f6ad7830c924a9f13304ad78.pdf</v>
      </c>
      <c r="M119" s="1" t="s">
        <v>975</v>
      </c>
      <c r="N119" s="1" t="s">
        <v>471</v>
      </c>
    </row>
    <row r="120" spans="1:14" s="6" customFormat="1" ht="15.75" customHeight="1" x14ac:dyDescent="0.2">
      <c r="A120" s="1">
        <v>5</v>
      </c>
      <c r="B120" s="1" t="s">
        <v>771</v>
      </c>
      <c r="C120" s="1" t="s">
        <v>772</v>
      </c>
      <c r="D120" s="1">
        <v>2012</v>
      </c>
      <c r="E120" s="1" t="s">
        <v>773</v>
      </c>
      <c r="F120" s="1">
        <v>2012</v>
      </c>
      <c r="G120" s="1" t="s">
        <v>903</v>
      </c>
      <c r="H120" s="7" t="str">
        <f t="shared" si="3"/>
        <v/>
      </c>
      <c r="I120" s="7">
        <f t="shared" si="4"/>
        <v>1</v>
      </c>
      <c r="J120" s="7" t="str">
        <f t="shared" si="5"/>
        <v/>
      </c>
      <c r="K120" s="1" t="s">
        <v>746</v>
      </c>
      <c r="L120" s="1" t="s">
        <v>774</v>
      </c>
      <c r="M120" s="1" t="s">
        <v>976</v>
      </c>
      <c r="N120" s="1" t="s">
        <v>775</v>
      </c>
    </row>
    <row r="121" spans="1:14" s="6" customFormat="1" ht="15.75" customHeight="1" x14ac:dyDescent="0.2">
      <c r="A121" s="1">
        <v>151</v>
      </c>
      <c r="B121" s="1" t="s">
        <v>301</v>
      </c>
      <c r="C121" s="1" t="s">
        <v>14</v>
      </c>
      <c r="D121" s="1">
        <v>2015</v>
      </c>
      <c r="E121" s="1" t="s">
        <v>302</v>
      </c>
      <c r="F121" s="1">
        <v>2015</v>
      </c>
      <c r="G121" s="1" t="s">
        <v>884</v>
      </c>
      <c r="H121" s="7">
        <f t="shared" si="3"/>
        <v>1</v>
      </c>
      <c r="I121" s="7" t="str">
        <f t="shared" si="4"/>
        <v/>
      </c>
      <c r="J121" s="7" t="str">
        <f t="shared" si="5"/>
        <v/>
      </c>
      <c r="K121" s="1" t="s">
        <v>16</v>
      </c>
      <c r="L121" s="1" t="str">
        <f>HYPERLINK("http://link.springer.com/article/10.1007/s00170-015-7037-y","http://link.springer.com/article/10.1007/s00170-015-7037-y")</f>
        <v>http://link.springer.com/article/10.1007/s00170-015-7037-y</v>
      </c>
      <c r="M121" s="1" t="s">
        <v>977</v>
      </c>
      <c r="N121" s="1" t="s">
        <v>303</v>
      </c>
    </row>
    <row r="122" spans="1:14" s="6" customFormat="1" ht="15.75" customHeight="1" x14ac:dyDescent="0.2">
      <c r="A122" s="1">
        <v>58</v>
      </c>
      <c r="B122" s="1" t="s">
        <v>650</v>
      </c>
      <c r="C122" s="1" t="s">
        <v>651</v>
      </c>
      <c r="D122" s="1">
        <v>2016</v>
      </c>
      <c r="E122" s="1" t="s">
        <v>304</v>
      </c>
      <c r="F122" s="1">
        <v>2016</v>
      </c>
      <c r="G122" s="1" t="s">
        <v>835</v>
      </c>
      <c r="H122" s="7" t="str">
        <f t="shared" si="3"/>
        <v/>
      </c>
      <c r="I122" s="7">
        <f t="shared" si="4"/>
        <v>1</v>
      </c>
      <c r="J122" s="7" t="str">
        <f t="shared" si="5"/>
        <v/>
      </c>
      <c r="K122" s="1" t="s">
        <v>21</v>
      </c>
      <c r="L122" s="1" t="str">
        <f>HYPERLINK("http://ieeexplore.ieee.org/abstract/document/7793785/","http://ieeexplore.ieee.org/abstract/document/7793785/")</f>
        <v>http://ieeexplore.ieee.org/abstract/document/7793785/</v>
      </c>
      <c r="M122" s="1" t="s">
        <v>978</v>
      </c>
      <c r="N122" s="1" t="s">
        <v>305</v>
      </c>
    </row>
    <row r="123" spans="1:14" s="6" customFormat="1" ht="15.75" customHeight="1" x14ac:dyDescent="0.2">
      <c r="A123" s="1">
        <v>91</v>
      </c>
      <c r="B123" s="1" t="s">
        <v>306</v>
      </c>
      <c r="C123" s="1" t="s">
        <v>824</v>
      </c>
      <c r="D123" s="1">
        <v>2015</v>
      </c>
      <c r="E123" s="1" t="s">
        <v>307</v>
      </c>
      <c r="F123" s="1">
        <v>2015</v>
      </c>
      <c r="G123" s="1" t="s">
        <v>718</v>
      </c>
      <c r="H123" s="7">
        <f t="shared" si="3"/>
        <v>1</v>
      </c>
      <c r="I123" s="7" t="str">
        <f t="shared" si="4"/>
        <v/>
      </c>
      <c r="J123" s="7" t="str">
        <f t="shared" si="5"/>
        <v/>
      </c>
      <c r="K123" s="1" t="s">
        <v>21</v>
      </c>
      <c r="L123" s="1" t="str">
        <f>HYPERLINK("http://ieeexplore.ieee.org/abstract/document/7274681/","http://ieeexplore.ieee.org/abstract/document/7274681/")</f>
        <v>http://ieeexplore.ieee.org/abstract/document/7274681/</v>
      </c>
      <c r="M123" s="1" t="s">
        <v>979</v>
      </c>
      <c r="N123" s="1" t="s">
        <v>308</v>
      </c>
    </row>
    <row r="124" spans="1:14" s="6" customFormat="1" ht="15.75" customHeight="1" x14ac:dyDescent="0.2">
      <c r="A124" s="1">
        <v>118</v>
      </c>
      <c r="B124" s="1" t="s">
        <v>652</v>
      </c>
      <c r="C124" s="1" t="s">
        <v>14</v>
      </c>
      <c r="D124" s="1">
        <v>2014</v>
      </c>
      <c r="E124" s="1" t="s">
        <v>309</v>
      </c>
      <c r="F124" s="1">
        <v>2014</v>
      </c>
      <c r="G124" s="1" t="s">
        <v>653</v>
      </c>
      <c r="H124" s="7" t="str">
        <f t="shared" si="3"/>
        <v/>
      </c>
      <c r="I124" s="7">
        <f t="shared" si="4"/>
        <v>1</v>
      </c>
      <c r="J124" s="7" t="str">
        <f t="shared" si="5"/>
        <v/>
      </c>
      <c r="K124" s="1" t="s">
        <v>46</v>
      </c>
      <c r="L124" s="1" t="str">
        <f>HYPERLINK("https://www.researchgate.net/publication/266967813_Implementation_of_an_AutomationML-Interface_in_the_digital_factory_simulation")</f>
        <v>https://www.researchgate.net/publication/266967813_Implementation_of_an_AutomationML-Interface_in_the_digital_factory_simulation</v>
      </c>
      <c r="M124" s="1" t="s">
        <v>980</v>
      </c>
      <c r="N124" s="1" t="s">
        <v>310</v>
      </c>
    </row>
    <row r="125" spans="1:14" s="6" customFormat="1" ht="15.75" customHeight="1" x14ac:dyDescent="0.2">
      <c r="A125" s="1">
        <v>2</v>
      </c>
      <c r="B125" s="1" t="s">
        <v>472</v>
      </c>
      <c r="C125" s="1" t="s">
        <v>59</v>
      </c>
      <c r="D125" s="1">
        <v>2013</v>
      </c>
      <c r="E125" s="1" t="s">
        <v>473</v>
      </c>
      <c r="F125" s="1">
        <v>2013</v>
      </c>
      <c r="G125" s="1" t="s">
        <v>637</v>
      </c>
      <c r="H125" s="7" t="str">
        <f t="shared" si="3"/>
        <v/>
      </c>
      <c r="I125" s="7">
        <f t="shared" si="4"/>
        <v>1</v>
      </c>
      <c r="J125" s="7" t="str">
        <f t="shared" si="5"/>
        <v/>
      </c>
      <c r="K125" s="1" t="s">
        <v>146</v>
      </c>
      <c r="L125" s="1" t="str">
        <f>HYPERLINK("http://www.sciencedirect.com/science/article/pii/S1877705813013921","http://www.sciencedirect.com/science/article/pii/S1877705813013921")</f>
        <v>http://www.sciencedirect.com/science/article/pii/S1877705813013921</v>
      </c>
      <c r="M125" s="1" t="s">
        <v>981</v>
      </c>
      <c r="N125" s="1" t="s">
        <v>474</v>
      </c>
    </row>
    <row r="126" spans="1:14" s="6" customFormat="1" ht="15.75" customHeight="1" x14ac:dyDescent="0.2">
      <c r="A126" s="1">
        <v>113</v>
      </c>
      <c r="B126" s="1" t="s">
        <v>655</v>
      </c>
      <c r="C126" s="1" t="s">
        <v>40</v>
      </c>
      <c r="D126" s="1">
        <v>2015</v>
      </c>
      <c r="E126" s="1" t="s">
        <v>311</v>
      </c>
      <c r="F126" s="1">
        <v>2015</v>
      </c>
      <c r="G126" s="1" t="s">
        <v>871</v>
      </c>
      <c r="H126" s="7" t="str">
        <f t="shared" si="3"/>
        <v/>
      </c>
      <c r="I126" s="7">
        <f t="shared" si="4"/>
        <v>1</v>
      </c>
      <c r="J126" s="7" t="str">
        <f t="shared" si="5"/>
        <v/>
      </c>
      <c r="K126" s="1" t="s">
        <v>46</v>
      </c>
      <c r="L126" s="1" t="s">
        <v>654</v>
      </c>
      <c r="M126" s="1" t="s">
        <v>956</v>
      </c>
      <c r="N126" s="1" t="s">
        <v>312</v>
      </c>
    </row>
    <row r="127" spans="1:14" s="6" customFormat="1" ht="15.75" customHeight="1" x14ac:dyDescent="0.2">
      <c r="A127" s="1">
        <v>126</v>
      </c>
      <c r="B127" s="1" t="s">
        <v>776</v>
      </c>
      <c r="C127" s="1" t="s">
        <v>14</v>
      </c>
      <c r="D127" s="1">
        <v>2016</v>
      </c>
      <c r="E127" s="1" t="s">
        <v>777</v>
      </c>
      <c r="F127" s="1">
        <v>2016</v>
      </c>
      <c r="G127" s="29" t="s">
        <v>1187</v>
      </c>
      <c r="H127" s="7">
        <f t="shared" si="3"/>
        <v>1</v>
      </c>
      <c r="I127" s="7" t="str">
        <f t="shared" si="4"/>
        <v/>
      </c>
      <c r="J127" s="7" t="str">
        <f t="shared" si="5"/>
        <v/>
      </c>
      <c r="K127" s="1" t="s">
        <v>746</v>
      </c>
      <c r="L127" s="1" t="s">
        <v>778</v>
      </c>
      <c r="M127" s="1" t="s">
        <v>963</v>
      </c>
      <c r="N127" s="1" t="s">
        <v>779</v>
      </c>
    </row>
    <row r="128" spans="1:14" s="6" customFormat="1" ht="15.75" customHeight="1" x14ac:dyDescent="0.2">
      <c r="A128" s="1">
        <v>61</v>
      </c>
      <c r="B128" s="1" t="s">
        <v>78</v>
      </c>
      <c r="C128" s="1" t="s">
        <v>79</v>
      </c>
      <c r="D128" s="1">
        <v>2016</v>
      </c>
      <c r="E128" s="1" t="s">
        <v>80</v>
      </c>
      <c r="F128" s="1">
        <v>2016</v>
      </c>
      <c r="G128" s="1" t="s">
        <v>601</v>
      </c>
      <c r="H128" s="7">
        <f t="shared" si="3"/>
        <v>1</v>
      </c>
      <c r="I128" s="7" t="str">
        <f t="shared" si="4"/>
        <v/>
      </c>
      <c r="J128" s="7" t="str">
        <f t="shared" si="5"/>
        <v/>
      </c>
      <c r="K128" s="1" t="s">
        <v>16</v>
      </c>
      <c r="L128" s="1" t="s">
        <v>81</v>
      </c>
      <c r="M128" s="1" t="s">
        <v>982</v>
      </c>
      <c r="N128" s="1" t="s">
        <v>82</v>
      </c>
    </row>
    <row r="129" spans="1:14" s="6" customFormat="1" ht="15.75" customHeight="1" x14ac:dyDescent="0.2">
      <c r="A129" s="1">
        <v>155</v>
      </c>
      <c r="B129" s="1" t="s">
        <v>83</v>
      </c>
      <c r="C129" s="1" t="s">
        <v>84</v>
      </c>
      <c r="D129" s="1">
        <v>2015</v>
      </c>
      <c r="E129" s="1" t="s">
        <v>85</v>
      </c>
      <c r="F129" s="1">
        <v>2015</v>
      </c>
      <c r="G129" s="1" t="s">
        <v>865</v>
      </c>
      <c r="H129" s="7" t="str">
        <f t="shared" si="3"/>
        <v/>
      </c>
      <c r="I129" s="7">
        <f t="shared" si="4"/>
        <v>1</v>
      </c>
      <c r="J129" s="7" t="str">
        <f t="shared" si="5"/>
        <v/>
      </c>
      <c r="K129" s="1" t="s">
        <v>21</v>
      </c>
      <c r="L129" s="1" t="s">
        <v>86</v>
      </c>
      <c r="M129" s="1" t="s">
        <v>983</v>
      </c>
      <c r="N129" s="1" t="s">
        <v>87</v>
      </c>
    </row>
    <row r="130" spans="1:14" s="6" customFormat="1" ht="15.75" customHeight="1" x14ac:dyDescent="0.2">
      <c r="A130" s="1">
        <v>135</v>
      </c>
      <c r="B130" s="1" t="s">
        <v>656</v>
      </c>
      <c r="C130" s="1" t="s">
        <v>14</v>
      </c>
      <c r="D130" s="1">
        <v>2011</v>
      </c>
      <c r="E130" s="1" t="s">
        <v>313</v>
      </c>
      <c r="F130" s="1">
        <v>2011</v>
      </c>
      <c r="G130" s="1" t="s">
        <v>662</v>
      </c>
      <c r="H130" s="7" t="str">
        <f t="shared" si="3"/>
        <v/>
      </c>
      <c r="I130" s="7">
        <f t="shared" si="4"/>
        <v>1</v>
      </c>
      <c r="J130" s="7" t="str">
        <f t="shared" si="5"/>
        <v/>
      </c>
      <c r="K130" s="1" t="s">
        <v>21</v>
      </c>
      <c r="L130" s="1" t="str">
        <f>HYPERLINK("http://ieeexplore.ieee.org/abstract/document/6147934/","http://ieeexplore.ieee.org/abstract/document/6147934/")</f>
        <v>http://ieeexplore.ieee.org/abstract/document/6147934/</v>
      </c>
      <c r="M130" s="1" t="s">
        <v>924</v>
      </c>
      <c r="N130" s="1" t="s">
        <v>314</v>
      </c>
    </row>
    <row r="131" spans="1:14" s="6" customFormat="1" ht="15.75" customHeight="1" x14ac:dyDescent="0.2">
      <c r="A131" s="1">
        <v>7</v>
      </c>
      <c r="B131" s="1" t="s">
        <v>88</v>
      </c>
      <c r="C131" s="1" t="s">
        <v>89</v>
      </c>
      <c r="D131" s="1">
        <v>2015</v>
      </c>
      <c r="E131" s="1" t="s">
        <v>90</v>
      </c>
      <c r="F131" s="1">
        <v>2015</v>
      </c>
      <c r="G131" s="1" t="s">
        <v>91</v>
      </c>
      <c r="H131" s="7" t="str">
        <f t="shared" si="3"/>
        <v/>
      </c>
      <c r="I131" s="7">
        <f t="shared" si="4"/>
        <v>1</v>
      </c>
      <c r="J131" s="7" t="str">
        <f t="shared" si="5"/>
        <v/>
      </c>
      <c r="K131" s="1" t="s">
        <v>92</v>
      </c>
      <c r="L131" s="1" t="s">
        <v>93</v>
      </c>
      <c r="M131" s="1" t="s">
        <v>984</v>
      </c>
      <c r="N131" s="1" t="s">
        <v>94</v>
      </c>
    </row>
    <row r="132" spans="1:14" s="6" customFormat="1" ht="15.75" customHeight="1" x14ac:dyDescent="0.2">
      <c r="A132" s="1">
        <v>122</v>
      </c>
      <c r="B132" s="1" t="s">
        <v>315</v>
      </c>
      <c r="C132" s="1" t="s">
        <v>657</v>
      </c>
      <c r="D132" s="1">
        <v>2010</v>
      </c>
      <c r="E132" s="1" t="s">
        <v>316</v>
      </c>
      <c r="F132" s="1">
        <v>2010</v>
      </c>
      <c r="G132" s="1" t="s">
        <v>719</v>
      </c>
      <c r="H132" s="7" t="str">
        <f t="shared" si="3"/>
        <v/>
      </c>
      <c r="I132" s="7">
        <f t="shared" si="4"/>
        <v>1</v>
      </c>
      <c r="J132" s="7" t="str">
        <f t="shared" si="5"/>
        <v/>
      </c>
      <c r="K132" s="1" t="s">
        <v>633</v>
      </c>
      <c r="L132" s="1" t="str">
        <f>HYPERLINK("http://proceedings.asmedigitalcollection.asme.org/proceeding.aspx?articleid=1615830","http://proceedings.asmedigitalcollection.asme.org/proceeding.aspx?articleid=1615830")</f>
        <v>http://proceedings.asmedigitalcollection.asme.org/proceeding.aspx?articleid=1615830</v>
      </c>
      <c r="M132" s="1" t="s">
        <v>985</v>
      </c>
      <c r="N132" s="1" t="s">
        <v>317</v>
      </c>
    </row>
    <row r="133" spans="1:14" s="6" customFormat="1" ht="15.75" customHeight="1" x14ac:dyDescent="0.2">
      <c r="A133" s="1">
        <v>65</v>
      </c>
      <c r="B133" s="1" t="s">
        <v>780</v>
      </c>
      <c r="C133" s="1" t="s">
        <v>59</v>
      </c>
      <c r="D133" s="1">
        <v>2014</v>
      </c>
      <c r="E133" s="1" t="s">
        <v>781</v>
      </c>
      <c r="F133" s="1">
        <v>2014</v>
      </c>
      <c r="G133" s="1" t="s">
        <v>881</v>
      </c>
      <c r="H133" s="7">
        <f t="shared" si="3"/>
        <v>1</v>
      </c>
      <c r="I133" s="7" t="str">
        <f t="shared" si="4"/>
        <v/>
      </c>
      <c r="J133" s="7" t="str">
        <f t="shared" si="5"/>
        <v/>
      </c>
      <c r="K133" s="1" t="s">
        <v>782</v>
      </c>
      <c r="L133" s="1" t="s">
        <v>783</v>
      </c>
      <c r="M133" s="1" t="s">
        <v>986</v>
      </c>
      <c r="N133" s="1" t="s">
        <v>820</v>
      </c>
    </row>
    <row r="134" spans="1:14" s="6" customFormat="1" ht="15.75" customHeight="1" x14ac:dyDescent="0.2">
      <c r="A134" s="1">
        <v>195</v>
      </c>
      <c r="B134" s="1" t="s">
        <v>784</v>
      </c>
      <c r="C134" s="1" t="s">
        <v>25</v>
      </c>
      <c r="D134" s="1">
        <v>2015</v>
      </c>
      <c r="E134" s="1" t="s">
        <v>785</v>
      </c>
      <c r="F134" s="1">
        <v>2015</v>
      </c>
      <c r="G134" s="1" t="s">
        <v>692</v>
      </c>
      <c r="H134" s="7">
        <f t="shared" ref="H134:H197" si="6">IF(ISERROR(SEARCH("*Journal*",$G134)),"",1)</f>
        <v>1</v>
      </c>
      <c r="I134" s="7" t="str">
        <f t="shared" ref="I134:I197" si="7">IF(ISERROR(SEARCH("*Conference*",$G134)),"",1)</f>
        <v/>
      </c>
      <c r="J134" s="7" t="str">
        <f t="shared" ref="J134:J197" si="8">IF(ISERROR(SEARCH("*Workshop*",$G134)),"",1)</f>
        <v/>
      </c>
      <c r="K134" s="1" t="s">
        <v>738</v>
      </c>
      <c r="L134" s="1" t="s">
        <v>786</v>
      </c>
      <c r="M134" s="1" t="s">
        <v>987</v>
      </c>
      <c r="N134" s="1" t="s">
        <v>819</v>
      </c>
    </row>
    <row r="135" spans="1:14" s="6" customFormat="1" ht="15.75" customHeight="1" x14ac:dyDescent="0.2">
      <c r="A135" s="1">
        <v>159</v>
      </c>
      <c r="B135" s="1" t="s">
        <v>95</v>
      </c>
      <c r="C135" s="1" t="s">
        <v>96</v>
      </c>
      <c r="D135" s="1">
        <v>2015</v>
      </c>
      <c r="E135" s="1" t="s">
        <v>97</v>
      </c>
      <c r="F135" s="1">
        <v>2015</v>
      </c>
      <c r="G135" s="1" t="s">
        <v>905</v>
      </c>
      <c r="H135" s="7">
        <f t="shared" si="6"/>
        <v>1</v>
      </c>
      <c r="I135" s="7" t="str">
        <f t="shared" si="7"/>
        <v/>
      </c>
      <c r="J135" s="7" t="str">
        <f t="shared" si="8"/>
        <v/>
      </c>
      <c r="K135" s="1" t="s">
        <v>46</v>
      </c>
      <c r="L135" s="1" t="s">
        <v>98</v>
      </c>
      <c r="M135" s="1" t="s">
        <v>988</v>
      </c>
      <c r="N135" s="1" t="s">
        <v>99</v>
      </c>
    </row>
    <row r="136" spans="1:14" s="6" customFormat="1" ht="15.75" customHeight="1" x14ac:dyDescent="0.2">
      <c r="A136" s="1">
        <v>3</v>
      </c>
      <c r="B136" s="1" t="s">
        <v>475</v>
      </c>
      <c r="C136" s="1" t="s">
        <v>8</v>
      </c>
      <c r="D136" s="1">
        <v>2015</v>
      </c>
      <c r="E136" s="1" t="s">
        <v>476</v>
      </c>
      <c r="F136" s="1">
        <v>2015</v>
      </c>
      <c r="G136" s="1" t="s">
        <v>600</v>
      </c>
      <c r="H136" s="7" t="str">
        <f t="shared" si="6"/>
        <v/>
      </c>
      <c r="I136" s="7">
        <f t="shared" si="7"/>
        <v>1</v>
      </c>
      <c r="J136" s="7" t="str">
        <f t="shared" si="8"/>
        <v/>
      </c>
      <c r="K136" s="1" t="s">
        <v>21</v>
      </c>
      <c r="L136" s="1" t="str">
        <f>HYPERLINK("http://ieeexplore.ieee.org/abstract/document/7301415/","http://ieeexplore.ieee.org/abstract/document/7301415/")</f>
        <v>http://ieeexplore.ieee.org/abstract/document/7301415/</v>
      </c>
      <c r="M136" s="1" t="s">
        <v>989</v>
      </c>
      <c r="N136" s="1" t="s">
        <v>477</v>
      </c>
    </row>
    <row r="137" spans="1:14" s="6" customFormat="1" ht="15.75" customHeight="1" x14ac:dyDescent="0.2">
      <c r="A137" s="1">
        <v>23</v>
      </c>
      <c r="B137" s="1" t="s">
        <v>478</v>
      </c>
      <c r="C137" s="1" t="s">
        <v>14</v>
      </c>
      <c r="D137" s="1">
        <v>2011</v>
      </c>
      <c r="E137" s="1" t="s">
        <v>479</v>
      </c>
      <c r="F137" s="1">
        <v>2011</v>
      </c>
      <c r="G137" s="1" t="s">
        <v>856</v>
      </c>
      <c r="H137" s="7" t="str">
        <f t="shared" si="6"/>
        <v/>
      </c>
      <c r="I137" s="7">
        <f t="shared" si="7"/>
        <v>1</v>
      </c>
      <c r="J137" s="7" t="str">
        <f t="shared" si="8"/>
        <v/>
      </c>
      <c r="K137" s="1" t="s">
        <v>21</v>
      </c>
      <c r="L137" s="1" t="str">
        <f>HYPERLINK("http://ieeexplore.ieee.org/abstract/document/6081262/","http://ieeexplore.ieee.org/abstract/document/6081262/")</f>
        <v>http://ieeexplore.ieee.org/abstract/document/6081262/</v>
      </c>
      <c r="M137" s="1" t="s">
        <v>949</v>
      </c>
      <c r="N137" s="1" t="s">
        <v>480</v>
      </c>
    </row>
    <row r="138" spans="1:14" s="6" customFormat="1" ht="15.75" customHeight="1" x14ac:dyDescent="0.2">
      <c r="A138" s="1">
        <v>171</v>
      </c>
      <c r="B138" s="1" t="s">
        <v>318</v>
      </c>
      <c r="C138" s="1" t="s">
        <v>8</v>
      </c>
      <c r="D138" s="1">
        <v>2016</v>
      </c>
      <c r="E138" s="1" t="s">
        <v>319</v>
      </c>
      <c r="F138" s="1">
        <v>2016</v>
      </c>
      <c r="G138" s="1" t="s">
        <v>720</v>
      </c>
      <c r="H138" s="7" t="str">
        <f t="shared" si="6"/>
        <v/>
      </c>
      <c r="I138" s="7">
        <f t="shared" si="7"/>
        <v>1</v>
      </c>
      <c r="J138" s="7" t="str">
        <f t="shared" si="8"/>
        <v/>
      </c>
      <c r="K138" s="1" t="s">
        <v>21</v>
      </c>
      <c r="L138" s="1" t="str">
        <f>HYPERLINK("http://ieeexplore.ieee.org/abstract/document/7744911/","http://ieeexplore.ieee.org/abstract/document/7744911/")</f>
        <v>http://ieeexplore.ieee.org/abstract/document/7744911/</v>
      </c>
      <c r="M138" s="1" t="s">
        <v>907</v>
      </c>
      <c r="N138" s="1" t="s">
        <v>320</v>
      </c>
    </row>
    <row r="139" spans="1:14" s="6" customFormat="1" ht="15.75" customHeight="1" x14ac:dyDescent="0.2">
      <c r="A139" s="1">
        <v>92</v>
      </c>
      <c r="B139" s="1" t="s">
        <v>481</v>
      </c>
      <c r="C139" s="1" t="s">
        <v>658</v>
      </c>
      <c r="D139" s="1">
        <v>2016</v>
      </c>
      <c r="E139" s="1" t="s">
        <v>482</v>
      </c>
      <c r="F139" s="1">
        <v>2016</v>
      </c>
      <c r="G139" s="1" t="s">
        <v>879</v>
      </c>
      <c r="H139" s="7">
        <f t="shared" si="6"/>
        <v>1</v>
      </c>
      <c r="I139" s="7" t="str">
        <f t="shared" si="7"/>
        <v/>
      </c>
      <c r="J139" s="7" t="str">
        <f t="shared" si="8"/>
        <v/>
      </c>
      <c r="K139" s="1" t="s">
        <v>281</v>
      </c>
      <c r="L139" s="1" t="s">
        <v>483</v>
      </c>
      <c r="M139" s="1" t="s">
        <v>990</v>
      </c>
      <c r="N139" s="1" t="s">
        <v>484</v>
      </c>
    </row>
    <row r="140" spans="1:14" s="6" customFormat="1" ht="15.75" customHeight="1" x14ac:dyDescent="0.2">
      <c r="A140" s="1">
        <v>192</v>
      </c>
      <c r="B140" s="1" t="s">
        <v>485</v>
      </c>
      <c r="C140" s="1" t="s">
        <v>690</v>
      </c>
      <c r="D140" s="1">
        <v>2016</v>
      </c>
      <c r="E140" s="1" t="s">
        <v>486</v>
      </c>
      <c r="F140" s="1">
        <v>2016</v>
      </c>
      <c r="G140" s="1" t="s">
        <v>855</v>
      </c>
      <c r="H140" s="7" t="str">
        <f t="shared" si="6"/>
        <v/>
      </c>
      <c r="I140" s="7">
        <f t="shared" si="7"/>
        <v>1</v>
      </c>
      <c r="J140" s="7" t="str">
        <f t="shared" si="8"/>
        <v/>
      </c>
      <c r="K140" s="1" t="s">
        <v>136</v>
      </c>
      <c r="L140" s="1" t="str">
        <f>HYPERLINK("http://dl.acm.org/citation.cfm?id=2993325","http://dl.acm.org/citation.cfm?id=2993325")</f>
        <v>http://dl.acm.org/citation.cfm?id=2993325</v>
      </c>
      <c r="M140" s="1" t="s">
        <v>931</v>
      </c>
      <c r="N140" s="1" t="s">
        <v>487</v>
      </c>
    </row>
    <row r="141" spans="1:14" s="6" customFormat="1" ht="15.75" customHeight="1" x14ac:dyDescent="0.2">
      <c r="A141" s="1">
        <v>93</v>
      </c>
      <c r="B141" s="1" t="s">
        <v>691</v>
      </c>
      <c r="C141" s="1" t="s">
        <v>14</v>
      </c>
      <c r="D141" s="1">
        <v>2017</v>
      </c>
      <c r="E141" s="1" t="s">
        <v>488</v>
      </c>
      <c r="F141" s="1">
        <v>2017</v>
      </c>
      <c r="G141" s="1" t="s">
        <v>692</v>
      </c>
      <c r="H141" s="7">
        <f t="shared" si="6"/>
        <v>1</v>
      </c>
      <c r="I141" s="7" t="str">
        <f t="shared" si="7"/>
        <v/>
      </c>
      <c r="J141" s="7" t="str">
        <f t="shared" si="8"/>
        <v/>
      </c>
      <c r="K141" s="1" t="s">
        <v>146</v>
      </c>
      <c r="L141" s="1" t="str">
        <f>HYPERLINK("http://www.sciencedirect.com/science/article/pii/S1474034616301586","http://www.sciencedirect.com/science/article/pii/S1474034616301586")</f>
        <v>http://www.sciencedirect.com/science/article/pii/S1474034616301586</v>
      </c>
      <c r="M141" s="1" t="s">
        <v>991</v>
      </c>
      <c r="N141" s="1" t="s">
        <v>489</v>
      </c>
    </row>
    <row r="142" spans="1:14" s="6" customFormat="1" ht="15.75" customHeight="1" x14ac:dyDescent="0.2">
      <c r="A142" s="1">
        <v>142</v>
      </c>
      <c r="B142" s="1" t="s">
        <v>321</v>
      </c>
      <c r="C142" s="1" t="s">
        <v>823</v>
      </c>
      <c r="D142" s="1">
        <v>2008</v>
      </c>
      <c r="E142" s="1" t="s">
        <v>322</v>
      </c>
      <c r="F142" s="1">
        <v>2008</v>
      </c>
      <c r="G142" s="1" t="s">
        <v>834</v>
      </c>
      <c r="H142" s="7" t="str">
        <f t="shared" si="6"/>
        <v/>
      </c>
      <c r="I142" s="7">
        <f t="shared" si="7"/>
        <v>1</v>
      </c>
      <c r="J142" s="7" t="str">
        <f t="shared" si="8"/>
        <v/>
      </c>
      <c r="K142" s="1" t="s">
        <v>16</v>
      </c>
      <c r="L142" s="1" t="str">
        <f>HYPERLINK("http://link.springer.com/content/pdf/10.1007/978-0-387-77249-3_18.pdf","http://link.springer.com/content/pdf/10.1007/978-0-387-77249-3_18.pdf")</f>
        <v>http://link.springer.com/content/pdf/10.1007/978-0-387-77249-3_18.pdf</v>
      </c>
      <c r="M142" s="1" t="s">
        <v>951</v>
      </c>
      <c r="N142" s="1" t="s">
        <v>323</v>
      </c>
    </row>
    <row r="143" spans="1:14" s="6" customFormat="1" ht="15.75" customHeight="1" x14ac:dyDescent="0.2">
      <c r="A143" s="1">
        <v>57</v>
      </c>
      <c r="B143" s="1" t="s">
        <v>490</v>
      </c>
      <c r="C143" s="1" t="s">
        <v>50</v>
      </c>
      <c r="D143" s="1">
        <v>2012</v>
      </c>
      <c r="E143" s="1" t="s">
        <v>491</v>
      </c>
      <c r="F143" s="1">
        <v>2012</v>
      </c>
      <c r="G143" s="1" t="s">
        <v>851</v>
      </c>
      <c r="H143" s="7" t="str">
        <f t="shared" si="6"/>
        <v/>
      </c>
      <c r="I143" s="7">
        <f t="shared" si="7"/>
        <v>1</v>
      </c>
      <c r="J143" s="7" t="str">
        <f t="shared" si="8"/>
        <v/>
      </c>
      <c r="K143" s="1" t="s">
        <v>492</v>
      </c>
      <c r="L143" s="1" t="str">
        <f>HYPERLINK("https://dspace.lboro.ac.uk/dspace-jspui/handle/2134/10654","https://dspace.lboro.ac.uk/dspace-jspui/handle/2134/10654")</f>
        <v>https://dspace.lboro.ac.uk/dspace-jspui/handle/2134/10654</v>
      </c>
      <c r="M143" s="1" t="s">
        <v>915</v>
      </c>
      <c r="N143" s="1" t="s">
        <v>493</v>
      </c>
    </row>
    <row r="144" spans="1:14" s="6" customFormat="1" ht="15.75" customHeight="1" x14ac:dyDescent="0.2">
      <c r="A144" s="1">
        <v>82</v>
      </c>
      <c r="B144" s="1" t="s">
        <v>324</v>
      </c>
      <c r="C144" s="1" t="s">
        <v>579</v>
      </c>
      <c r="D144" s="1">
        <v>2008</v>
      </c>
      <c r="E144" s="1" t="s">
        <v>325</v>
      </c>
      <c r="F144" s="1">
        <v>2008</v>
      </c>
      <c r="G144" s="1" t="s">
        <v>866</v>
      </c>
      <c r="H144" s="7" t="str">
        <f t="shared" si="6"/>
        <v/>
      </c>
      <c r="I144" s="7">
        <f t="shared" si="7"/>
        <v>1</v>
      </c>
      <c r="J144" s="7" t="str">
        <f t="shared" si="8"/>
        <v/>
      </c>
      <c r="K144" s="1" t="s">
        <v>21</v>
      </c>
      <c r="L144" s="1" t="str">
        <f>HYPERLINK("http://ieeexplore.ieee.org/abstract/document/4636677/","http://ieeexplore.ieee.org/abstract/document/4636677/")</f>
        <v>http://ieeexplore.ieee.org/abstract/document/4636677/</v>
      </c>
      <c r="M144" s="1" t="s">
        <v>992</v>
      </c>
      <c r="N144" s="1" t="s">
        <v>326</v>
      </c>
    </row>
    <row r="145" spans="1:14" s="6" customFormat="1" ht="15.75" customHeight="1" x14ac:dyDescent="0.2">
      <c r="A145" s="1">
        <v>30</v>
      </c>
      <c r="B145" s="1" t="s">
        <v>494</v>
      </c>
      <c r="C145" s="1" t="s">
        <v>14</v>
      </c>
      <c r="D145" s="1">
        <v>2013</v>
      </c>
      <c r="E145" s="1" t="s">
        <v>495</v>
      </c>
      <c r="F145" s="1">
        <v>2013</v>
      </c>
      <c r="G145" s="1" t="s">
        <v>836</v>
      </c>
      <c r="H145" s="7" t="str">
        <f t="shared" si="6"/>
        <v/>
      </c>
      <c r="I145" s="7">
        <f t="shared" si="7"/>
        <v>1</v>
      </c>
      <c r="J145" s="7" t="str">
        <f t="shared" si="8"/>
        <v/>
      </c>
      <c r="K145" s="1" t="s">
        <v>21</v>
      </c>
      <c r="L145" s="1" t="str">
        <f>HYPERLINK("http://ieeexplore.ieee.org/abstract/document/6738957/","http://ieeexplore.ieee.org/abstract/document/6738957/")</f>
        <v>http://ieeexplore.ieee.org/abstract/document/6738957/</v>
      </c>
      <c r="M145" s="1" t="s">
        <v>993</v>
      </c>
      <c r="N145" s="1" t="s">
        <v>496</v>
      </c>
    </row>
    <row r="146" spans="1:14" s="6" customFormat="1" ht="15.75" customHeight="1" x14ac:dyDescent="0.2">
      <c r="A146" s="1">
        <v>178</v>
      </c>
      <c r="B146" s="1" t="s">
        <v>327</v>
      </c>
      <c r="C146" s="1" t="s">
        <v>14</v>
      </c>
      <c r="D146" s="1">
        <v>2013</v>
      </c>
      <c r="E146" s="1" t="s">
        <v>328</v>
      </c>
      <c r="F146" s="1">
        <v>2013</v>
      </c>
      <c r="G146" s="29" t="s">
        <v>1163</v>
      </c>
      <c r="H146" s="31" t="str">
        <f t="shared" si="6"/>
        <v/>
      </c>
      <c r="I146" s="31">
        <f t="shared" si="7"/>
        <v>1</v>
      </c>
      <c r="J146" s="31" t="str">
        <f t="shared" si="8"/>
        <v/>
      </c>
      <c r="K146" s="1" t="s">
        <v>146</v>
      </c>
      <c r="L146" s="1" t="str">
        <f>HYPERLINK("http://www.sciencedirect.com/science/article/pii/S2212827113002771","http://www.sciencedirect.com/science/article/pii/S2212827113002771")</f>
        <v>http://www.sciencedirect.com/science/article/pii/S2212827113002771</v>
      </c>
      <c r="M146" s="1" t="s">
        <v>914</v>
      </c>
      <c r="N146" s="1" t="s">
        <v>329</v>
      </c>
    </row>
    <row r="147" spans="1:14" s="6" customFormat="1" ht="15.75" customHeight="1" x14ac:dyDescent="0.2">
      <c r="A147" s="1">
        <v>140</v>
      </c>
      <c r="B147" s="1" t="s">
        <v>330</v>
      </c>
      <c r="C147" s="1" t="s">
        <v>59</v>
      </c>
      <c r="D147" s="1">
        <v>2015</v>
      </c>
      <c r="E147" s="1" t="s">
        <v>331</v>
      </c>
      <c r="F147" s="1">
        <v>2015</v>
      </c>
      <c r="G147" s="1" t="s">
        <v>862</v>
      </c>
      <c r="H147" s="7" t="str">
        <f t="shared" si="6"/>
        <v/>
      </c>
      <c r="I147" s="7">
        <f t="shared" si="7"/>
        <v>1</v>
      </c>
      <c r="J147" s="7" t="str">
        <f t="shared" si="8"/>
        <v/>
      </c>
      <c r="K147" s="1" t="s">
        <v>146</v>
      </c>
      <c r="L147" s="1" t="str">
        <f>HYPERLINK("http://www.sciencedirect.com/science/article/pii/S2405896315009799","http://www.sciencedirect.com/science/article/pii/S2405896315009799")</f>
        <v>http://www.sciencedirect.com/science/article/pii/S2405896315009799</v>
      </c>
      <c r="M147" s="1" t="s">
        <v>1045</v>
      </c>
      <c r="N147" s="1" t="s">
        <v>332</v>
      </c>
    </row>
    <row r="148" spans="1:14" s="6" customFormat="1" ht="15.75" customHeight="1" x14ac:dyDescent="0.2">
      <c r="A148" s="1">
        <v>127</v>
      </c>
      <c r="B148" s="1" t="s">
        <v>693</v>
      </c>
      <c r="C148" s="1" t="s">
        <v>14</v>
      </c>
      <c r="D148" s="1">
        <v>2016</v>
      </c>
      <c r="E148" s="1" t="s">
        <v>497</v>
      </c>
      <c r="F148" s="1">
        <v>2016</v>
      </c>
      <c r="G148" s="1" t="s">
        <v>839</v>
      </c>
      <c r="H148" s="7" t="str">
        <f t="shared" si="6"/>
        <v/>
      </c>
      <c r="I148" s="7">
        <f t="shared" si="7"/>
        <v>1</v>
      </c>
      <c r="J148" s="7" t="str">
        <f t="shared" si="8"/>
        <v/>
      </c>
      <c r="K148" s="1" t="s">
        <v>21</v>
      </c>
      <c r="L148" s="1" t="str">
        <f>HYPERLINK("http://ieeexplore.ieee.org/abstract/document/7743371/","http://ieeexplore.ieee.org/abstract/document/7743371/")</f>
        <v>http://ieeexplore.ieee.org/abstract/document/7743371/</v>
      </c>
      <c r="M148" s="1" t="s">
        <v>963</v>
      </c>
      <c r="N148" s="1" t="s">
        <v>498</v>
      </c>
    </row>
    <row r="149" spans="1:14" s="6" customFormat="1" ht="15.75" customHeight="1" x14ac:dyDescent="0.2">
      <c r="A149" s="1">
        <v>96</v>
      </c>
      <c r="B149" s="1" t="s">
        <v>423</v>
      </c>
      <c r="C149" s="1" t="s">
        <v>14</v>
      </c>
      <c r="D149" s="1">
        <v>2014</v>
      </c>
      <c r="E149" s="1" t="s">
        <v>424</v>
      </c>
      <c r="F149" s="1">
        <v>2014</v>
      </c>
      <c r="G149" s="1" t="s">
        <v>876</v>
      </c>
      <c r="H149" s="7">
        <f t="shared" si="6"/>
        <v>1</v>
      </c>
      <c r="I149" s="7" t="str">
        <f t="shared" si="7"/>
        <v/>
      </c>
      <c r="J149" s="7" t="str">
        <f t="shared" si="8"/>
        <v/>
      </c>
      <c r="K149" s="1" t="s">
        <v>425</v>
      </c>
      <c r="L149" s="1" t="str">
        <f>HYPERLINK("http://search.proquest.com/openview/ba2669e668ebb19a08c0bdeb0afc9498/1?pq-origsite=gscholar&amp;cbl=38603","http://search.proquest.com/openview/ba2669e668ebb19a08c0bdeb0afc9498/1?pq-origsite=gscholar&amp;cbl=38603")</f>
        <v>http://search.proquest.com/openview/ba2669e668ebb19a08c0bdeb0afc9498/1?pq-origsite=gscholar&amp;cbl=38603</v>
      </c>
      <c r="M149" s="1" t="s">
        <v>929</v>
      </c>
      <c r="N149" s="1" t="s">
        <v>426</v>
      </c>
    </row>
    <row r="150" spans="1:14" s="6" customFormat="1" ht="15.75" customHeight="1" x14ac:dyDescent="0.2">
      <c r="A150" s="1">
        <v>26</v>
      </c>
      <c r="B150" s="1" t="s">
        <v>499</v>
      </c>
      <c r="C150" s="1" t="s">
        <v>14</v>
      </c>
      <c r="D150" s="1">
        <v>2010</v>
      </c>
      <c r="E150" s="1" t="s">
        <v>500</v>
      </c>
      <c r="F150" s="1">
        <v>2010</v>
      </c>
      <c r="G150" s="1" t="s">
        <v>728</v>
      </c>
      <c r="H150" s="7" t="str">
        <f t="shared" si="6"/>
        <v/>
      </c>
      <c r="I150" s="7">
        <f t="shared" si="7"/>
        <v>1</v>
      </c>
      <c r="J150" s="7" t="str">
        <f t="shared" si="8"/>
        <v/>
      </c>
      <c r="K150" s="1" t="s">
        <v>46</v>
      </c>
      <c r="L150" s="1" t="str">
        <f>HYPERLINK("https://www.researchgate.net/profile/Oliver_Niggemann/publication/221003158_Model-based_Development_of_Automation_Systems/links/54fae5120cf20b0d2cb86202.pdf","https://www.researchgate.net/profile/Oliver_Niggemann/publication/221003158_Model-based_Development_of_Automation_Systems/links/54fae5120cf20b0d2cb86202.pdf")</f>
        <v>https://www.researchgate.net/profile/Oliver_Niggemann/publication/221003158_Model-based_Development_of_Automation_Systems/links/54fae5120cf20b0d2cb86202.pdf</v>
      </c>
      <c r="M150" s="1" t="s">
        <v>994</v>
      </c>
      <c r="N150" s="1" t="s">
        <v>501</v>
      </c>
    </row>
    <row r="151" spans="1:14" s="6" customFormat="1" ht="15.75" customHeight="1" x14ac:dyDescent="0.2">
      <c r="A151" s="1">
        <v>128</v>
      </c>
      <c r="B151" s="1" t="s">
        <v>694</v>
      </c>
      <c r="C151" s="1" t="s">
        <v>14</v>
      </c>
      <c r="D151" s="1">
        <v>2013</v>
      </c>
      <c r="E151" s="1" t="s">
        <v>502</v>
      </c>
      <c r="F151" s="1">
        <v>2013</v>
      </c>
      <c r="G151" s="1" t="s">
        <v>898</v>
      </c>
      <c r="H151" s="7" t="str">
        <f t="shared" si="6"/>
        <v/>
      </c>
      <c r="I151" s="7" t="str">
        <f t="shared" si="7"/>
        <v/>
      </c>
      <c r="J151" s="7">
        <f t="shared" si="8"/>
        <v>1</v>
      </c>
      <c r="K151" s="1" t="s">
        <v>146</v>
      </c>
      <c r="L151" s="1" t="str">
        <f>HYPERLINK("http://www.sciencedirect.com/science/article/pii/S1474667015356767","http://www.sciencedirect.com/science/article/pii/S1474667015356767")</f>
        <v>http://www.sciencedirect.com/science/article/pii/S1474667015356767</v>
      </c>
      <c r="M151" s="1" t="s">
        <v>963</v>
      </c>
      <c r="N151" s="1" t="s">
        <v>503</v>
      </c>
    </row>
    <row r="152" spans="1:14" s="6" customFormat="1" ht="15.75" customHeight="1" x14ac:dyDescent="0.2">
      <c r="A152" s="1">
        <v>154</v>
      </c>
      <c r="B152" s="1" t="s">
        <v>695</v>
      </c>
      <c r="C152" s="1" t="s">
        <v>14</v>
      </c>
      <c r="D152" s="1">
        <v>2014</v>
      </c>
      <c r="E152" s="1" t="s">
        <v>504</v>
      </c>
      <c r="F152" s="1">
        <v>2014</v>
      </c>
      <c r="G152" s="1" t="s">
        <v>857</v>
      </c>
      <c r="H152" s="7" t="str">
        <f t="shared" si="6"/>
        <v/>
      </c>
      <c r="I152" s="7">
        <f t="shared" si="7"/>
        <v>1</v>
      </c>
      <c r="J152" s="7" t="str">
        <f t="shared" si="8"/>
        <v/>
      </c>
      <c r="K152" s="1" t="s">
        <v>146</v>
      </c>
      <c r="L152" s="1" t="str">
        <f>HYPERLINK("http://www.sciencedirect.com/science/article/pii/S2212017314001996","http://www.sciencedirect.com/science/article/pii/S2212017314001996")</f>
        <v>http://www.sciencedirect.com/science/article/pii/S2212017314001996</v>
      </c>
      <c r="M152" s="1" t="s">
        <v>995</v>
      </c>
      <c r="N152" s="1" t="s">
        <v>505</v>
      </c>
    </row>
    <row r="153" spans="1:14" s="6" customFormat="1" ht="15.75" customHeight="1" x14ac:dyDescent="0.2">
      <c r="A153" s="1">
        <v>164</v>
      </c>
      <c r="B153" s="1" t="s">
        <v>100</v>
      </c>
      <c r="C153" s="1" t="s">
        <v>101</v>
      </c>
      <c r="D153" s="1">
        <v>2016</v>
      </c>
      <c r="E153" s="1" t="s">
        <v>102</v>
      </c>
      <c r="F153" s="1">
        <v>2016</v>
      </c>
      <c r="G153" s="1" t="s">
        <v>896</v>
      </c>
      <c r="H153" s="7" t="str">
        <f t="shared" si="6"/>
        <v/>
      </c>
      <c r="I153" s="7" t="str">
        <f t="shared" si="7"/>
        <v/>
      </c>
      <c r="J153" s="7">
        <f t="shared" si="8"/>
        <v>1</v>
      </c>
      <c r="K153" s="1" t="s">
        <v>103</v>
      </c>
      <c r="L153" s="1" t="s">
        <v>104</v>
      </c>
      <c r="M153" s="1" t="s">
        <v>996</v>
      </c>
      <c r="N153" s="1" t="s">
        <v>105</v>
      </c>
    </row>
    <row r="154" spans="1:14" s="6" customFormat="1" ht="15.75" customHeight="1" x14ac:dyDescent="0.2">
      <c r="A154" s="1">
        <v>68</v>
      </c>
      <c r="B154" s="1" t="s">
        <v>333</v>
      </c>
      <c r="C154" s="1" t="s">
        <v>436</v>
      </c>
      <c r="D154" s="1">
        <v>2015</v>
      </c>
      <c r="E154" s="1" t="s">
        <v>334</v>
      </c>
      <c r="F154" s="1">
        <v>2015</v>
      </c>
      <c r="G154" s="1" t="s">
        <v>878</v>
      </c>
      <c r="H154" s="7">
        <f t="shared" si="6"/>
        <v>1</v>
      </c>
      <c r="I154" s="7" t="str">
        <f t="shared" si="7"/>
        <v/>
      </c>
      <c r="J154" s="7" t="str">
        <f t="shared" si="8"/>
        <v/>
      </c>
      <c r="K154" s="1" t="s">
        <v>16</v>
      </c>
      <c r="L154" s="1" t="str">
        <f>HYPERLINK("http://link.springer.com/article/10.1007/s10845-015-1178-6","http://link.springer.com/article/10.1007/s10845-015-1178-6")</f>
        <v>http://link.springer.com/article/10.1007/s10845-015-1178-6</v>
      </c>
      <c r="M154" s="1" t="s">
        <v>997</v>
      </c>
      <c r="N154" s="1" t="s">
        <v>335</v>
      </c>
    </row>
    <row r="155" spans="1:14" s="6" customFormat="1" ht="15.75" customHeight="1" x14ac:dyDescent="0.2">
      <c r="A155" s="1">
        <v>144</v>
      </c>
      <c r="B155" s="1" t="s">
        <v>506</v>
      </c>
      <c r="C155" s="1" t="s">
        <v>581</v>
      </c>
      <c r="D155" s="1">
        <v>2012</v>
      </c>
      <c r="E155" s="1" t="s">
        <v>507</v>
      </c>
      <c r="F155" s="1">
        <v>2012</v>
      </c>
      <c r="G155" s="1" t="s">
        <v>838</v>
      </c>
      <c r="H155" s="7" t="str">
        <f t="shared" si="6"/>
        <v/>
      </c>
      <c r="I155" s="7">
        <f t="shared" si="7"/>
        <v>1</v>
      </c>
      <c r="J155" s="7" t="str">
        <f t="shared" si="8"/>
        <v/>
      </c>
      <c r="K155" s="1" t="s">
        <v>16</v>
      </c>
      <c r="L155" s="1" t="str">
        <f>HYPERLINK("http://link.springer.com/chapter/10.1007/978-3-642-40352-1_43","http://link.springer.com/chapter/10.1007/978-3-642-40352-1_43")</f>
        <v>http://link.springer.com/chapter/10.1007/978-3-642-40352-1_43</v>
      </c>
      <c r="M155" s="1" t="s">
        <v>998</v>
      </c>
      <c r="N155" s="1" t="s">
        <v>508</v>
      </c>
    </row>
    <row r="156" spans="1:14" s="6" customFormat="1" ht="15.75" customHeight="1" x14ac:dyDescent="0.2">
      <c r="A156" s="1">
        <v>85</v>
      </c>
      <c r="B156" s="1" t="s">
        <v>696</v>
      </c>
      <c r="C156" s="1" t="s">
        <v>14</v>
      </c>
      <c r="D156" s="1">
        <v>2012</v>
      </c>
      <c r="E156" s="1" t="s">
        <v>509</v>
      </c>
      <c r="F156" s="1">
        <v>2012</v>
      </c>
      <c r="G156" s="1" t="s">
        <v>697</v>
      </c>
      <c r="H156" s="7">
        <f t="shared" si="6"/>
        <v>1</v>
      </c>
      <c r="I156" s="7" t="str">
        <f t="shared" si="7"/>
        <v/>
      </c>
      <c r="J156" s="7" t="str">
        <f t="shared" si="8"/>
        <v/>
      </c>
      <c r="K156" s="1" t="s">
        <v>16</v>
      </c>
      <c r="L156" s="1" t="str">
        <f>HYPERLINK("http://link.springer.com/chapter/10.1007/978-3-642-27552-4_134","http://link.springer.com/chapter/10.1007/978-3-642-27552-4_134")</f>
        <v>http://link.springer.com/chapter/10.1007/978-3-642-27552-4_134</v>
      </c>
      <c r="M156" s="1" t="s">
        <v>999</v>
      </c>
      <c r="N156" s="1" t="s">
        <v>510</v>
      </c>
    </row>
    <row r="157" spans="1:14" s="6" customFormat="1" ht="15.75" customHeight="1" x14ac:dyDescent="0.2">
      <c r="A157" s="1">
        <v>84</v>
      </c>
      <c r="B157" s="1" t="s">
        <v>511</v>
      </c>
      <c r="C157" s="1" t="s">
        <v>14</v>
      </c>
      <c r="D157" s="1">
        <v>2016</v>
      </c>
      <c r="E157" s="1" t="s">
        <v>512</v>
      </c>
      <c r="F157" s="1">
        <v>2016</v>
      </c>
      <c r="G157" s="1" t="s">
        <v>600</v>
      </c>
      <c r="H157" s="7" t="str">
        <f t="shared" si="6"/>
        <v/>
      </c>
      <c r="I157" s="7">
        <f t="shared" si="7"/>
        <v>1</v>
      </c>
      <c r="J157" s="7" t="str">
        <f t="shared" si="8"/>
        <v/>
      </c>
      <c r="K157" s="1" t="s">
        <v>21</v>
      </c>
      <c r="L157" s="1" t="s">
        <v>513</v>
      </c>
      <c r="M157" s="1" t="s">
        <v>1037</v>
      </c>
      <c r="N157" s="1" t="s">
        <v>514</v>
      </c>
    </row>
    <row r="158" spans="1:14" s="6" customFormat="1" ht="15.75" customHeight="1" x14ac:dyDescent="0.2">
      <c r="A158" s="1">
        <v>197</v>
      </c>
      <c r="B158" s="1" t="s">
        <v>106</v>
      </c>
      <c r="C158" s="1" t="s">
        <v>107</v>
      </c>
      <c r="D158" s="1">
        <v>2015</v>
      </c>
      <c r="E158" s="1" t="s">
        <v>108</v>
      </c>
      <c r="F158" s="1">
        <v>2015</v>
      </c>
      <c r="G158" s="1" t="s">
        <v>600</v>
      </c>
      <c r="H158" s="7" t="str">
        <f t="shared" si="6"/>
        <v/>
      </c>
      <c r="I158" s="7">
        <f t="shared" si="7"/>
        <v>1</v>
      </c>
      <c r="J158" s="7" t="str">
        <f t="shared" si="8"/>
        <v/>
      </c>
      <c r="K158" s="1" t="s">
        <v>21</v>
      </c>
      <c r="L158" s="1" t="s">
        <v>109</v>
      </c>
      <c r="M158" s="1" t="s">
        <v>1043</v>
      </c>
      <c r="N158" s="1" t="s">
        <v>110</v>
      </c>
    </row>
    <row r="159" spans="1:14" s="6" customFormat="1" ht="15.75" customHeight="1" x14ac:dyDescent="0.2">
      <c r="A159" s="1">
        <v>189</v>
      </c>
      <c r="B159" s="1" t="s">
        <v>251</v>
      </c>
      <c r="C159" s="1" t="s">
        <v>14</v>
      </c>
      <c r="D159" s="1">
        <v>2012</v>
      </c>
      <c r="E159" s="1" t="s">
        <v>336</v>
      </c>
      <c r="F159" s="1">
        <v>2012</v>
      </c>
      <c r="G159" s="1" t="s">
        <v>600</v>
      </c>
      <c r="H159" s="7" t="str">
        <f t="shared" si="6"/>
        <v/>
      </c>
      <c r="I159" s="7">
        <f t="shared" si="7"/>
        <v>1</v>
      </c>
      <c r="J159" s="7" t="str">
        <f t="shared" si="8"/>
        <v/>
      </c>
      <c r="K159" s="1" t="s">
        <v>21</v>
      </c>
      <c r="L159" s="1" t="str">
        <f>HYPERLINK("http://ieeexplore.ieee.org/abstract/document/6489540/","http://ieeexplore.ieee.org/abstract/document/6489540/")</f>
        <v>http://ieeexplore.ieee.org/abstract/document/6489540/</v>
      </c>
      <c r="M159" s="1" t="s">
        <v>1042</v>
      </c>
      <c r="N159" s="1" t="s">
        <v>337</v>
      </c>
    </row>
    <row r="160" spans="1:14" s="6" customFormat="1" ht="15.75" customHeight="1" x14ac:dyDescent="0.2">
      <c r="A160" s="1">
        <v>167</v>
      </c>
      <c r="B160" s="1" t="s">
        <v>698</v>
      </c>
      <c r="C160" s="1" t="s">
        <v>14</v>
      </c>
      <c r="D160" s="1">
        <v>2016</v>
      </c>
      <c r="E160" s="1" t="s">
        <v>699</v>
      </c>
      <c r="F160" s="1">
        <v>2016</v>
      </c>
      <c r="G160" s="1" t="s">
        <v>700</v>
      </c>
      <c r="H160" s="7" t="str">
        <f t="shared" si="6"/>
        <v/>
      </c>
      <c r="I160" s="7">
        <f t="shared" si="7"/>
        <v>1</v>
      </c>
      <c r="J160" s="7" t="str">
        <f t="shared" si="8"/>
        <v/>
      </c>
      <c r="K160" s="1" t="s">
        <v>515</v>
      </c>
      <c r="L160" s="1" t="str">
        <f>HYPERLINK("http://iamot2016.org/proceedings/papers/IAMOT_2016_paper_14.pdf","http://iamot2016.org/proceedings/papers/IAMOT_2016_paper_14.pdf")</f>
        <v>http://iamot2016.org/proceedings/papers/IAMOT_2016_paper_14.pdf</v>
      </c>
      <c r="M160" s="1" t="s">
        <v>943</v>
      </c>
      <c r="N160" s="1" t="s">
        <v>516</v>
      </c>
    </row>
    <row r="161" spans="1:14" s="6" customFormat="1" ht="15.75" customHeight="1" x14ac:dyDescent="0.2">
      <c r="A161" s="1">
        <v>20</v>
      </c>
      <c r="B161" s="1" t="s">
        <v>659</v>
      </c>
      <c r="C161" s="1" t="s">
        <v>144</v>
      </c>
      <c r="D161" s="1">
        <v>2014</v>
      </c>
      <c r="E161" s="1" t="s">
        <v>338</v>
      </c>
      <c r="F161" s="1">
        <v>2014</v>
      </c>
      <c r="G161" s="29" t="s">
        <v>842</v>
      </c>
      <c r="H161" s="31" t="str">
        <f t="shared" si="6"/>
        <v/>
      </c>
      <c r="I161" s="31">
        <f t="shared" si="7"/>
        <v>1</v>
      </c>
      <c r="J161" s="31" t="str">
        <f t="shared" si="8"/>
        <v/>
      </c>
      <c r="K161" s="1" t="s">
        <v>146</v>
      </c>
      <c r="L161" s="1" t="str">
        <f>HYPERLINK("http://www.sciencedirect.com/science/article/pii/S221282711401066X","http://www.sciencedirect.com/science/article/pii/S221282711401066X")</f>
        <v>http://www.sciencedirect.com/science/article/pii/S221282711401066X</v>
      </c>
      <c r="M161" s="1" t="s">
        <v>1000</v>
      </c>
      <c r="N161" s="1" t="s">
        <v>339</v>
      </c>
    </row>
    <row r="162" spans="1:14" s="6" customFormat="1" ht="15.75" customHeight="1" x14ac:dyDescent="0.2">
      <c r="A162" s="1">
        <v>18</v>
      </c>
      <c r="B162" s="1" t="s">
        <v>701</v>
      </c>
      <c r="C162" s="1" t="s">
        <v>14</v>
      </c>
      <c r="D162" s="1">
        <v>2015</v>
      </c>
      <c r="E162" s="1" t="s">
        <v>517</v>
      </c>
      <c r="F162" s="1">
        <v>2015</v>
      </c>
      <c r="G162" s="1" t="s">
        <v>847</v>
      </c>
      <c r="H162" s="7" t="str">
        <f t="shared" si="6"/>
        <v/>
      </c>
      <c r="I162" s="7">
        <f t="shared" si="7"/>
        <v>1</v>
      </c>
      <c r="J162" s="7" t="str">
        <f t="shared" si="8"/>
        <v/>
      </c>
      <c r="K162" s="1" t="s">
        <v>21</v>
      </c>
      <c r="L162" s="1" t="str">
        <f>HYPERLINK("http://ieeexplore.ieee.org/abstract/document/7125374/","http://ieeexplore.ieee.org/abstract/document/7125374/")</f>
        <v>http://ieeexplore.ieee.org/abstract/document/7125374/</v>
      </c>
      <c r="M162" s="1" t="s">
        <v>1001</v>
      </c>
      <c r="N162" s="1" t="s">
        <v>518</v>
      </c>
    </row>
    <row r="163" spans="1:14" s="6" customFormat="1" ht="15.75" customHeight="1" x14ac:dyDescent="0.2">
      <c r="A163" s="1">
        <v>38</v>
      </c>
      <c r="B163" s="1" t="s">
        <v>519</v>
      </c>
      <c r="C163" s="1" t="s">
        <v>436</v>
      </c>
      <c r="D163" s="1">
        <v>2013</v>
      </c>
      <c r="E163" s="1" t="s">
        <v>520</v>
      </c>
      <c r="F163" s="1">
        <v>2013</v>
      </c>
      <c r="G163" s="1" t="s">
        <v>702</v>
      </c>
      <c r="H163" s="7" t="str">
        <f t="shared" si="6"/>
        <v/>
      </c>
      <c r="I163" s="7">
        <f t="shared" si="7"/>
        <v>1</v>
      </c>
      <c r="J163" s="7" t="str">
        <f t="shared" si="8"/>
        <v/>
      </c>
      <c r="K163" s="1" t="s">
        <v>146</v>
      </c>
      <c r="L163" s="1" t="str">
        <f>HYPERLINK("http://www.sciencedirect.com/science/article/pii/S1877050913000653","http://www.sciencedirect.com/science/article/pii/S1877050913000653")</f>
        <v>http://www.sciencedirect.com/science/article/pii/S1877050913000653</v>
      </c>
      <c r="M163" s="1" t="s">
        <v>909</v>
      </c>
      <c r="N163" s="1" t="s">
        <v>521</v>
      </c>
    </row>
    <row r="164" spans="1:14" s="6" customFormat="1" ht="15.75" customHeight="1" x14ac:dyDescent="0.2">
      <c r="A164" s="1">
        <v>152</v>
      </c>
      <c r="B164" s="1" t="s">
        <v>340</v>
      </c>
      <c r="C164" s="1" t="s">
        <v>14</v>
      </c>
      <c r="D164" s="1">
        <v>1991</v>
      </c>
      <c r="E164" s="1" t="s">
        <v>341</v>
      </c>
      <c r="F164" s="1">
        <v>1991</v>
      </c>
      <c r="G164" s="1" t="s">
        <v>660</v>
      </c>
      <c r="H164" s="7" t="str">
        <f t="shared" si="6"/>
        <v/>
      </c>
      <c r="I164" s="7">
        <f t="shared" si="7"/>
        <v>1</v>
      </c>
      <c r="J164" s="7" t="str">
        <f t="shared" si="8"/>
        <v/>
      </c>
      <c r="K164" s="1" t="s">
        <v>342</v>
      </c>
      <c r="L164" s="1" t="s">
        <v>732</v>
      </c>
      <c r="M164" s="1" t="s">
        <v>977</v>
      </c>
      <c r="N164" s="1" t="s">
        <v>343</v>
      </c>
    </row>
    <row r="165" spans="1:14" s="6" customFormat="1" ht="15.75" customHeight="1" x14ac:dyDescent="0.2">
      <c r="A165" s="1">
        <v>72</v>
      </c>
      <c r="B165" s="1" t="s">
        <v>703</v>
      </c>
      <c r="C165" s="1" t="s">
        <v>595</v>
      </c>
      <c r="D165" s="1">
        <v>2008</v>
      </c>
      <c r="E165" s="1" t="s">
        <v>522</v>
      </c>
      <c r="F165" s="1">
        <v>2008</v>
      </c>
      <c r="G165" s="1" t="s">
        <v>868</v>
      </c>
      <c r="H165" s="7" t="str">
        <f t="shared" si="6"/>
        <v/>
      </c>
      <c r="I165" s="7">
        <f t="shared" si="7"/>
        <v>1</v>
      </c>
      <c r="J165" s="7" t="str">
        <f t="shared" si="8"/>
        <v/>
      </c>
      <c r="K165" s="1" t="s">
        <v>16</v>
      </c>
      <c r="L165" s="1" t="s">
        <v>523</v>
      </c>
      <c r="M165" s="1" t="s">
        <v>936</v>
      </c>
      <c r="N165" s="1" t="s">
        <v>524</v>
      </c>
    </row>
    <row r="166" spans="1:14" s="6" customFormat="1" ht="15.75" customHeight="1" x14ac:dyDescent="0.2">
      <c r="A166" s="1">
        <v>109</v>
      </c>
      <c r="B166" s="1" t="s">
        <v>704</v>
      </c>
      <c r="C166" s="1" t="s">
        <v>705</v>
      </c>
      <c r="D166" s="1">
        <v>2015</v>
      </c>
      <c r="E166" s="1" t="s">
        <v>525</v>
      </c>
      <c r="F166" s="1">
        <v>2015</v>
      </c>
      <c r="G166" s="1" t="s">
        <v>849</v>
      </c>
      <c r="H166" s="7" t="str">
        <f t="shared" si="6"/>
        <v/>
      </c>
      <c r="I166" s="7">
        <f t="shared" si="7"/>
        <v>1</v>
      </c>
      <c r="J166" s="7" t="str">
        <f t="shared" si="8"/>
        <v/>
      </c>
      <c r="K166" s="1" t="s">
        <v>46</v>
      </c>
      <c r="L166" s="1" t="s">
        <v>526</v>
      </c>
      <c r="M166" s="1" t="s">
        <v>1002</v>
      </c>
      <c r="N166" s="1" t="s">
        <v>527</v>
      </c>
    </row>
    <row r="167" spans="1:14" s="6" customFormat="1" ht="15.75" customHeight="1" x14ac:dyDescent="0.2">
      <c r="A167" s="1">
        <v>147</v>
      </c>
      <c r="B167" s="1" t="s">
        <v>528</v>
      </c>
      <c r="C167" s="1" t="s">
        <v>14</v>
      </c>
      <c r="D167" s="1">
        <v>2008</v>
      </c>
      <c r="E167" s="1" t="s">
        <v>529</v>
      </c>
      <c r="F167" s="1">
        <v>2008</v>
      </c>
      <c r="G167" s="1" t="s">
        <v>706</v>
      </c>
      <c r="H167" s="7" t="str">
        <f t="shared" si="6"/>
        <v/>
      </c>
      <c r="I167" s="7">
        <f t="shared" si="7"/>
        <v>1</v>
      </c>
      <c r="J167" s="7" t="str">
        <f t="shared" si="8"/>
        <v/>
      </c>
      <c r="K167" s="1" t="s">
        <v>530</v>
      </c>
      <c r="L167" s="1" t="str">
        <f>HYPERLINK("https://modelica.org/events/modelica2008/Proceedings/sessions/keynote.pdf","https://modelica.org/events/modelica2008/Proceedings/sessions/keynote.pdf")</f>
        <v>https://modelica.org/events/modelica2008/Proceedings/sessions/keynote.pdf</v>
      </c>
      <c r="M167" s="1" t="s">
        <v>1003</v>
      </c>
      <c r="N167" s="1" t="s">
        <v>531</v>
      </c>
    </row>
    <row r="168" spans="1:14" s="6" customFormat="1" ht="15.75" customHeight="1" x14ac:dyDescent="0.2">
      <c r="A168" s="1">
        <v>182</v>
      </c>
      <c r="B168" s="1" t="s">
        <v>661</v>
      </c>
      <c r="C168" s="1" t="s">
        <v>59</v>
      </c>
      <c r="D168" s="1">
        <v>2015</v>
      </c>
      <c r="E168" s="1" t="s">
        <v>344</v>
      </c>
      <c r="F168" s="1">
        <v>2015</v>
      </c>
      <c r="G168" s="1" t="s">
        <v>680</v>
      </c>
      <c r="H168" s="7" t="str">
        <f t="shared" si="6"/>
        <v/>
      </c>
      <c r="I168" s="7">
        <f t="shared" si="7"/>
        <v>1</v>
      </c>
      <c r="J168" s="7" t="str">
        <f t="shared" si="8"/>
        <v/>
      </c>
      <c r="K168" s="1" t="s">
        <v>21</v>
      </c>
      <c r="L168" s="1" t="str">
        <f>HYPERLINK("http://ieeexplore.ieee.org/abstract/document/7281911/","http://ieeexplore.ieee.org/abstract/document/7281911/")</f>
        <v>http://ieeexplore.ieee.org/abstract/document/7281911/</v>
      </c>
      <c r="M168" s="1" t="s">
        <v>917</v>
      </c>
      <c r="N168" s="1" t="s">
        <v>345</v>
      </c>
    </row>
    <row r="169" spans="1:14" s="6" customFormat="1" ht="15.75" customHeight="1" x14ac:dyDescent="0.2">
      <c r="A169" s="1">
        <v>27</v>
      </c>
      <c r="B169" s="1" t="s">
        <v>112</v>
      </c>
      <c r="C169" s="1" t="s">
        <v>14</v>
      </c>
      <c r="D169" s="1">
        <v>2014</v>
      </c>
      <c r="E169" s="1" t="s">
        <v>113</v>
      </c>
      <c r="F169" s="1">
        <v>2014</v>
      </c>
      <c r="G169" s="1" t="s">
        <v>600</v>
      </c>
      <c r="H169" s="7" t="str">
        <f t="shared" si="6"/>
        <v/>
      </c>
      <c r="I169" s="7">
        <f t="shared" si="7"/>
        <v>1</v>
      </c>
      <c r="J169" s="7" t="str">
        <f t="shared" si="8"/>
        <v/>
      </c>
      <c r="K169" s="1" t="s">
        <v>21</v>
      </c>
      <c r="L169" s="1" t="s">
        <v>114</v>
      </c>
      <c r="M169" s="1" t="s">
        <v>1004</v>
      </c>
      <c r="N169" s="1" t="s">
        <v>115</v>
      </c>
    </row>
    <row r="170" spans="1:14" s="6" customFormat="1" ht="15.75" customHeight="1" x14ac:dyDescent="0.2">
      <c r="A170" s="1">
        <v>136</v>
      </c>
      <c r="B170" s="1" t="s">
        <v>346</v>
      </c>
      <c r="C170" s="1" t="s">
        <v>14</v>
      </c>
      <c r="D170" s="1">
        <v>2015</v>
      </c>
      <c r="E170" s="1" t="s">
        <v>347</v>
      </c>
      <c r="F170" s="1">
        <v>2015</v>
      </c>
      <c r="G170" s="1" t="s">
        <v>892</v>
      </c>
      <c r="H170" s="7" t="str">
        <f t="shared" si="6"/>
        <v/>
      </c>
      <c r="I170" s="7" t="str">
        <f t="shared" si="7"/>
        <v/>
      </c>
      <c r="J170" s="7">
        <f t="shared" si="8"/>
        <v>1</v>
      </c>
      <c r="K170" s="1" t="s">
        <v>348</v>
      </c>
      <c r="L170" s="1" t="str">
        <f>HYPERLINK("http://strassburger-online.de/papers/15F-SIW-003.pdf","http://strassburger-online.de/papers/15F-SIW-003.pdf")</f>
        <v>http://strassburger-online.de/papers/15F-SIW-003.pdf</v>
      </c>
      <c r="M170" s="1" t="s">
        <v>924</v>
      </c>
      <c r="N170" s="1" t="s">
        <v>349</v>
      </c>
    </row>
    <row r="171" spans="1:14" s="6" customFormat="1" ht="15.75" customHeight="1" x14ac:dyDescent="0.2">
      <c r="A171" s="1">
        <v>11</v>
      </c>
      <c r="B171" s="1" t="s">
        <v>532</v>
      </c>
      <c r="C171" s="1" t="s">
        <v>707</v>
      </c>
      <c r="D171" s="1">
        <v>2015</v>
      </c>
      <c r="E171" s="1" t="s">
        <v>533</v>
      </c>
      <c r="F171" s="1">
        <v>2015</v>
      </c>
      <c r="G171" s="1" t="s">
        <v>600</v>
      </c>
      <c r="H171" s="7" t="str">
        <f t="shared" si="6"/>
        <v/>
      </c>
      <c r="I171" s="7">
        <f t="shared" si="7"/>
        <v>1</v>
      </c>
      <c r="J171" s="7" t="str">
        <f t="shared" si="8"/>
        <v/>
      </c>
      <c r="K171" s="1" t="s">
        <v>21</v>
      </c>
      <c r="L171" s="1" t="str">
        <f>HYPERLINK("http://ieeexplore.ieee.org/abstract/document/7301482/","http://ieeexplore.ieee.org/abstract/document/7301482/")</f>
        <v>http://ieeexplore.ieee.org/abstract/document/7301482/</v>
      </c>
      <c r="M171" s="1" t="s">
        <v>1005</v>
      </c>
      <c r="N171" s="1" t="s">
        <v>534</v>
      </c>
    </row>
    <row r="172" spans="1:14" s="6" customFormat="1" ht="15.75" customHeight="1" x14ac:dyDescent="0.2">
      <c r="A172" s="1">
        <v>74</v>
      </c>
      <c r="B172" s="1" t="s">
        <v>229</v>
      </c>
      <c r="C172" s="1" t="s">
        <v>595</v>
      </c>
      <c r="D172" s="1">
        <v>2014</v>
      </c>
      <c r="E172" s="1" t="s">
        <v>535</v>
      </c>
      <c r="F172" s="1">
        <v>2014</v>
      </c>
      <c r="G172" s="1" t="s">
        <v>680</v>
      </c>
      <c r="H172" s="7" t="str">
        <f t="shared" si="6"/>
        <v/>
      </c>
      <c r="I172" s="7">
        <f t="shared" si="7"/>
        <v>1</v>
      </c>
      <c r="J172" s="7" t="str">
        <f t="shared" si="8"/>
        <v/>
      </c>
      <c r="K172" s="1" t="s">
        <v>21</v>
      </c>
      <c r="L172" s="1" t="str">
        <f>HYPERLINK("http://ieeexplore.ieee.org/abstract/document/6945606/","http://ieeexplore.ieee.org/abstract/document/6945606/")</f>
        <v>http://ieeexplore.ieee.org/abstract/document/6945606/</v>
      </c>
      <c r="M172" s="1" t="s">
        <v>966</v>
      </c>
      <c r="N172" s="1" t="s">
        <v>536</v>
      </c>
    </row>
    <row r="173" spans="1:14" s="6" customFormat="1" ht="15.75" customHeight="1" x14ac:dyDescent="0.2">
      <c r="A173" s="1">
        <v>25</v>
      </c>
      <c r="B173" s="1" t="s">
        <v>427</v>
      </c>
      <c r="C173" s="1" t="s">
        <v>14</v>
      </c>
      <c r="D173" s="1">
        <v>2016</v>
      </c>
      <c r="E173" s="1" t="s">
        <v>428</v>
      </c>
      <c r="F173" s="1">
        <v>2016</v>
      </c>
      <c r="G173" s="29" t="s">
        <v>1163</v>
      </c>
      <c r="H173" s="31" t="str">
        <f t="shared" si="6"/>
        <v/>
      </c>
      <c r="I173" s="31">
        <f t="shared" si="7"/>
        <v>1</v>
      </c>
      <c r="J173" s="31" t="str">
        <f t="shared" si="8"/>
        <v/>
      </c>
      <c r="K173" s="1" t="s">
        <v>146</v>
      </c>
      <c r="L173" s="1" t="str">
        <f>HYPERLINK("http://www.sciencedirect.com/science/article/pii/S2212827116312094","http://www.sciencedirect.com/science/article/pii/S2212827116312094")</f>
        <v>http://www.sciencedirect.com/science/article/pii/S2212827116312094</v>
      </c>
      <c r="M173" s="1" t="s">
        <v>1006</v>
      </c>
      <c r="N173" s="1" t="s">
        <v>429</v>
      </c>
    </row>
    <row r="174" spans="1:14" s="6" customFormat="1" ht="15.75" customHeight="1" x14ac:dyDescent="0.2">
      <c r="A174" s="1">
        <v>183</v>
      </c>
      <c r="B174" s="1" t="s">
        <v>116</v>
      </c>
      <c r="C174" s="1" t="s">
        <v>59</v>
      </c>
      <c r="D174" s="1">
        <v>2016</v>
      </c>
      <c r="E174" s="1" t="s">
        <v>117</v>
      </c>
      <c r="F174" s="1">
        <v>2016</v>
      </c>
      <c r="G174" s="1" t="s">
        <v>598</v>
      </c>
      <c r="H174" s="7" t="str">
        <f t="shared" si="6"/>
        <v/>
      </c>
      <c r="I174" s="7">
        <f t="shared" si="7"/>
        <v>1</v>
      </c>
      <c r="J174" s="7" t="str">
        <f t="shared" si="8"/>
        <v/>
      </c>
      <c r="K174" s="1" t="s">
        <v>21</v>
      </c>
      <c r="L174" s="1" t="s">
        <v>118</v>
      </c>
      <c r="M174" s="1" t="s">
        <v>917</v>
      </c>
      <c r="N174" s="1" t="s">
        <v>119</v>
      </c>
    </row>
    <row r="175" spans="1:14" s="6" customFormat="1" ht="15.75" customHeight="1" x14ac:dyDescent="0.2">
      <c r="A175" s="1">
        <v>45</v>
      </c>
      <c r="B175" s="1" t="s">
        <v>787</v>
      </c>
      <c r="C175" s="1" t="s">
        <v>822</v>
      </c>
      <c r="D175" s="1">
        <v>1995</v>
      </c>
      <c r="E175" s="1" t="s">
        <v>788</v>
      </c>
      <c r="F175" s="1">
        <v>1995</v>
      </c>
      <c r="G175" s="1" t="s">
        <v>868</v>
      </c>
      <c r="H175" s="7" t="str">
        <f t="shared" si="6"/>
        <v/>
      </c>
      <c r="I175" s="7">
        <f t="shared" si="7"/>
        <v>1</v>
      </c>
      <c r="J175" s="7" t="str">
        <f t="shared" si="8"/>
        <v/>
      </c>
      <c r="K175" s="1" t="s">
        <v>16</v>
      </c>
      <c r="L175" s="1" t="s">
        <v>789</v>
      </c>
      <c r="M175" s="1" t="s">
        <v>1007</v>
      </c>
      <c r="N175" s="1" t="s">
        <v>790</v>
      </c>
    </row>
    <row r="176" spans="1:14" s="6" customFormat="1" ht="15.75" customHeight="1" x14ac:dyDescent="0.2">
      <c r="A176" s="1">
        <v>97</v>
      </c>
      <c r="B176" s="1" t="s">
        <v>537</v>
      </c>
      <c r="C176" s="1" t="s">
        <v>14</v>
      </c>
      <c r="D176" s="1">
        <v>2012</v>
      </c>
      <c r="E176" s="1" t="s">
        <v>538</v>
      </c>
      <c r="F176" s="1">
        <v>2012</v>
      </c>
      <c r="G176" s="1" t="s">
        <v>600</v>
      </c>
      <c r="H176" s="7" t="str">
        <f t="shared" si="6"/>
        <v/>
      </c>
      <c r="I176" s="7">
        <f t="shared" si="7"/>
        <v>1</v>
      </c>
      <c r="J176" s="7" t="str">
        <f t="shared" si="8"/>
        <v/>
      </c>
      <c r="K176" s="1" t="s">
        <v>21</v>
      </c>
      <c r="L176" s="1" t="str">
        <f>HYPERLINK("http://ieeexplore.ieee.org/abstract/document/6489537/","http://ieeexplore.ieee.org/abstract/document/6489537/")</f>
        <v>http://ieeexplore.ieee.org/abstract/document/6489537/</v>
      </c>
      <c r="M176" s="1" t="s">
        <v>929</v>
      </c>
      <c r="N176" s="1" t="s">
        <v>539</v>
      </c>
    </row>
    <row r="177" spans="1:14" s="6" customFormat="1" ht="15.75" customHeight="1" x14ac:dyDescent="0.2">
      <c r="A177" s="1">
        <v>158</v>
      </c>
      <c r="B177" s="1" t="s">
        <v>540</v>
      </c>
      <c r="C177" s="1" t="s">
        <v>14</v>
      </c>
      <c r="D177" s="1">
        <v>2011</v>
      </c>
      <c r="E177" s="1" t="s">
        <v>541</v>
      </c>
      <c r="F177" s="1">
        <v>2011</v>
      </c>
      <c r="G177" s="1" t="s">
        <v>853</v>
      </c>
      <c r="H177" s="7" t="str">
        <f t="shared" si="6"/>
        <v/>
      </c>
      <c r="I177" s="7">
        <f t="shared" si="7"/>
        <v>1</v>
      </c>
      <c r="J177" s="7" t="str">
        <f t="shared" si="8"/>
        <v/>
      </c>
      <c r="K177" s="1" t="s">
        <v>202</v>
      </c>
      <c r="L177" s="1" t="str">
        <f>HYPERLINK("https://pdfs.semanticscholar.org/edd5/7009440c90de7672227b3aedf2bef4b3d66d.pdf","https://pdfs.semanticscholar.org/edd5/7009440c90de7672227b3aedf2bef4b3d66d.pdf")</f>
        <v>https://pdfs.semanticscholar.org/edd5/7009440c90de7672227b3aedf2bef4b3d66d.pdf</v>
      </c>
      <c r="M177" s="1" t="s">
        <v>1008</v>
      </c>
      <c r="N177" s="1" t="s">
        <v>542</v>
      </c>
    </row>
    <row r="178" spans="1:14" s="6" customFormat="1" ht="15.75" customHeight="1" x14ac:dyDescent="0.2">
      <c r="A178" s="1">
        <v>199</v>
      </c>
      <c r="B178" s="1" t="s">
        <v>543</v>
      </c>
      <c r="C178" s="1" t="s">
        <v>14</v>
      </c>
      <c r="D178" s="1">
        <v>2016</v>
      </c>
      <c r="E178" s="1" t="s">
        <v>544</v>
      </c>
      <c r="F178" s="1">
        <v>2016</v>
      </c>
      <c r="G178" s="29" t="s">
        <v>840</v>
      </c>
      <c r="H178" s="31" t="str">
        <f t="shared" si="6"/>
        <v/>
      </c>
      <c r="I178" s="31">
        <f t="shared" si="7"/>
        <v>1</v>
      </c>
      <c r="J178" s="31" t="str">
        <f t="shared" si="8"/>
        <v/>
      </c>
      <c r="K178" s="1" t="s">
        <v>146</v>
      </c>
      <c r="L178" s="1" t="str">
        <f>HYPERLINK("http://www.sciencedirect.com/science/article/pii/S2212827116308009","http://www.sciencedirect.com/science/article/pii/S2212827116308009")</f>
        <v>http://www.sciencedirect.com/science/article/pii/S2212827116308009</v>
      </c>
      <c r="M178" s="1" t="s">
        <v>1009</v>
      </c>
      <c r="N178" s="1" t="s">
        <v>545</v>
      </c>
    </row>
    <row r="179" spans="1:14" s="6" customFormat="1" ht="15.75" customHeight="1" x14ac:dyDescent="0.2">
      <c r="A179" s="1">
        <v>180</v>
      </c>
      <c r="B179" s="1" t="s">
        <v>120</v>
      </c>
      <c r="C179" s="1" t="s">
        <v>14</v>
      </c>
      <c r="D179" s="1">
        <v>2015</v>
      </c>
      <c r="E179" s="1" t="s">
        <v>121</v>
      </c>
      <c r="F179" s="1">
        <v>2015</v>
      </c>
      <c r="G179" s="1" t="s">
        <v>860</v>
      </c>
      <c r="H179" s="7" t="str">
        <f t="shared" si="6"/>
        <v/>
      </c>
      <c r="I179" s="7">
        <f t="shared" si="7"/>
        <v>1</v>
      </c>
      <c r="J179" s="7" t="str">
        <f t="shared" si="8"/>
        <v/>
      </c>
      <c r="K179" s="1" t="s">
        <v>46</v>
      </c>
      <c r="L179" s="1" t="s">
        <v>122</v>
      </c>
      <c r="M179" s="1" t="s">
        <v>955</v>
      </c>
      <c r="N179" s="1" t="s">
        <v>123</v>
      </c>
    </row>
    <row r="180" spans="1:14" s="6" customFormat="1" ht="15.75" customHeight="1" x14ac:dyDescent="0.2">
      <c r="A180" s="1">
        <v>121</v>
      </c>
      <c r="B180" s="1" t="s">
        <v>124</v>
      </c>
      <c r="C180" s="1" t="s">
        <v>14</v>
      </c>
      <c r="D180" s="1">
        <v>2015</v>
      </c>
      <c r="E180" s="1" t="s">
        <v>125</v>
      </c>
      <c r="F180" s="1">
        <v>2015</v>
      </c>
      <c r="G180" s="1" t="s">
        <v>609</v>
      </c>
      <c r="H180" s="7" t="str">
        <f t="shared" si="6"/>
        <v/>
      </c>
      <c r="I180" s="7">
        <f t="shared" si="7"/>
        <v>1</v>
      </c>
      <c r="J180" s="7" t="str">
        <f t="shared" si="8"/>
        <v/>
      </c>
      <c r="K180" s="1" t="s">
        <v>126</v>
      </c>
      <c r="L180" s="1" t="s">
        <v>127</v>
      </c>
      <c r="M180" s="1" t="s">
        <v>944</v>
      </c>
      <c r="N180" s="1" t="s">
        <v>128</v>
      </c>
    </row>
    <row r="181" spans="1:14" s="6" customFormat="1" ht="15.75" customHeight="1" x14ac:dyDescent="0.2">
      <c r="A181" s="1">
        <v>137</v>
      </c>
      <c r="B181" s="1" t="s">
        <v>129</v>
      </c>
      <c r="C181" s="1" t="s">
        <v>130</v>
      </c>
      <c r="D181" s="1">
        <v>2016</v>
      </c>
      <c r="E181" s="1" t="s">
        <v>131</v>
      </c>
      <c r="F181" s="1">
        <v>2016</v>
      </c>
      <c r="G181" s="1" t="s">
        <v>841</v>
      </c>
      <c r="H181" s="7" t="str">
        <f t="shared" si="6"/>
        <v/>
      </c>
      <c r="I181" s="7">
        <f t="shared" si="7"/>
        <v>1</v>
      </c>
      <c r="J181" s="7" t="str">
        <f t="shared" si="8"/>
        <v/>
      </c>
      <c r="K181" s="1" t="s">
        <v>21</v>
      </c>
      <c r="L181" s="1" t="s">
        <v>132</v>
      </c>
      <c r="M181" s="1" t="s">
        <v>1010</v>
      </c>
      <c r="N181" s="1" t="s">
        <v>133</v>
      </c>
    </row>
    <row r="182" spans="1:14" s="6" customFormat="1" ht="15.75" customHeight="1" x14ac:dyDescent="0.2">
      <c r="A182" s="1">
        <v>87</v>
      </c>
      <c r="B182" s="1" t="s">
        <v>546</v>
      </c>
      <c r="C182" s="1" t="s">
        <v>64</v>
      </c>
      <c r="D182" s="1">
        <v>2013</v>
      </c>
      <c r="E182" s="1" t="s">
        <v>547</v>
      </c>
      <c r="F182" s="1">
        <v>2013</v>
      </c>
      <c r="G182" s="1" t="s">
        <v>729</v>
      </c>
      <c r="H182" s="7" t="str">
        <f t="shared" si="6"/>
        <v/>
      </c>
      <c r="I182" s="7">
        <f t="shared" si="7"/>
        <v>1</v>
      </c>
      <c r="J182" s="7" t="str">
        <f t="shared" si="8"/>
        <v/>
      </c>
      <c r="K182" s="1" t="s">
        <v>146</v>
      </c>
      <c r="L182" s="1" t="str">
        <f>HYPERLINK("http://www.sciencedirect.com/science/article/pii/S2212017313002041","http://www.sciencedirect.com/science/article/pii/S2212017313002041")</f>
        <v>http://www.sciencedirect.com/science/article/pii/S2212017313002041</v>
      </c>
      <c r="M182" s="1" t="s">
        <v>1011</v>
      </c>
      <c r="N182" s="1" t="s">
        <v>548</v>
      </c>
    </row>
    <row r="183" spans="1:14" s="6" customFormat="1" ht="15.75" customHeight="1" x14ac:dyDescent="0.2">
      <c r="A183" s="1">
        <v>153</v>
      </c>
      <c r="B183" s="1" t="s">
        <v>350</v>
      </c>
      <c r="C183" s="1" t="s">
        <v>14</v>
      </c>
      <c r="D183" s="1">
        <v>2007</v>
      </c>
      <c r="E183" s="1" t="s">
        <v>351</v>
      </c>
      <c r="F183" s="1">
        <v>2007</v>
      </c>
      <c r="G183" s="1" t="s">
        <v>890</v>
      </c>
      <c r="H183" s="7" t="str">
        <f t="shared" si="6"/>
        <v/>
      </c>
      <c r="I183" s="7">
        <f t="shared" si="7"/>
        <v>1</v>
      </c>
      <c r="J183" s="7" t="str">
        <f t="shared" si="8"/>
        <v/>
      </c>
      <c r="K183" s="1" t="s">
        <v>46</v>
      </c>
      <c r="L183" s="1" t="str">
        <f>HYPERLINK("https://www.researchgate.net/profile/Michael_Luetjen/publication/286242862_Production_Process_Engineering_-_Modelling_and_Evaluation_of_Process_Chains_for_Composite_Manufacturing/links/5666ff7308aef42b5787304a.pdf","https://www.researchgate.net/profile/Michael_Luetjen/publication/286242862_Production_Process_Engineering_-_Modelling_and_Evaluation_of_Process_Chains_for_Composite_Manufacturing/links/5666ff7308aef42b5787304a.pdf")</f>
        <v>https://www.researchgate.net/profile/Michael_Luetjen/publication/286242862_Production_Process_Engineering_-_Modelling_and_Evaluation_of_Process_Chains_for_Composite_Manufacturing/links/5666ff7308aef42b5787304a.pdf</v>
      </c>
      <c r="M183" s="1" t="s">
        <v>977</v>
      </c>
      <c r="N183" s="1" t="s">
        <v>352</v>
      </c>
    </row>
    <row r="184" spans="1:14" s="6" customFormat="1" ht="15.75" customHeight="1" x14ac:dyDescent="0.2">
      <c r="A184" s="1">
        <v>117</v>
      </c>
      <c r="B184" s="1" t="s">
        <v>395</v>
      </c>
      <c r="C184" s="1" t="s">
        <v>708</v>
      </c>
      <c r="D184" s="1">
        <v>2015</v>
      </c>
      <c r="E184" s="1" t="s">
        <v>549</v>
      </c>
      <c r="F184" s="1">
        <v>2015</v>
      </c>
      <c r="G184" s="1" t="s">
        <v>640</v>
      </c>
      <c r="H184" s="7" t="str">
        <f t="shared" si="6"/>
        <v/>
      </c>
      <c r="I184" s="7">
        <f t="shared" si="7"/>
        <v>1</v>
      </c>
      <c r="J184" s="7" t="str">
        <f t="shared" si="8"/>
        <v/>
      </c>
      <c r="K184" s="1" t="s">
        <v>16</v>
      </c>
      <c r="L184" s="1" t="str">
        <f>HYPERLINK("http://link.springer.com/chapter/10.1007/978-3-319-33111-9_34","http://link.springer.com/chapter/10.1007/978-3-319-33111-9_34")</f>
        <v>http://link.springer.com/chapter/10.1007/978-3-319-33111-9_34</v>
      </c>
      <c r="M184" s="1" t="s">
        <v>1012</v>
      </c>
      <c r="N184" s="1" t="s">
        <v>550</v>
      </c>
    </row>
    <row r="185" spans="1:14" s="6" customFormat="1" ht="15.75" customHeight="1" x14ac:dyDescent="0.2">
      <c r="A185" s="1">
        <v>138</v>
      </c>
      <c r="B185" s="1" t="s">
        <v>791</v>
      </c>
      <c r="C185" s="1" t="s">
        <v>436</v>
      </c>
      <c r="D185" s="1">
        <v>2009</v>
      </c>
      <c r="E185" s="1" t="s">
        <v>792</v>
      </c>
      <c r="F185" s="1">
        <v>2009</v>
      </c>
      <c r="G185" s="1" t="s">
        <v>662</v>
      </c>
      <c r="H185" s="7" t="str">
        <f t="shared" si="6"/>
        <v/>
      </c>
      <c r="I185" s="7">
        <f t="shared" si="7"/>
        <v>1</v>
      </c>
      <c r="J185" s="7" t="str">
        <f t="shared" si="8"/>
        <v/>
      </c>
      <c r="K185" s="1" t="s">
        <v>662</v>
      </c>
      <c r="L185" s="1" t="s">
        <v>793</v>
      </c>
      <c r="M185" s="1" t="s">
        <v>1013</v>
      </c>
      <c r="N185" s="1" t="s">
        <v>821</v>
      </c>
    </row>
    <row r="186" spans="1:14" s="6" customFormat="1" ht="15.75" customHeight="1" x14ac:dyDescent="0.2">
      <c r="A186" s="1">
        <v>90</v>
      </c>
      <c r="B186" s="1" t="s">
        <v>353</v>
      </c>
      <c r="C186" s="1" t="s">
        <v>595</v>
      </c>
      <c r="D186" s="1">
        <v>2016</v>
      </c>
      <c r="E186" s="1" t="s">
        <v>354</v>
      </c>
      <c r="F186" s="1">
        <v>2016</v>
      </c>
      <c r="G186" s="1" t="s">
        <v>603</v>
      </c>
      <c r="H186" s="7">
        <f t="shared" si="6"/>
        <v>1</v>
      </c>
      <c r="I186" s="7" t="str">
        <f t="shared" si="7"/>
        <v/>
      </c>
      <c r="J186" s="7" t="str">
        <f t="shared" si="8"/>
        <v/>
      </c>
      <c r="K186" s="1" t="s">
        <v>146</v>
      </c>
      <c r="L186" s="1" t="str">
        <f>HYPERLINK("http://www.sciencedirect.com/science/article/pii/S0166361515300555","http://www.sciencedirect.com/science/article/pii/S0166361515300555")</f>
        <v>http://www.sciencedirect.com/science/article/pii/S0166361515300555</v>
      </c>
      <c r="M186" s="1" t="s">
        <v>1014</v>
      </c>
      <c r="N186" s="1" t="s">
        <v>355</v>
      </c>
    </row>
    <row r="187" spans="1:14" s="6" customFormat="1" ht="15.75" customHeight="1" x14ac:dyDescent="0.2">
      <c r="A187" s="1">
        <v>139</v>
      </c>
      <c r="B187" s="1" t="s">
        <v>356</v>
      </c>
      <c r="C187" s="1" t="s">
        <v>14</v>
      </c>
      <c r="D187" s="1">
        <v>2014</v>
      </c>
      <c r="E187" s="1" t="s">
        <v>357</v>
      </c>
      <c r="F187" s="1">
        <v>2014</v>
      </c>
      <c r="G187" s="1" t="s">
        <v>663</v>
      </c>
      <c r="H187" s="7">
        <f t="shared" si="6"/>
        <v>1</v>
      </c>
      <c r="I187" s="7" t="str">
        <f t="shared" si="7"/>
        <v/>
      </c>
      <c r="J187" s="7" t="str">
        <f t="shared" si="8"/>
        <v/>
      </c>
      <c r="K187" s="1" t="s">
        <v>358</v>
      </c>
      <c r="L187" s="1" t="str">
        <f>HYPERLINK("https://www.hindawi.com/journals/mpe/2014/934176/abs/","https://www.hindawi.com/journals/mpe/2014/934176/abs/")</f>
        <v>https://www.hindawi.com/journals/mpe/2014/934176/abs/</v>
      </c>
      <c r="M187" s="1" t="s">
        <v>977</v>
      </c>
      <c r="N187" s="1" t="s">
        <v>359</v>
      </c>
    </row>
    <row r="188" spans="1:14" s="6" customFormat="1" ht="15.75" customHeight="1" x14ac:dyDescent="0.2">
      <c r="A188" s="1">
        <v>1</v>
      </c>
      <c r="B188" s="1" t="s">
        <v>134</v>
      </c>
      <c r="C188" s="1" t="s">
        <v>14</v>
      </c>
      <c r="D188" s="1">
        <v>2015</v>
      </c>
      <c r="E188" s="1" t="s">
        <v>135</v>
      </c>
      <c r="F188" s="1">
        <v>2015</v>
      </c>
      <c r="G188" s="1" t="s">
        <v>610</v>
      </c>
      <c r="H188" s="7" t="str">
        <f t="shared" si="6"/>
        <v/>
      </c>
      <c r="I188" s="7">
        <f t="shared" si="7"/>
        <v>1</v>
      </c>
      <c r="J188" s="7" t="str">
        <f t="shared" si="8"/>
        <v/>
      </c>
      <c r="K188" s="1" t="s">
        <v>136</v>
      </c>
      <c r="L188" s="1" t="s">
        <v>137</v>
      </c>
      <c r="M188" s="1" t="s">
        <v>1035</v>
      </c>
      <c r="N188" s="1" t="s">
        <v>138</v>
      </c>
    </row>
    <row r="189" spans="1:14" s="6" customFormat="1" ht="15.75" customHeight="1" x14ac:dyDescent="0.2">
      <c r="A189" s="1">
        <v>98</v>
      </c>
      <c r="B189" s="1" t="s">
        <v>664</v>
      </c>
      <c r="C189" s="1" t="s">
        <v>14</v>
      </c>
      <c r="D189" s="1">
        <v>2016</v>
      </c>
      <c r="E189" s="1" t="s">
        <v>360</v>
      </c>
      <c r="F189" s="1">
        <v>2016</v>
      </c>
      <c r="G189" s="29" t="s">
        <v>1163</v>
      </c>
      <c r="H189" s="31" t="str">
        <f t="shared" si="6"/>
        <v/>
      </c>
      <c r="I189" s="31">
        <f t="shared" si="7"/>
        <v>1</v>
      </c>
      <c r="J189" s="31" t="str">
        <f t="shared" si="8"/>
        <v/>
      </c>
      <c r="K189" s="1" t="s">
        <v>146</v>
      </c>
      <c r="L189" s="1" t="str">
        <f>HYPERLINK("http://www.sciencedirect.com/science/article/pii/S2212827115011014","http://www.sciencedirect.com/science/article/pii/S2212827115011014")</f>
        <v>http://www.sciencedirect.com/science/article/pii/S2212827115011014</v>
      </c>
      <c r="M189" s="1" t="s">
        <v>929</v>
      </c>
      <c r="N189" s="1" t="s">
        <v>361</v>
      </c>
    </row>
    <row r="190" spans="1:14" s="6" customFormat="1" ht="15.75" customHeight="1" x14ac:dyDescent="0.2">
      <c r="A190" s="1">
        <v>99</v>
      </c>
      <c r="B190" s="1" t="s">
        <v>679</v>
      </c>
      <c r="C190" s="1" t="s">
        <v>14</v>
      </c>
      <c r="D190" s="1">
        <v>2016</v>
      </c>
      <c r="E190" s="1" t="s">
        <v>430</v>
      </c>
      <c r="F190" s="1">
        <v>2016</v>
      </c>
      <c r="G190" s="1" t="s">
        <v>680</v>
      </c>
      <c r="H190" s="7" t="str">
        <f t="shared" si="6"/>
        <v/>
      </c>
      <c r="I190" s="7">
        <f t="shared" si="7"/>
        <v>1</v>
      </c>
      <c r="J190" s="7" t="str">
        <f t="shared" si="8"/>
        <v/>
      </c>
      <c r="K190" s="1" t="s">
        <v>21</v>
      </c>
      <c r="L190" s="1" t="str">
        <f>HYPERLINK("http://ieeexplore.ieee.org/abstract/document/7819258/","http://ieeexplore.ieee.org/abstract/document/7819258/")</f>
        <v>http://ieeexplore.ieee.org/abstract/document/7819258/</v>
      </c>
      <c r="M190" s="1" t="s">
        <v>929</v>
      </c>
      <c r="N190" s="1" t="s">
        <v>431</v>
      </c>
    </row>
    <row r="191" spans="1:14" s="6" customFormat="1" ht="15.75" customHeight="1" x14ac:dyDescent="0.2">
      <c r="A191" s="1">
        <v>32</v>
      </c>
      <c r="B191" s="1" t="s">
        <v>362</v>
      </c>
      <c r="C191" s="1" t="s">
        <v>665</v>
      </c>
      <c r="D191" s="1">
        <v>2013</v>
      </c>
      <c r="E191" s="1" t="s">
        <v>363</v>
      </c>
      <c r="F191" s="1">
        <v>2013</v>
      </c>
      <c r="G191" s="1" t="s">
        <v>606</v>
      </c>
      <c r="H191" s="7">
        <f t="shared" si="6"/>
        <v>1</v>
      </c>
      <c r="I191" s="7" t="str">
        <f t="shared" si="7"/>
        <v/>
      </c>
      <c r="J191" s="7" t="str">
        <f t="shared" si="8"/>
        <v/>
      </c>
      <c r="K191" s="1" t="s">
        <v>146</v>
      </c>
      <c r="L191" s="1" t="str">
        <f>HYPERLINK("http://www.sciencedirect.com/science/article/pii/S0007850613000462","http://www.sciencedirect.com/science/article/pii/S0007850613000462")</f>
        <v>http://www.sciencedirect.com/science/article/pii/S0007850613000462</v>
      </c>
      <c r="M191" s="1" t="s">
        <v>1015</v>
      </c>
      <c r="N191" s="1" t="s">
        <v>364</v>
      </c>
    </row>
    <row r="192" spans="1:14" s="6" customFormat="1" ht="15.75" customHeight="1" x14ac:dyDescent="0.2">
      <c r="A192" s="1">
        <v>31</v>
      </c>
      <c r="B192" s="1" t="s">
        <v>551</v>
      </c>
      <c r="C192" s="1" t="s">
        <v>14</v>
      </c>
      <c r="D192" s="1">
        <v>2011</v>
      </c>
      <c r="E192" s="1" t="s">
        <v>552</v>
      </c>
      <c r="F192" s="1">
        <v>2011</v>
      </c>
      <c r="G192" s="1" t="s">
        <v>850</v>
      </c>
      <c r="H192" s="7" t="str">
        <f t="shared" si="6"/>
        <v/>
      </c>
      <c r="I192" s="7">
        <f t="shared" si="7"/>
        <v>1</v>
      </c>
      <c r="J192" s="7" t="str">
        <f t="shared" si="8"/>
        <v/>
      </c>
      <c r="K192" s="1" t="s">
        <v>16</v>
      </c>
      <c r="L192" s="1" t="str">
        <f>HYPERLINK("http://link.springer.com/10.1007/978-3-642-19692-8_88","http://link.springer.com/10.1007/978-3-642-19692-8_88")</f>
        <v>http://link.springer.com/10.1007/978-3-642-19692-8_88</v>
      </c>
      <c r="M192" s="1" t="s">
        <v>993</v>
      </c>
      <c r="N192" s="1" t="s">
        <v>553</v>
      </c>
    </row>
    <row r="193" spans="1:14" s="6" customFormat="1" ht="15.75" customHeight="1" x14ac:dyDescent="0.2">
      <c r="A193" s="1">
        <v>59</v>
      </c>
      <c r="B193" s="1" t="s">
        <v>794</v>
      </c>
      <c r="C193" s="1" t="s">
        <v>14</v>
      </c>
      <c r="D193" s="1">
        <v>2015</v>
      </c>
      <c r="E193" s="1" t="s">
        <v>795</v>
      </c>
      <c r="F193" s="1">
        <v>2015</v>
      </c>
      <c r="G193" s="1" t="s">
        <v>833</v>
      </c>
      <c r="H193" s="7" t="str">
        <f t="shared" si="6"/>
        <v/>
      </c>
      <c r="I193" s="7">
        <f t="shared" si="7"/>
        <v>1</v>
      </c>
      <c r="J193" s="7" t="str">
        <f t="shared" si="8"/>
        <v/>
      </c>
      <c r="K193" s="1" t="s">
        <v>16</v>
      </c>
      <c r="L193" s="1" t="s">
        <v>796</v>
      </c>
      <c r="M193" s="1" t="s">
        <v>978</v>
      </c>
      <c r="N193" s="1" t="s">
        <v>797</v>
      </c>
    </row>
    <row r="194" spans="1:14" s="6" customFormat="1" ht="15.75" customHeight="1" x14ac:dyDescent="0.2">
      <c r="A194" s="1">
        <v>47</v>
      </c>
      <c r="B194" s="1" t="s">
        <v>139</v>
      </c>
      <c r="C194" s="1" t="s">
        <v>40</v>
      </c>
      <c r="D194" s="1">
        <v>2015</v>
      </c>
      <c r="E194" s="1" t="s">
        <v>140</v>
      </c>
      <c r="F194" s="1">
        <v>2015</v>
      </c>
      <c r="G194" s="1" t="s">
        <v>902</v>
      </c>
      <c r="H194" s="7">
        <f t="shared" si="6"/>
        <v>1</v>
      </c>
      <c r="I194" s="7" t="str">
        <f t="shared" si="7"/>
        <v/>
      </c>
      <c r="J194" s="7" t="str">
        <f t="shared" si="8"/>
        <v/>
      </c>
      <c r="K194" s="1" t="s">
        <v>16</v>
      </c>
      <c r="L194" s="1" t="s">
        <v>141</v>
      </c>
      <c r="M194" s="1" t="s">
        <v>938</v>
      </c>
      <c r="N194" s="1" t="s">
        <v>142</v>
      </c>
    </row>
    <row r="195" spans="1:14" s="6" customFormat="1" ht="15.75" customHeight="1" x14ac:dyDescent="0.2">
      <c r="A195" s="1">
        <v>193</v>
      </c>
      <c r="B195" s="1" t="s">
        <v>365</v>
      </c>
      <c r="C195" s="1" t="s">
        <v>25</v>
      </c>
      <c r="D195" s="1">
        <v>2015</v>
      </c>
      <c r="E195" s="1" t="s">
        <v>366</v>
      </c>
      <c r="F195" s="1">
        <v>2015</v>
      </c>
      <c r="G195" s="1" t="s">
        <v>848</v>
      </c>
      <c r="H195" s="7" t="str">
        <f t="shared" si="6"/>
        <v/>
      </c>
      <c r="I195" s="7">
        <f t="shared" si="7"/>
        <v>1</v>
      </c>
      <c r="J195" s="7" t="str">
        <f t="shared" si="8"/>
        <v/>
      </c>
      <c r="K195" s="1" t="s">
        <v>46</v>
      </c>
      <c r="L195" s="1" t="str">
        <f>HYPERLINK("https://www.researchgate.net/profile/Florian_Pauker/publication/281841746_Service_Orchestration_for_Flexible_Manufacturing_Systems_using_Sequential_Functional_Charts_and_OPC_UA/links/55fac5d908aeba1d9f38b3e6.pdf","https://www.researchgate.net/profile/Florian_Pauker/publication/281841746_Service_Orchestration_for_Flexible_Manufacturing_Systems_using_Sequential_Functional_Charts_and_OPC_UA/links/55fac5d908aeba1d9f38b3e6.pdf")</f>
        <v>https://www.researchgate.net/profile/Florian_Pauker/publication/281841746_Service_Orchestration_for_Flexible_Manufacturing_Systems_using_Sequential_Functional_Charts_and_OPC_UA/links/55fac5d908aeba1d9f38b3e6.pdf</v>
      </c>
      <c r="M195" s="1" t="s">
        <v>931</v>
      </c>
      <c r="N195" s="1" t="s">
        <v>367</v>
      </c>
    </row>
    <row r="196" spans="1:14" s="6" customFormat="1" ht="15.75" customHeight="1" x14ac:dyDescent="0.2">
      <c r="A196" s="1">
        <v>148</v>
      </c>
      <c r="B196" s="1" t="s">
        <v>709</v>
      </c>
      <c r="C196" s="1" t="s">
        <v>14</v>
      </c>
      <c r="D196" s="1">
        <v>2014</v>
      </c>
      <c r="E196" s="1" t="s">
        <v>554</v>
      </c>
      <c r="F196" s="1">
        <v>2014</v>
      </c>
      <c r="G196" s="1" t="s">
        <v>904</v>
      </c>
      <c r="H196" s="7" t="str">
        <f t="shared" si="6"/>
        <v/>
      </c>
      <c r="I196" s="7">
        <f t="shared" si="7"/>
        <v>1</v>
      </c>
      <c r="J196" s="7" t="str">
        <f t="shared" si="8"/>
        <v/>
      </c>
      <c r="K196" s="1" t="s">
        <v>21</v>
      </c>
      <c r="L196" s="1" t="str">
        <f>HYPERLINK("http://ieeexplore.ieee.org/abstract/document/6840211/","http://ieeexplore.ieee.org/abstract/document/6840211/")</f>
        <v>http://ieeexplore.ieee.org/abstract/document/6840211/</v>
      </c>
      <c r="M196" s="1" t="s">
        <v>1016</v>
      </c>
      <c r="N196" s="1" t="s">
        <v>555</v>
      </c>
    </row>
    <row r="197" spans="1:14" s="6" customFormat="1" ht="15.75" customHeight="1" x14ac:dyDescent="0.2">
      <c r="A197" s="1">
        <v>116</v>
      </c>
      <c r="B197" s="1" t="s">
        <v>710</v>
      </c>
      <c r="C197" s="1" t="s">
        <v>708</v>
      </c>
      <c r="D197" s="1">
        <v>2013</v>
      </c>
      <c r="E197" s="1" t="s">
        <v>556</v>
      </c>
      <c r="F197" s="1">
        <v>2013</v>
      </c>
      <c r="G197" s="1" t="s">
        <v>901</v>
      </c>
      <c r="H197" s="7">
        <f t="shared" si="6"/>
        <v>1</v>
      </c>
      <c r="I197" s="7" t="str">
        <f t="shared" si="7"/>
        <v/>
      </c>
      <c r="J197" s="7" t="str">
        <f t="shared" si="8"/>
        <v/>
      </c>
      <c r="K197" s="1" t="s">
        <v>557</v>
      </c>
      <c r="L197" s="1" t="str">
        <f>HYPERLINK("https://hal.archives-ouvertes.fr/hal-01192838/","https://hal.archives-ouvertes.fr/hal-01192838/")</f>
        <v>https://hal.archives-ouvertes.fr/hal-01192838/</v>
      </c>
      <c r="M197" s="1" t="s">
        <v>1017</v>
      </c>
      <c r="N197" s="1" t="s">
        <v>558</v>
      </c>
    </row>
    <row r="198" spans="1:14" s="6" customFormat="1" ht="15.75" customHeight="1" x14ac:dyDescent="0.2">
      <c r="A198" s="1">
        <v>14</v>
      </c>
      <c r="B198" s="1" t="s">
        <v>368</v>
      </c>
      <c r="C198" s="1" t="s">
        <v>30</v>
      </c>
      <c r="D198" s="1">
        <v>2016</v>
      </c>
      <c r="E198" s="1" t="s">
        <v>369</v>
      </c>
      <c r="F198" s="1">
        <v>2016</v>
      </c>
      <c r="G198" s="1" t="s">
        <v>846</v>
      </c>
      <c r="H198" s="7" t="str">
        <f t="shared" ref="H198:H227" si="9">IF(ISERROR(SEARCH("*Journal*",$G198)),"",1)</f>
        <v/>
      </c>
      <c r="I198" s="7">
        <f t="shared" ref="I198:I227" si="10">IF(ISERROR(SEARCH("*Conference*",$G198)),"",1)</f>
        <v>1</v>
      </c>
      <c r="J198" s="7" t="str">
        <f t="shared" ref="J198:J227" si="11">IF(ISERROR(SEARCH("*Workshop*",$G198)),"",1)</f>
        <v/>
      </c>
      <c r="K198" s="1" t="s">
        <v>21</v>
      </c>
      <c r="L198" s="1" t="str">
        <f>HYPERLINK("http://ieeexplore.ieee.org/abstract/document/7504033/","http://ieeexplore.ieee.org/abstract/document/7504033/")</f>
        <v>http://ieeexplore.ieee.org/abstract/document/7504033/</v>
      </c>
      <c r="M198" s="1" t="s">
        <v>1018</v>
      </c>
      <c r="N198" s="1" t="s">
        <v>370</v>
      </c>
    </row>
    <row r="199" spans="1:14" s="6" customFormat="1" ht="15.75" customHeight="1" x14ac:dyDescent="0.2">
      <c r="A199" s="1">
        <v>185</v>
      </c>
      <c r="B199" s="1" t="s">
        <v>371</v>
      </c>
      <c r="C199" s="1" t="s">
        <v>823</v>
      </c>
      <c r="D199" s="1">
        <v>2012</v>
      </c>
      <c r="E199" s="1" t="s">
        <v>372</v>
      </c>
      <c r="F199" s="1">
        <v>2012</v>
      </c>
      <c r="G199" s="1" t="s">
        <v>642</v>
      </c>
      <c r="H199" s="7">
        <f t="shared" si="9"/>
        <v>1</v>
      </c>
      <c r="I199" s="7" t="str">
        <f t="shared" si="10"/>
        <v/>
      </c>
      <c r="J199" s="7" t="str">
        <f t="shared" si="11"/>
        <v/>
      </c>
      <c r="K199" s="1" t="s">
        <v>373</v>
      </c>
      <c r="L199" s="1" t="str">
        <f>HYPERLINK("http://acs.pollub.pl/pdf/v7n2/47_%20vol_7no_2_2012.pdf","http://acs.pollub.pl/pdf/v7n2/47_%20vol_7no_2_2012.pdf")</f>
        <v>http://acs.pollub.pl/pdf/v7n2/47_%20vol_7no_2_2012.pdf</v>
      </c>
      <c r="M199" s="1" t="s">
        <v>951</v>
      </c>
      <c r="N199" s="1" t="s">
        <v>374</v>
      </c>
    </row>
    <row r="200" spans="1:14" s="6" customFormat="1" ht="15.75" customHeight="1" x14ac:dyDescent="0.2">
      <c r="A200" s="1">
        <v>129</v>
      </c>
      <c r="B200" s="1" t="s">
        <v>414</v>
      </c>
      <c r="C200" s="1" t="s">
        <v>14</v>
      </c>
      <c r="D200" s="1">
        <v>2016</v>
      </c>
      <c r="E200" s="1" t="s">
        <v>415</v>
      </c>
      <c r="F200" s="1">
        <v>2016</v>
      </c>
      <c r="G200" s="1" t="s">
        <v>725</v>
      </c>
      <c r="H200" s="7" t="str">
        <f t="shared" si="9"/>
        <v/>
      </c>
      <c r="I200" s="7">
        <f t="shared" si="10"/>
        <v>1</v>
      </c>
      <c r="J200" s="7" t="str">
        <f t="shared" si="11"/>
        <v/>
      </c>
      <c r="K200" s="1" t="s">
        <v>202</v>
      </c>
      <c r="L200" s="1" t="str">
        <f>HYPERLINK("https://pdfs.semanticscholar.org/53fa/58d6d2bfb108e343c526257468ae69c8e60c.pdf","https://pdfs.semanticscholar.org/53fa/58d6d2bfb108e343c526257468ae69c8e60c.pdf")</f>
        <v>https://pdfs.semanticscholar.org/53fa/58d6d2bfb108e343c526257468ae69c8e60c.pdf</v>
      </c>
      <c r="M200" s="1" t="s">
        <v>963</v>
      </c>
      <c r="N200" s="1" t="s">
        <v>416</v>
      </c>
    </row>
    <row r="201" spans="1:14" s="6" customFormat="1" ht="15.75" customHeight="1" x14ac:dyDescent="0.2">
      <c r="A201" s="1">
        <v>179</v>
      </c>
      <c r="B201" s="1" t="s">
        <v>666</v>
      </c>
      <c r="C201" s="1" t="s">
        <v>14</v>
      </c>
      <c r="D201" s="1">
        <v>2005</v>
      </c>
      <c r="E201" s="1" t="s">
        <v>375</v>
      </c>
      <c r="F201" s="1">
        <v>2005</v>
      </c>
      <c r="G201" s="1" t="s">
        <v>879</v>
      </c>
      <c r="H201" s="7">
        <f t="shared" si="9"/>
        <v>1</v>
      </c>
      <c r="I201" s="7" t="str">
        <f t="shared" si="10"/>
        <v/>
      </c>
      <c r="J201" s="7" t="str">
        <f t="shared" si="11"/>
        <v/>
      </c>
      <c r="K201" s="1" t="s">
        <v>376</v>
      </c>
      <c r="L201" s="1" t="str">
        <f>HYPERLINK("https://www.mysciencework.com/publication/show/169d471d85634b3f6b89af6b1e1b233f","https://www.mysciencework.com/publication/show/169d471d85634b3f6b89af6b1e1b233f")</f>
        <v>https://www.mysciencework.com/publication/show/169d471d85634b3f6b89af6b1e1b233f</v>
      </c>
      <c r="M201" s="1" t="s">
        <v>914</v>
      </c>
      <c r="N201" s="1" t="s">
        <v>377</v>
      </c>
    </row>
    <row r="202" spans="1:14" s="6" customFormat="1" ht="15.75" customHeight="1" x14ac:dyDescent="0.2">
      <c r="A202" s="1">
        <v>88</v>
      </c>
      <c r="B202" s="1" t="s">
        <v>378</v>
      </c>
      <c r="C202" s="1" t="s">
        <v>667</v>
      </c>
      <c r="D202" s="1">
        <v>2004</v>
      </c>
      <c r="E202" s="1" t="s">
        <v>379</v>
      </c>
      <c r="F202" s="1">
        <v>2004</v>
      </c>
      <c r="G202" s="1" t="s">
        <v>721</v>
      </c>
      <c r="H202" s="7" t="str">
        <f t="shared" si="9"/>
        <v/>
      </c>
      <c r="I202" s="7">
        <f t="shared" si="10"/>
        <v>1</v>
      </c>
      <c r="J202" s="7" t="str">
        <f t="shared" si="11"/>
        <v/>
      </c>
      <c r="K202" s="1" t="s">
        <v>380</v>
      </c>
      <c r="L202" s="1" t="s">
        <v>733</v>
      </c>
      <c r="M202" s="1" t="s">
        <v>1019</v>
      </c>
      <c r="N202" s="1" t="s">
        <v>381</v>
      </c>
    </row>
    <row r="203" spans="1:14" s="6" customFormat="1" ht="15.75" customHeight="1" x14ac:dyDescent="0.2">
      <c r="A203" s="1">
        <v>52</v>
      </c>
      <c r="B203" s="1" t="s">
        <v>559</v>
      </c>
      <c r="C203" s="1" t="s">
        <v>582</v>
      </c>
      <c r="D203" s="1">
        <v>2010</v>
      </c>
      <c r="E203" s="1" t="s">
        <v>560</v>
      </c>
      <c r="F203" s="1">
        <v>2010</v>
      </c>
      <c r="G203" s="1" t="s">
        <v>842</v>
      </c>
      <c r="H203" s="7" t="str">
        <f t="shared" si="9"/>
        <v/>
      </c>
      <c r="I203" s="7">
        <f t="shared" si="10"/>
        <v>1</v>
      </c>
      <c r="J203" s="7" t="str">
        <f t="shared" si="11"/>
        <v/>
      </c>
      <c r="K203" s="1" t="s">
        <v>16</v>
      </c>
      <c r="L203" s="1" t="str">
        <f>HYPERLINK("http://link.springer.com/chapter/10.1007/978-3-642-10430-5_62","http://link.springer.com/chapter/10.1007/978-3-642-10430-5_62")</f>
        <v>http://link.springer.com/chapter/10.1007/978-3-642-10430-5_62</v>
      </c>
      <c r="M203" s="1" t="s">
        <v>935</v>
      </c>
      <c r="N203" s="1" t="s">
        <v>561</v>
      </c>
    </row>
    <row r="204" spans="1:14" s="23" customFormat="1" ht="15.75" customHeight="1" x14ac:dyDescent="0.2">
      <c r="A204" s="1">
        <v>36</v>
      </c>
      <c r="B204" s="1" t="s">
        <v>562</v>
      </c>
      <c r="C204" s="1" t="s">
        <v>711</v>
      </c>
      <c r="D204" s="1">
        <v>2016</v>
      </c>
      <c r="E204" s="1" t="s">
        <v>563</v>
      </c>
      <c r="F204" s="1">
        <v>2016</v>
      </c>
      <c r="G204" s="1" t="s">
        <v>662</v>
      </c>
      <c r="H204" s="7" t="str">
        <f t="shared" si="9"/>
        <v/>
      </c>
      <c r="I204" s="7">
        <f t="shared" si="10"/>
        <v>1</v>
      </c>
      <c r="J204" s="7" t="str">
        <f t="shared" si="11"/>
        <v/>
      </c>
      <c r="K204" s="1" t="s">
        <v>136</v>
      </c>
      <c r="L204" s="1" t="str">
        <f>HYPERLINK("http://dl.acm.org/citation.cfm?id=3042439","http://dl.acm.org/citation.cfm?id=3042439")</f>
        <v>http://dl.acm.org/citation.cfm?id=3042439</v>
      </c>
      <c r="M204" s="1" t="s">
        <v>1020</v>
      </c>
      <c r="N204" s="1" t="s">
        <v>382</v>
      </c>
    </row>
    <row r="205" spans="1:14" s="20" customFormat="1" ht="15.75" customHeight="1" x14ac:dyDescent="0.2">
      <c r="A205" s="1">
        <v>76</v>
      </c>
      <c r="B205" s="1" t="s">
        <v>383</v>
      </c>
      <c r="C205" s="1" t="s">
        <v>8</v>
      </c>
      <c r="D205" s="1">
        <v>2015</v>
      </c>
      <c r="E205" s="1" t="s">
        <v>384</v>
      </c>
      <c r="F205" s="1">
        <v>2015</v>
      </c>
      <c r="G205" s="1" t="s">
        <v>873</v>
      </c>
      <c r="H205" s="7">
        <f t="shared" si="9"/>
        <v>1</v>
      </c>
      <c r="I205" s="7" t="str">
        <f t="shared" si="10"/>
        <v/>
      </c>
      <c r="J205" s="7" t="str">
        <f t="shared" si="11"/>
        <v/>
      </c>
      <c r="K205" s="1" t="s">
        <v>275</v>
      </c>
      <c r="L205" s="1" t="str">
        <f>HYPERLINK("http://www.inderscienceonline.com/doi/abs/10.1504/IJMR.2015.067616","http://www.inderscienceonline.com/doi/abs/10.1504/IJMR.2015.067616")</f>
        <v>http://www.inderscienceonline.com/doi/abs/10.1504/IJMR.2015.067616</v>
      </c>
      <c r="M205" s="1" t="s">
        <v>953</v>
      </c>
      <c r="N205" s="1" t="s">
        <v>385</v>
      </c>
    </row>
    <row r="206" spans="1:14" s="20" customFormat="1" ht="15.75" customHeight="1" x14ac:dyDescent="0.2">
      <c r="A206" s="1">
        <v>77</v>
      </c>
      <c r="B206" s="1" t="s">
        <v>386</v>
      </c>
      <c r="C206" s="1" t="s">
        <v>668</v>
      </c>
      <c r="D206" s="1">
        <v>2015</v>
      </c>
      <c r="E206" s="1" t="s">
        <v>387</v>
      </c>
      <c r="F206" s="1">
        <v>2015</v>
      </c>
      <c r="G206" s="1" t="s">
        <v>872</v>
      </c>
      <c r="H206" s="7">
        <f t="shared" si="9"/>
        <v>1</v>
      </c>
      <c r="I206" s="7" t="str">
        <f t="shared" si="10"/>
        <v/>
      </c>
      <c r="J206" s="7" t="str">
        <f t="shared" si="11"/>
        <v/>
      </c>
      <c r="K206" s="1" t="s">
        <v>16</v>
      </c>
      <c r="L206" s="1" t="str">
        <f>HYPERLINK("http://link.springer.com/article/10.1007/s12008-013-0202-3","http://link.springer.com/article/10.1007/s12008-013-0202-3")</f>
        <v>http://link.springer.com/article/10.1007/s12008-013-0202-3</v>
      </c>
      <c r="M206" s="1" t="s">
        <v>1021</v>
      </c>
      <c r="N206" s="1" t="s">
        <v>388</v>
      </c>
    </row>
    <row r="207" spans="1:14" s="20" customFormat="1" ht="15.75" customHeight="1" x14ac:dyDescent="0.2">
      <c r="A207" s="1">
        <v>63</v>
      </c>
      <c r="B207" s="1" t="s">
        <v>798</v>
      </c>
      <c r="C207" s="1" t="s">
        <v>14</v>
      </c>
      <c r="D207" s="1">
        <v>2015</v>
      </c>
      <c r="E207" s="1" t="s">
        <v>799</v>
      </c>
      <c r="F207" s="1">
        <v>2015</v>
      </c>
      <c r="G207" s="1" t="s">
        <v>893</v>
      </c>
      <c r="H207" s="7" t="str">
        <f t="shared" si="9"/>
        <v/>
      </c>
      <c r="I207" s="7" t="str">
        <f t="shared" si="10"/>
        <v/>
      </c>
      <c r="J207" s="7">
        <f t="shared" si="11"/>
        <v>1</v>
      </c>
      <c r="K207" s="1" t="s">
        <v>16</v>
      </c>
      <c r="L207" s="1" t="s">
        <v>800</v>
      </c>
      <c r="M207" s="1" t="s">
        <v>1022</v>
      </c>
      <c r="N207" s="1" t="s">
        <v>801</v>
      </c>
    </row>
    <row r="208" spans="1:14" s="20" customFormat="1" ht="15.75" customHeight="1" x14ac:dyDescent="0.2">
      <c r="A208" s="1">
        <v>194</v>
      </c>
      <c r="B208" s="1" t="s">
        <v>669</v>
      </c>
      <c r="C208" s="1" t="s">
        <v>25</v>
      </c>
      <c r="D208" s="1">
        <v>2016</v>
      </c>
      <c r="E208" s="1" t="s">
        <v>389</v>
      </c>
      <c r="F208" s="1">
        <v>2016</v>
      </c>
      <c r="G208" s="1" t="s">
        <v>897</v>
      </c>
      <c r="H208" s="7" t="str">
        <f t="shared" si="9"/>
        <v/>
      </c>
      <c r="I208" s="7" t="str">
        <f t="shared" si="10"/>
        <v/>
      </c>
      <c r="J208" s="7">
        <f t="shared" si="11"/>
        <v>1</v>
      </c>
      <c r="K208" s="1" t="s">
        <v>21</v>
      </c>
      <c r="L208" s="1" t="str">
        <f>HYPERLINK("http://ieeexplore.ieee.org/abstract/document/7483919/","http://ieeexplore.ieee.org/abstract/document/7483919/")</f>
        <v>http://ieeexplore.ieee.org/abstract/document/7483919/</v>
      </c>
      <c r="M208" s="1" t="s">
        <v>931</v>
      </c>
      <c r="N208" s="1" t="s">
        <v>390</v>
      </c>
    </row>
    <row r="209" spans="1:14" s="20" customFormat="1" ht="15.75" customHeight="1" x14ac:dyDescent="0.2">
      <c r="A209" s="1">
        <v>102</v>
      </c>
      <c r="B209" s="1" t="s">
        <v>712</v>
      </c>
      <c r="C209" s="1" t="s">
        <v>14</v>
      </c>
      <c r="D209" s="1">
        <v>2014</v>
      </c>
      <c r="E209" s="1" t="s">
        <v>564</v>
      </c>
      <c r="F209" s="1">
        <v>2014</v>
      </c>
      <c r="G209" s="1" t="s">
        <v>840</v>
      </c>
      <c r="H209" s="7" t="str">
        <f t="shared" si="9"/>
        <v/>
      </c>
      <c r="I209" s="7">
        <f t="shared" si="10"/>
        <v>1</v>
      </c>
      <c r="J209" s="7" t="str">
        <f t="shared" si="11"/>
        <v/>
      </c>
      <c r="K209" s="1" t="s">
        <v>16</v>
      </c>
      <c r="L209" s="1" t="str">
        <f>HYPERLINK("http://link.springer.com/chapter/10.1007/978-3-319-08816-7_70","http://link.springer.com/chapter/10.1007/978-3-319-08816-7_70")</f>
        <v>http://link.springer.com/chapter/10.1007/978-3-319-08816-7_70</v>
      </c>
      <c r="M209" s="1" t="s">
        <v>972</v>
      </c>
      <c r="N209" s="1" t="s">
        <v>565</v>
      </c>
    </row>
    <row r="210" spans="1:14" s="20" customFormat="1" ht="15.75" customHeight="1" x14ac:dyDescent="0.2">
      <c r="A210" s="1">
        <v>62</v>
      </c>
      <c r="B210" s="1" t="s">
        <v>802</v>
      </c>
      <c r="C210" s="1" t="s">
        <v>14</v>
      </c>
      <c r="D210" s="1">
        <v>2017</v>
      </c>
      <c r="E210" s="1" t="s">
        <v>803</v>
      </c>
      <c r="F210" s="1">
        <v>2017</v>
      </c>
      <c r="G210" s="1" t="s">
        <v>832</v>
      </c>
      <c r="H210" s="7">
        <f t="shared" si="9"/>
        <v>1</v>
      </c>
      <c r="I210" s="7" t="str">
        <f t="shared" si="10"/>
        <v/>
      </c>
      <c r="J210" s="7" t="str">
        <f t="shared" si="11"/>
        <v/>
      </c>
      <c r="K210" s="1" t="s">
        <v>16</v>
      </c>
      <c r="L210" s="1" t="s">
        <v>804</v>
      </c>
      <c r="M210" s="1" t="s">
        <v>1023</v>
      </c>
      <c r="N210" s="1" t="s">
        <v>805</v>
      </c>
    </row>
    <row r="211" spans="1:14" s="20" customFormat="1" ht="15.75" customHeight="1" x14ac:dyDescent="0.2">
      <c r="A211" s="1">
        <v>67</v>
      </c>
      <c r="B211" s="1" t="s">
        <v>670</v>
      </c>
      <c r="C211" s="1" t="s">
        <v>671</v>
      </c>
      <c r="D211" s="1">
        <v>2013</v>
      </c>
      <c r="E211" s="1" t="s">
        <v>391</v>
      </c>
      <c r="F211" s="1">
        <v>2013</v>
      </c>
      <c r="G211" s="1" t="s">
        <v>722</v>
      </c>
      <c r="H211" s="7" t="str">
        <f t="shared" si="9"/>
        <v/>
      </c>
      <c r="I211" s="7">
        <f t="shared" si="10"/>
        <v>1</v>
      </c>
      <c r="J211" s="7" t="str">
        <f t="shared" si="11"/>
        <v/>
      </c>
      <c r="K211" s="1" t="s">
        <v>672</v>
      </c>
      <c r="L211" s="1" t="s">
        <v>734</v>
      </c>
      <c r="M211" s="1" t="s">
        <v>1024</v>
      </c>
      <c r="N211" s="1" t="s">
        <v>392</v>
      </c>
    </row>
    <row r="212" spans="1:14" s="20" customFormat="1" ht="15.75" customHeight="1" x14ac:dyDescent="0.2">
      <c r="A212" s="1">
        <v>173</v>
      </c>
      <c r="B212" s="1" t="s">
        <v>713</v>
      </c>
      <c r="C212" s="1" t="s">
        <v>8</v>
      </c>
      <c r="D212" s="1">
        <v>2014</v>
      </c>
      <c r="E212" s="1" t="s">
        <v>566</v>
      </c>
      <c r="F212" s="1">
        <v>2014</v>
      </c>
      <c r="G212" s="29" t="s">
        <v>842</v>
      </c>
      <c r="H212" s="31" t="str">
        <f t="shared" si="9"/>
        <v/>
      </c>
      <c r="I212" s="31">
        <f t="shared" si="10"/>
        <v>1</v>
      </c>
      <c r="J212" s="31" t="str">
        <f t="shared" si="11"/>
        <v/>
      </c>
      <c r="K212" s="1" t="s">
        <v>146</v>
      </c>
      <c r="L212" s="1" t="str">
        <f>HYPERLINK("http://www.sciencedirect.com/science/article/pii/S221282711401083X","http://www.sciencedirect.com/science/article/pii/S221282711401083X")</f>
        <v>http://www.sciencedirect.com/science/article/pii/S221282711401083X</v>
      </c>
      <c r="M212" s="1" t="s">
        <v>1025</v>
      </c>
      <c r="N212" s="1" t="s">
        <v>567</v>
      </c>
    </row>
    <row r="213" spans="1:14" s="20" customFormat="1" ht="15" customHeight="1" x14ac:dyDescent="0.2">
      <c r="A213" s="1">
        <v>64</v>
      </c>
      <c r="B213" s="1" t="s">
        <v>568</v>
      </c>
      <c r="C213" s="1" t="s">
        <v>714</v>
      </c>
      <c r="D213" s="1">
        <v>2013</v>
      </c>
      <c r="E213" s="1" t="s">
        <v>569</v>
      </c>
      <c r="F213" s="1">
        <v>2013</v>
      </c>
      <c r="G213" s="1" t="s">
        <v>858</v>
      </c>
      <c r="H213" s="7" t="str">
        <f t="shared" si="9"/>
        <v/>
      </c>
      <c r="I213" s="7">
        <f t="shared" si="10"/>
        <v>1</v>
      </c>
      <c r="J213" s="7" t="str">
        <f t="shared" si="11"/>
        <v/>
      </c>
      <c r="K213" s="1" t="s">
        <v>21</v>
      </c>
      <c r="L213" s="1" t="str">
        <f>HYPERLINK("http://ieeexplore.ieee.org/abstract/document/6690700/","http://ieeexplore.ieee.org/abstract/document/6690700/")</f>
        <v>http://ieeexplore.ieee.org/abstract/document/6690700/</v>
      </c>
      <c r="M213" s="1" t="s">
        <v>1022</v>
      </c>
      <c r="N213" s="1" t="s">
        <v>570</v>
      </c>
    </row>
    <row r="214" spans="1:14" s="20" customFormat="1" ht="15" customHeight="1" x14ac:dyDescent="0.2">
      <c r="A214" s="1">
        <v>66</v>
      </c>
      <c r="B214" s="1" t="s">
        <v>571</v>
      </c>
      <c r="C214" s="1" t="s">
        <v>436</v>
      </c>
      <c r="D214" s="1">
        <v>2015</v>
      </c>
      <c r="E214" s="1" t="s">
        <v>572</v>
      </c>
      <c r="F214" s="1">
        <v>2015</v>
      </c>
      <c r="G214" s="1" t="s">
        <v>859</v>
      </c>
      <c r="H214" s="7" t="str">
        <f t="shared" si="9"/>
        <v/>
      </c>
      <c r="I214" s="7">
        <f t="shared" si="10"/>
        <v>1</v>
      </c>
      <c r="J214" s="7" t="str">
        <f t="shared" si="11"/>
        <v/>
      </c>
      <c r="K214" s="1" t="s">
        <v>255</v>
      </c>
      <c r="L214" s="1" t="str">
        <f>HYPERLINK("http://proceedings.asmedigitalcollection.asme.org/proceeding.aspx?articleid=2483162","http://proceedings.asmedigitalcollection.asme.org/proceeding.aspx?articleid=2483162")</f>
        <v>http://proceedings.asmedigitalcollection.asme.org/proceeding.aspx?articleid=2483162</v>
      </c>
      <c r="M214" s="1" t="s">
        <v>1026</v>
      </c>
      <c r="N214" s="1" t="s">
        <v>573</v>
      </c>
    </row>
    <row r="215" spans="1:14" s="20" customFormat="1" ht="15" customHeight="1" x14ac:dyDescent="0.2">
      <c r="A215" s="1">
        <v>130</v>
      </c>
      <c r="B215" s="1" t="s">
        <v>574</v>
      </c>
      <c r="C215" s="1" t="s">
        <v>14</v>
      </c>
      <c r="D215" s="1">
        <v>2008</v>
      </c>
      <c r="E215" s="1" t="s">
        <v>575</v>
      </c>
      <c r="F215" s="1">
        <v>2008</v>
      </c>
      <c r="G215" s="1" t="s">
        <v>899</v>
      </c>
      <c r="H215" s="7" t="str">
        <f t="shared" si="9"/>
        <v/>
      </c>
      <c r="I215" s="7" t="str">
        <f t="shared" si="10"/>
        <v/>
      </c>
      <c r="J215" s="7">
        <f t="shared" si="11"/>
        <v>1</v>
      </c>
      <c r="K215" s="1" t="s">
        <v>136</v>
      </c>
      <c r="L215" s="1" t="str">
        <f>HYPERLINK("http://dl.acm.org/citation.cfm?id=1370744","http://dl.acm.org/citation.cfm?id=1370744")</f>
        <v>http://dl.acm.org/citation.cfm?id=1370744</v>
      </c>
      <c r="M215" s="1" t="s">
        <v>963</v>
      </c>
      <c r="N215" s="1" t="s">
        <v>576</v>
      </c>
    </row>
    <row r="216" spans="1:14" s="20" customFormat="1" ht="15" customHeight="1" x14ac:dyDescent="0.2">
      <c r="A216" s="1">
        <v>55</v>
      </c>
      <c r="B216" s="1" t="s">
        <v>806</v>
      </c>
      <c r="C216" s="1" t="s">
        <v>807</v>
      </c>
      <c r="D216" s="1">
        <v>2016</v>
      </c>
      <c r="E216" s="1" t="s">
        <v>808</v>
      </c>
      <c r="F216" s="1">
        <v>2016</v>
      </c>
      <c r="G216" s="1" t="s">
        <v>837</v>
      </c>
      <c r="H216" s="7" t="str">
        <f t="shared" si="9"/>
        <v/>
      </c>
      <c r="I216" s="7">
        <f t="shared" si="10"/>
        <v>1</v>
      </c>
      <c r="J216" s="7" t="str">
        <f t="shared" si="11"/>
        <v/>
      </c>
      <c r="K216" s="1" t="s">
        <v>746</v>
      </c>
      <c r="L216" s="1" t="s">
        <v>809</v>
      </c>
      <c r="M216" s="1" t="s">
        <v>1027</v>
      </c>
      <c r="N216" s="1" t="s">
        <v>810</v>
      </c>
    </row>
    <row r="217" spans="1:14" s="20" customFormat="1" ht="15" customHeight="1" x14ac:dyDescent="0.2">
      <c r="A217" s="1">
        <v>132</v>
      </c>
      <c r="B217" s="1" t="s">
        <v>673</v>
      </c>
      <c r="C217" s="1" t="s">
        <v>584</v>
      </c>
      <c r="D217" s="1">
        <v>2015</v>
      </c>
      <c r="E217" s="1" t="s">
        <v>393</v>
      </c>
      <c r="F217" s="1">
        <v>2015</v>
      </c>
      <c r="G217" s="1" t="s">
        <v>723</v>
      </c>
      <c r="H217" s="7" t="str">
        <f t="shared" si="9"/>
        <v/>
      </c>
      <c r="I217" s="7">
        <f t="shared" si="10"/>
        <v>1</v>
      </c>
      <c r="J217" s="7" t="str">
        <f t="shared" si="11"/>
        <v/>
      </c>
      <c r="K217" s="1" t="s">
        <v>146</v>
      </c>
      <c r="L217" s="1" t="str">
        <f>HYPERLINK("http://www.sciencedirect.com/science/article/pii/S2405896315004395","http://www.sciencedirect.com/science/article/pii/S2405896315004395")</f>
        <v>http://www.sciencedirect.com/science/article/pii/S2405896315004395</v>
      </c>
      <c r="M217" s="1" t="s">
        <v>1028</v>
      </c>
      <c r="N217" s="1" t="s">
        <v>394</v>
      </c>
    </row>
    <row r="218" spans="1:14" s="20" customFormat="1" ht="15" customHeight="1" x14ac:dyDescent="0.2">
      <c r="A218" s="1">
        <v>19</v>
      </c>
      <c r="B218" s="1" t="s">
        <v>143</v>
      </c>
      <c r="C218" s="1" t="s">
        <v>144</v>
      </c>
      <c r="D218" s="1">
        <v>2015</v>
      </c>
      <c r="E218" s="1" t="s">
        <v>145</v>
      </c>
      <c r="F218" s="1">
        <v>2015</v>
      </c>
      <c r="G218" s="1" t="s">
        <v>676</v>
      </c>
      <c r="H218" s="7" t="str">
        <f t="shared" si="9"/>
        <v/>
      </c>
      <c r="I218" s="7">
        <f t="shared" si="10"/>
        <v>1</v>
      </c>
      <c r="J218" s="7" t="str">
        <f t="shared" si="11"/>
        <v/>
      </c>
      <c r="K218" s="1" t="s">
        <v>146</v>
      </c>
      <c r="L218" s="1" t="s">
        <v>147</v>
      </c>
      <c r="M218" s="1" t="s">
        <v>1029</v>
      </c>
      <c r="N218" s="1" t="s">
        <v>148</v>
      </c>
    </row>
    <row r="219" spans="1:14" s="20" customFormat="1" ht="15" customHeight="1" x14ac:dyDescent="0.2">
      <c r="A219" s="1">
        <v>175</v>
      </c>
      <c r="B219" s="1" t="s">
        <v>395</v>
      </c>
      <c r="C219" s="1" t="s">
        <v>826</v>
      </c>
      <c r="D219" s="1">
        <v>2014</v>
      </c>
      <c r="E219" s="1" t="s">
        <v>396</v>
      </c>
      <c r="F219" s="1">
        <v>2014</v>
      </c>
      <c r="G219" s="1" t="s">
        <v>852</v>
      </c>
      <c r="H219" s="7" t="str">
        <f t="shared" si="9"/>
        <v/>
      </c>
      <c r="I219" s="7">
        <f t="shared" si="10"/>
        <v>1</v>
      </c>
      <c r="J219" s="7" t="str">
        <f t="shared" si="11"/>
        <v/>
      </c>
      <c r="K219" s="1" t="s">
        <v>16</v>
      </c>
      <c r="L219" s="1" t="s">
        <v>674</v>
      </c>
      <c r="M219" s="1" t="s">
        <v>1030</v>
      </c>
      <c r="N219" s="1" t="s">
        <v>397</v>
      </c>
    </row>
    <row r="220" spans="1:14" s="20" customFormat="1" ht="15" customHeight="1" x14ac:dyDescent="0.2">
      <c r="A220" s="1">
        <v>168</v>
      </c>
      <c r="B220" s="1" t="s">
        <v>675</v>
      </c>
      <c r="C220" s="1" t="s">
        <v>14</v>
      </c>
      <c r="D220" s="1">
        <v>2016</v>
      </c>
      <c r="E220" s="1" t="s">
        <v>398</v>
      </c>
      <c r="F220" s="1">
        <v>2016</v>
      </c>
      <c r="G220" s="1" t="s">
        <v>724</v>
      </c>
      <c r="H220" s="7" t="str">
        <f t="shared" si="9"/>
        <v/>
      </c>
      <c r="I220" s="7">
        <f t="shared" si="10"/>
        <v>1</v>
      </c>
      <c r="J220" s="7" t="str">
        <f t="shared" si="11"/>
        <v/>
      </c>
      <c r="K220" s="1" t="s">
        <v>21</v>
      </c>
      <c r="L220" s="1" t="str">
        <f>HYPERLINK("http://ieeexplore.ieee.org/abstract/document/7497428/","http://ieeexplore.ieee.org/abstract/document/7497428/")</f>
        <v>http://ieeexplore.ieee.org/abstract/document/7497428/</v>
      </c>
      <c r="M220" s="1" t="s">
        <v>1031</v>
      </c>
      <c r="N220" s="1" t="s">
        <v>399</v>
      </c>
    </row>
    <row r="221" spans="1:14" s="20" customFormat="1" ht="15" customHeight="1" x14ac:dyDescent="0.2">
      <c r="A221" s="1">
        <v>24</v>
      </c>
      <c r="B221" s="1" t="s">
        <v>400</v>
      </c>
      <c r="C221" s="1" t="s">
        <v>14</v>
      </c>
      <c r="D221" s="1">
        <v>2010</v>
      </c>
      <c r="E221" s="1" t="s">
        <v>401</v>
      </c>
      <c r="F221" s="1">
        <v>2010</v>
      </c>
      <c r="G221" s="1" t="s">
        <v>676</v>
      </c>
      <c r="H221" s="7" t="str">
        <f t="shared" si="9"/>
        <v/>
      </c>
      <c r="I221" s="7">
        <f t="shared" si="10"/>
        <v>1</v>
      </c>
      <c r="J221" s="7" t="str">
        <f t="shared" si="11"/>
        <v/>
      </c>
      <c r="K221" s="1" t="s">
        <v>246</v>
      </c>
      <c r="L221" s="1" t="str">
        <f>HYPERLINK("http://akme-a2.iosb.fraunhofer.de/EatThisGoogleScholar/d/2010_Towards%20the%20digital%20factory-%20Data%20re-use%20and%20fusion.pdf","http://akme-a2.iosb.fraunhofer.de/EatThisGoogleScholar/d/2010_Towards%20the%20digital%20factory-%20Data%20re-use%20and%20fusion.pdf")</f>
        <v>http://akme-a2.iosb.fraunhofer.de/EatThisGoogleScholar/d/2010_Towards%20the%20digital%20factory-%20Data%20re-use%20and%20fusion.pdf</v>
      </c>
      <c r="M221" s="1" t="s">
        <v>949</v>
      </c>
      <c r="N221" s="1" t="s">
        <v>402</v>
      </c>
    </row>
    <row r="222" spans="1:14" s="20" customFormat="1" ht="15" customHeight="1" x14ac:dyDescent="0.2">
      <c r="A222" s="1">
        <v>172</v>
      </c>
      <c r="B222" s="1" t="s">
        <v>403</v>
      </c>
      <c r="C222" s="1" t="s">
        <v>8</v>
      </c>
      <c r="D222" s="1">
        <v>2016</v>
      </c>
      <c r="E222" s="1" t="s">
        <v>404</v>
      </c>
      <c r="F222" s="1">
        <v>2016</v>
      </c>
      <c r="G222" s="1" t="s">
        <v>603</v>
      </c>
      <c r="H222" s="7">
        <f t="shared" si="9"/>
        <v>1</v>
      </c>
      <c r="I222" s="7" t="str">
        <f t="shared" si="10"/>
        <v/>
      </c>
      <c r="J222" s="7" t="str">
        <f t="shared" si="11"/>
        <v/>
      </c>
      <c r="K222" s="1" t="s">
        <v>146</v>
      </c>
      <c r="L222" s="1" t="str">
        <f>HYPERLINK("http://www.sciencedirect.com/science/article/pii/S016636151630094X","http://www.sciencedirect.com/science/article/pii/S016636151630094X")</f>
        <v>http://www.sciencedirect.com/science/article/pii/S016636151630094X</v>
      </c>
      <c r="M222" s="1" t="s">
        <v>907</v>
      </c>
      <c r="N222" s="1" t="s">
        <v>405</v>
      </c>
    </row>
    <row r="223" spans="1:14" s="20" customFormat="1" ht="15" customHeight="1" x14ac:dyDescent="0.2">
      <c r="A223" s="1">
        <v>100</v>
      </c>
      <c r="B223" s="1" t="s">
        <v>677</v>
      </c>
      <c r="C223" s="1" t="s">
        <v>14</v>
      </c>
      <c r="D223" s="1">
        <v>2016</v>
      </c>
      <c r="E223" s="1" t="s">
        <v>406</v>
      </c>
      <c r="F223" s="1">
        <v>2016</v>
      </c>
      <c r="G223" s="29" t="s">
        <v>840</v>
      </c>
      <c r="H223" s="31" t="str">
        <f t="shared" si="9"/>
        <v/>
      </c>
      <c r="I223" s="31">
        <f t="shared" si="10"/>
        <v>1</v>
      </c>
      <c r="J223" s="31" t="str">
        <f t="shared" si="11"/>
        <v/>
      </c>
      <c r="K223" s="1" t="s">
        <v>146</v>
      </c>
      <c r="L223" s="1" t="str">
        <f>HYPERLINK("http://www.sciencedirect.com/science/article/pii/S2212827116308435","http://www.sciencedirect.com/science/article/pii/S2212827116308435")</f>
        <v>http://www.sciencedirect.com/science/article/pii/S2212827116308435</v>
      </c>
      <c r="M223" s="1" t="s">
        <v>929</v>
      </c>
      <c r="N223" s="1" t="s">
        <v>407</v>
      </c>
    </row>
    <row r="224" spans="1:14" s="20" customFormat="1" ht="15" customHeight="1" x14ac:dyDescent="0.2">
      <c r="A224" s="1">
        <v>162</v>
      </c>
      <c r="B224" s="1" t="s">
        <v>811</v>
      </c>
      <c r="C224" s="1" t="s">
        <v>580</v>
      </c>
      <c r="D224" s="1">
        <v>1997</v>
      </c>
      <c r="E224" s="1" t="s">
        <v>812</v>
      </c>
      <c r="F224" s="1">
        <v>1997</v>
      </c>
      <c r="G224" s="1" t="s">
        <v>878</v>
      </c>
      <c r="H224" s="7">
        <f t="shared" si="9"/>
        <v>1</v>
      </c>
      <c r="I224" s="7" t="str">
        <f t="shared" si="10"/>
        <v/>
      </c>
      <c r="J224" s="7" t="str">
        <f t="shared" si="11"/>
        <v/>
      </c>
      <c r="K224" s="1" t="s">
        <v>16</v>
      </c>
      <c r="L224" s="1" t="s">
        <v>813</v>
      </c>
      <c r="M224" s="1" t="s">
        <v>1033</v>
      </c>
      <c r="N224" s="1" t="s">
        <v>814</v>
      </c>
    </row>
    <row r="225" spans="1:14" s="20" customFormat="1" ht="15" customHeight="1" x14ac:dyDescent="0.2">
      <c r="A225" s="1">
        <v>141</v>
      </c>
      <c r="B225" s="1" t="s">
        <v>408</v>
      </c>
      <c r="C225" s="1" t="s">
        <v>678</v>
      </c>
      <c r="D225" s="1">
        <v>2007</v>
      </c>
      <c r="E225" s="1" t="s">
        <v>409</v>
      </c>
      <c r="F225" s="1">
        <v>2007</v>
      </c>
      <c r="G225" s="1" t="s">
        <v>842</v>
      </c>
      <c r="H225" s="7" t="str">
        <f t="shared" si="9"/>
        <v/>
      </c>
      <c r="I225" s="7">
        <f t="shared" si="10"/>
        <v>1</v>
      </c>
      <c r="J225" s="7" t="str">
        <f t="shared" si="11"/>
        <v/>
      </c>
      <c r="K225" s="1" t="s">
        <v>16</v>
      </c>
      <c r="L225" s="1" t="s">
        <v>735</v>
      </c>
      <c r="M225" s="1" t="s">
        <v>1046</v>
      </c>
      <c r="N225" s="1" t="s">
        <v>410</v>
      </c>
    </row>
    <row r="226" spans="1:14" s="20" customFormat="1" ht="15" customHeight="1" x14ac:dyDescent="0.2">
      <c r="A226" s="1">
        <v>145</v>
      </c>
      <c r="B226" s="1" t="s">
        <v>715</v>
      </c>
      <c r="C226" s="1" t="s">
        <v>716</v>
      </c>
      <c r="D226" s="1">
        <v>2013</v>
      </c>
      <c r="E226" s="1" t="s">
        <v>577</v>
      </c>
      <c r="F226" s="1">
        <v>2013</v>
      </c>
      <c r="G226" s="1" t="s">
        <v>880</v>
      </c>
      <c r="H226" s="7">
        <f t="shared" si="9"/>
        <v>1</v>
      </c>
      <c r="I226" s="7" t="str">
        <f t="shared" si="10"/>
        <v/>
      </c>
      <c r="J226" s="7" t="str">
        <f t="shared" si="11"/>
        <v/>
      </c>
      <c r="K226" s="1" t="s">
        <v>146</v>
      </c>
      <c r="L226" s="1" t="str">
        <f>HYPERLINK("http://www.sciencedirect.com/science/article/pii/S1755581713000576","http://www.sciencedirect.com/science/article/pii/S1755581713000576")</f>
        <v>http://www.sciencedirect.com/science/article/pii/S1755581713000576</v>
      </c>
      <c r="M226" s="1" t="s">
        <v>1032</v>
      </c>
      <c r="N226" s="1" t="s">
        <v>578</v>
      </c>
    </row>
    <row r="227" spans="1:14" s="20" customFormat="1" ht="15" customHeight="1" x14ac:dyDescent="0.2">
      <c r="A227" s="1">
        <v>29</v>
      </c>
      <c r="B227" s="1" t="s">
        <v>411</v>
      </c>
      <c r="C227" s="1" t="s">
        <v>14</v>
      </c>
      <c r="D227" s="1">
        <v>2014</v>
      </c>
      <c r="E227" s="1" t="s">
        <v>412</v>
      </c>
      <c r="F227" s="1">
        <v>2014</v>
      </c>
      <c r="G227" s="1" t="s">
        <v>857</v>
      </c>
      <c r="H227" s="7" t="str">
        <f t="shared" si="9"/>
        <v/>
      </c>
      <c r="I227" s="7">
        <f t="shared" si="10"/>
        <v>1</v>
      </c>
      <c r="J227" s="7" t="str">
        <f t="shared" si="11"/>
        <v/>
      </c>
      <c r="K227" s="1" t="s">
        <v>146</v>
      </c>
      <c r="L227" s="1" t="str">
        <f>HYPERLINK("http://www.sciencedirect.com/science/article/pii/S2212017314001984","http://www.sciencedirect.com/science/article/pii/S2212017314001984")</f>
        <v>http://www.sciencedirect.com/science/article/pii/S2212017314001984</v>
      </c>
      <c r="M227" s="28" t="s">
        <v>946</v>
      </c>
      <c r="N227" s="1" t="s">
        <v>413</v>
      </c>
    </row>
    <row r="229" spans="1:14" ht="15" customHeight="1" x14ac:dyDescent="0.2">
      <c r="E229" s="13"/>
    </row>
  </sheetData>
  <hyperlinks>
    <hyperlink ref="L30" r:id="rId1"/>
    <hyperlink ref="L48" r:id="rId2"/>
    <hyperlink ref="K51" r:id="rId3"/>
    <hyperlink ref="L51" r:id="rId4"/>
    <hyperlink ref="K58" r:id="rId5"/>
    <hyperlink ref="L58" r:id="rId6"/>
    <hyperlink ref="K60" r:id="rId7"/>
    <hyperlink ref="L60" r:id="rId8"/>
    <hyperlink ref="L66" r:id="rId9"/>
    <hyperlink ref="K67" r:id="rId10"/>
    <hyperlink ref="L67" r:id="rId11"/>
    <hyperlink ref="K72" r:id="rId12"/>
    <hyperlink ref="L72" r:id="rId13"/>
    <hyperlink ref="K99" r:id="rId14"/>
    <hyperlink ref="L99" r:id="rId15"/>
    <hyperlink ref="L103" r:id="rId16"/>
    <hyperlink ref="L106" r:id="rId17"/>
    <hyperlink ref="L112" r:id="rId18"/>
    <hyperlink ref="K114" r:id="rId19"/>
    <hyperlink ref="L114" r:id="rId20"/>
    <hyperlink ref="L117" r:id="rId21"/>
    <hyperlink ref="L128" r:id="rId22"/>
    <hyperlink ref="K129" r:id="rId23"/>
    <hyperlink ref="L129" r:id="rId24"/>
    <hyperlink ref="K131" r:id="rId25"/>
    <hyperlink ref="L131" r:id="rId26"/>
    <hyperlink ref="K135" r:id="rId27"/>
    <hyperlink ref="L135" r:id="rId28"/>
    <hyperlink ref="K153" r:id="rId29"/>
    <hyperlink ref="L153" r:id="rId30"/>
    <hyperlink ref="K158" r:id="rId31"/>
    <hyperlink ref="L158" r:id="rId32"/>
    <hyperlink ref="K169" r:id="rId33"/>
    <hyperlink ref="L169" r:id="rId34"/>
    <hyperlink ref="K174" r:id="rId35"/>
    <hyperlink ref="L174" r:id="rId36"/>
    <hyperlink ref="K179" r:id="rId37"/>
    <hyperlink ref="L179" r:id="rId38"/>
    <hyperlink ref="K180" r:id="rId39"/>
    <hyperlink ref="L180" r:id="rId40"/>
    <hyperlink ref="K181" r:id="rId41"/>
    <hyperlink ref="L181" r:id="rId42"/>
    <hyperlink ref="K188" r:id="rId43"/>
    <hyperlink ref="L188" r:id="rId44"/>
    <hyperlink ref="L194" r:id="rId45"/>
    <hyperlink ref="L218" r:id="rId46"/>
    <hyperlink ref="L29" r:id="rId47" display="http://link.springer.com/article/10.1007/s00170-011-3466-4"/>
    <hyperlink ref="L31" r:id="rId48" display="http://journals.sagepub.com/doi/abs/10.1177/1063293X07084636"/>
    <hyperlink ref="L32" r:id="rId49" display="http://www.sciencedirect.com/science/article/pii/S2405896315005972"/>
    <hyperlink ref="L33" r:id="rId50" display="http://www.sciencedirect.com/science/article/pii/S0166361515000962"/>
    <hyperlink ref="L36" r:id="rId51" display="http://ieeexplore.ieee.org/abstract/document/5707619/"/>
    <hyperlink ref="L37" r:id="rId52" display="http://www.sciencedirect.com/science/article/pii/S0166361516301373"/>
    <hyperlink ref="L38" r:id="rId53" display="https://www.researchgate.net/profile/Henri_Pierreval/publication/220058808_A_Metamodeling_Approach_Based_on_Neural_Networks/links/00b4951a7599a3a203000000.pdf"/>
    <hyperlink ref="L39" r:id="rId54" display="http://link.springer.com/10.1007%2F978-3-642-23860-4_77"/>
    <hyperlink ref="L40" r:id="rId55" display="http://www.sciencedirect.com/science/article/pii/S0166361599000500"/>
    <hyperlink ref="L41" r:id="rId56" display="http://www.springerlink.com/index/N696U75883656452.pdf"/>
    <hyperlink ref="L42" r:id="rId57" display="http://ieeexplore.ieee.org/abstract/document/7733633/"/>
    <hyperlink ref="L43" r:id="rId58" display="http://ieeexplore.ieee.org/abstract/document/7733731/"/>
    <hyperlink ref="L44" r:id="rId59" display="http://ieeexplore.ieee.org/abstract/document/7733720/"/>
    <hyperlink ref="L45" r:id="rId60" display="http://link.springer.com/chapter/10.1007/978-3-319-44350-8_22"/>
    <hyperlink ref="L46" r:id="rId61" display="http://link.springer.com/chapter/10.1007/978-3-642-33666-9_24"/>
    <hyperlink ref="L47" r:id="rId62" display="http://www.sciencedirect.com/science/article/pii/S2212827115011403"/>
    <hyperlink ref="L49" r:id="rId63" display="http://link.springer.com/article/10.1007/s00170-016-8872-1"/>
    <hyperlink ref="L52" r:id="rId64" display="https://pdfs.semanticscholar.org/c390/1f8996a58e03d9d4cbd0616ce3c3d2a3bdca.pdf"/>
    <hyperlink ref="L53" r:id="rId65" display="http://www.emeraldinsight.com/doi/abs/10.1108/01445150410529946"/>
    <hyperlink ref="L54" r:id="rId66" display="http://www.tandfonline.com/doi/abs/10.1080/09537287.2016.1237686"/>
    <hyperlink ref="L55" r:id="rId67" display="http://ieeexplore.ieee.org/abstract/document/6700280/"/>
    <hyperlink ref="L56" r:id="rId68" display="http://ieeexplore.ieee.org/abstract/document/7733729/"/>
    <hyperlink ref="L57" r:id="rId69" display="http://ieeexplore.ieee.org/abstract/document/7301453/"/>
    <hyperlink ref="L59" r:id="rId70" display="http://www.sciencedirect.com/science/article/pii/S2092678216304733"/>
    <hyperlink ref="L61" r:id="rId71" display="http://ieeexplore.ieee.org/abstract/document/7733531/"/>
    <hyperlink ref="L62" r:id="rId72" display="http://www.sciencedirect.com/science/article/pii/S2405896315007089"/>
    <hyperlink ref="L63" r:id="rId73" display="http://www.sciencedirect.com/science/article/pii/S2212827115002851"/>
    <hyperlink ref="L64" r:id="rId74" display="http://www.sciencedirect.com/science/article/pii/S0007850616301615"/>
    <hyperlink ref="L96" r:id="rId75" display="https://yadda.icm.edu.pl/baztech/element/bwmeta1.element.baztech-32291f4e-ec88-42ec-a932-ae8ffa3e73cb"/>
    <hyperlink ref="L97" r:id="rId76" display="http://www.sciencedirect.com/science/article/pii/S2405896316325538"/>
    <hyperlink ref="L98" r:id="rId77" display="http://www.emeraldinsight.com/doi/abs/10.1108/01445150410549737"/>
    <hyperlink ref="L105" r:id="rId78" display="http://link.springer.com/article/10.1007/s40684-015-0025-8"/>
    <hyperlink ref="L108" r:id="rId79" display="http://www.tandfonline.com/doi/abs/10.1080/0951192031000089165"/>
    <hyperlink ref="L110" r:id="rId80" display="http://ieeexplore.ieee.org/abstract/document/6700281/"/>
    <hyperlink ref="L113" r:id="rId81" display="http://dl.acm.org/citation.cfm?id=2866623"/>
    <hyperlink ref="L115" r:id="rId82" display="http://ieeexplore.ieee.org/abstract/document/6489543/"/>
    <hyperlink ref="L118" r:id="rId83" display="http://ieomsociety.org/ieom_2016/pdfs/431.pdf"/>
    <hyperlink ref="L121" r:id="rId84" display="http://link.springer.com/article/10.1007/s00170-015-7037-y"/>
    <hyperlink ref="L122" r:id="rId85" display="http://ieeexplore.ieee.org/abstract/document/7793785/"/>
    <hyperlink ref="L123" r:id="rId86" display="http://ieeexplore.ieee.org/abstract/document/7274681/"/>
    <hyperlink ref="L124" r:id="rId87" display="https://www.researchgate.net/profile/Ender_Yemenicioglu/publication/266967813_Implementation_of_an_AutomationML-Interface_in_the_digital_factory_simulation/links/543fde700cf2be1758cfeca6.pdf"/>
    <hyperlink ref="L126" r:id="rId88"/>
    <hyperlink ref="L130" r:id="rId89" display="http://ieeexplore.ieee.org/abstract/document/6147934/"/>
    <hyperlink ref="L138" r:id="rId90" display="http://ieeexplore.ieee.org/abstract/document/7744911/"/>
    <hyperlink ref="L142" r:id="rId91" display="http://link.springer.com/content/pdf/10.1007/978-0-387-77249-3_18.pdf"/>
    <hyperlink ref="L144" r:id="rId92" display="http://ieeexplore.ieee.org/abstract/document/4636677/"/>
    <hyperlink ref="L146" r:id="rId93" display="http://www.sciencedirect.com/science/article/pii/S2212827113002771"/>
    <hyperlink ref="L147" r:id="rId94" display="http://www.sciencedirect.com/science/article/pii/S2405896315009799"/>
    <hyperlink ref="L154" r:id="rId95" display="http://link.springer.com/article/10.1007/s10845-015-1178-6"/>
    <hyperlink ref="L159" r:id="rId96" display="http://ieeexplore.ieee.org/abstract/document/6489540/"/>
    <hyperlink ref="L161" r:id="rId97" display="http://www.sciencedirect.com/science/article/pii/S221282711401066X"/>
    <hyperlink ref="L168" r:id="rId98" display="http://ieeexplore.ieee.org/abstract/document/7281911/"/>
    <hyperlink ref="L170" r:id="rId99" display="http://strassburger-online.de/papers/15F-SIW-003.pdf"/>
    <hyperlink ref="L183" r:id="rId100" display="https://www.researchgate.net/profile/Michael_Luetjen/publication/286242862_Production_Process_Engineering_-_Modelling_and_Evaluation_of_Process_Chains_for_Composite_Manufacturing/links/5666ff7308aef42b5787304a.pdf"/>
    <hyperlink ref="L186" r:id="rId101" display="http://www.sciencedirect.com/science/article/pii/S0166361515300555"/>
    <hyperlink ref="L187" r:id="rId102" display="https://www.hindawi.com/journals/mpe/2014/934176/abs/"/>
    <hyperlink ref="L189" r:id="rId103" display="http://www.sciencedirect.com/science/article/pii/S2212827115011014"/>
    <hyperlink ref="L191" r:id="rId104" display="http://www.sciencedirect.com/science/article/pii/S0007850613000462"/>
    <hyperlink ref="L195" r:id="rId105" display="https://www.researchgate.net/profile/Florian_Pauker/publication/281841746_Service_Orchestration_for_Flexible_Manufacturing_Systems_using_Sequential_Functional_Charts_and_OPC_UA/links/55fac5d908aeba1d9f38b3e6.pdf"/>
    <hyperlink ref="L198" r:id="rId106" display="http://ieeexplore.ieee.org/abstract/document/7504033/"/>
    <hyperlink ref="L199" r:id="rId107" display="http://acs.pollub.pl/pdf/v7n2/47_ vol_7no_2_2012.pdf"/>
    <hyperlink ref="L201" r:id="rId108" display="https://www.mysciencework.com/publication/show/169d471d85634b3f6b89af6b1e1b233f"/>
    <hyperlink ref="L205" r:id="rId109" display="http://www.inderscienceonline.com/doi/abs/10.1504/IJMR.2015.067616"/>
    <hyperlink ref="L206" r:id="rId110" display="http://link.springer.com/article/10.1007/s12008-013-0202-3"/>
    <hyperlink ref="L208" r:id="rId111" display="http://ieeexplore.ieee.org/abstract/document/7483919/"/>
    <hyperlink ref="L217" r:id="rId112" display="http://www.sciencedirect.com/science/article/pii/S2405896315004395"/>
    <hyperlink ref="L220" r:id="rId113" display="http://ieeexplore.ieee.org/abstract/document/7497428/"/>
    <hyperlink ref="L221" r:id="rId114" display="http://akme-a2.iosb.fraunhofer.de/EatThisGoogleScholar/d/2010_Towards the digital factory- Data re-use and fusion.pdf"/>
    <hyperlink ref="L222" r:id="rId115" display="http://www.sciencedirect.com/science/article/pii/S016636151630094X"/>
    <hyperlink ref="L223" r:id="rId116" display="http://www.sciencedirect.com/science/article/pii/S2212827116308435"/>
    <hyperlink ref="L200" r:id="rId117" display="https://pdfs.semanticscholar.org/53fa/58d6d2bfb108e343c526257468ae69c8e60c.pdf"/>
    <hyperlink ref="L80" r:id="rId118" display="https://www.researchgate.net/profile/Thomas_Uslaender/publication/312164877_Co-Design_of_Requirements_and_Architectural_Artefacts_for_Industrial_Internet_Applications/links/5873983208ae329d621cf777.pdf"/>
    <hyperlink ref="L104" r:id="rId119" display="https://www.researchgate.net/profile/Maximilian_Speicher/publication/282293186_Enabling_Industry_40_with_holobuilder/links/560ae07208ae840a08d6777a.pdf"/>
    <hyperlink ref="L149" r:id="rId120" display="http://search.proquest.com/openview/ba2669e668ebb19a08c0bdeb0afc9498/1?pq-origsite=gscholar&amp;cbl=38603"/>
    <hyperlink ref="L173" r:id="rId121" display="http://www.sciencedirect.com/science/article/pii/S2212827116312094"/>
    <hyperlink ref="L190" r:id="rId122" display="http://ieeexplore.ieee.org/abstract/document/7819258/"/>
    <hyperlink ref="L65" r:id="rId123" display="http://ieeexplore.ieee.org/abstract/document/7301474/"/>
    <hyperlink ref="L70" r:id="rId124" display="http://ws680.nist.gov/publication/get_pdf.cfm?pub_id=920910"/>
    <hyperlink ref="L73" r:id="rId125" display="http://ieeexplore.ieee.org/abstract/document/4416789/"/>
    <hyperlink ref="L82" r:id="rId126" display="http://link.springer.com/chapter/10.1007/978-3-319-00557-7_11"/>
    <hyperlink ref="L85" r:id="rId127"/>
    <hyperlink ref="L86" r:id="rId128" display="http://www.sciencedirect.com/science/article/pii/S2212827115011555"/>
    <hyperlink ref="L89" r:id="rId129" display="https://www.degruyter.com/view/j/auto.2016.64.issue-4/auto-2015-0076/auto-2015-0076.xml"/>
    <hyperlink ref="L94" r:id="rId130" display="http://ieeexplore.ieee.org/abstract/document/7793468/"/>
    <hyperlink ref="L100" r:id="rId131" display="http://citeseerx.ist.psu.edu/viewdoc/download?doi=10.1.1.507.8124&amp;rep=rep1&amp;type=pdf"/>
    <hyperlink ref="L102" r:id="rId132" display="http://ieeexplore.ieee.org/abstract/document/6647962/"/>
    <hyperlink ref="L107" r:id="rId133" display="https://www.researchgate.net/profile/Asif_Rashid6/publication/241553117_ERP_Lifecycle_Management_for_Aerospace_Smart_Factory_A_Multidisciplinary_Approach/links/0deec5365351ee6805000000.pdf"/>
    <hyperlink ref="L109" r:id="rId134" display="http://ieeexplore.ieee.org/abstract/document/4638539/"/>
    <hyperlink ref="L116" r:id="rId135" display="http://ieeexplore.ieee.org/abstract/document/7223355/"/>
    <hyperlink ref="L119" r:id="rId136" display="https://pdfs.semanticscholar.org/bb7c/32273d63cb80f6ad7830c924a9f13304ad78.pdf"/>
    <hyperlink ref="L125" r:id="rId137" display="http://www.sciencedirect.com/science/article/pii/S1877705813013921"/>
    <hyperlink ref="L136" r:id="rId138" display="http://ieeexplore.ieee.org/abstract/document/7301415/"/>
    <hyperlink ref="L137" r:id="rId139" display="http://ieeexplore.ieee.org/abstract/document/6081262/"/>
    <hyperlink ref="L139" r:id="rId140"/>
    <hyperlink ref="L140" r:id="rId141" display="http://dl.acm.org/citation.cfm?id=2993325"/>
    <hyperlink ref="L141" r:id="rId142" display="http://www.sciencedirect.com/science/article/pii/S1474034616301586"/>
    <hyperlink ref="L143" r:id="rId143" display="https://dspace.lboro.ac.uk/dspace-jspui/handle/2134/10654"/>
    <hyperlink ref="L145" r:id="rId144" display="http://ieeexplore.ieee.org/abstract/document/6738957/"/>
    <hyperlink ref="L148" r:id="rId145" display="http://ieeexplore.ieee.org/abstract/document/7743371/"/>
    <hyperlink ref="L150" r:id="rId146" display="https://www.researchgate.net/profile/Oliver_Niggemann/publication/221003158_Model-based_Development_of_Automation_Systems/links/54fae5120cf20b0d2cb86202.pdf"/>
    <hyperlink ref="L151" r:id="rId147" display="http://www.sciencedirect.com/science/article/pii/S1474667015356767"/>
    <hyperlink ref="L152" r:id="rId148" display="http://www.sciencedirect.com/science/article/pii/S2212017314001996"/>
    <hyperlink ref="L155" r:id="rId149" display="http://link.springer.com/chapter/10.1007/978-3-642-40352-1_43"/>
    <hyperlink ref="L156" r:id="rId150" display="http://link.springer.com/chapter/10.1007/978-3-642-27552-4_134"/>
    <hyperlink ref="L157" r:id="rId151"/>
    <hyperlink ref="L160" r:id="rId152" display="http://iamot2016.org/proceedings/papers/IAMOT_2016_paper_14.pdf"/>
    <hyperlink ref="L162" r:id="rId153" display="http://ieeexplore.ieee.org/abstract/document/7125374/"/>
    <hyperlink ref="L163" r:id="rId154" display="http://www.sciencedirect.com/science/article/pii/S1877050913000653"/>
    <hyperlink ref="L165" r:id="rId155"/>
    <hyperlink ref="L166" r:id="rId156" location="page=95"/>
    <hyperlink ref="L167" r:id="rId157" display="https://modelica.org/events/modelica2008/Proceedings/sessions/keynote.pdf"/>
    <hyperlink ref="L171" r:id="rId158" display="http://ieeexplore.ieee.org/abstract/document/7301482/"/>
    <hyperlink ref="L172" r:id="rId159" display="http://ieeexplore.ieee.org/abstract/document/6945606/"/>
    <hyperlink ref="L176" r:id="rId160" display="http://ieeexplore.ieee.org/abstract/document/6489537/"/>
    <hyperlink ref="L177" r:id="rId161" display="https://pdfs.semanticscholar.org/edd5/7009440c90de7672227b3aedf2bef4b3d66d.pdf"/>
    <hyperlink ref="L178" r:id="rId162" display="http://www.sciencedirect.com/science/article/pii/S2212827116308009"/>
    <hyperlink ref="L182" r:id="rId163" display="http://www.sciencedirect.com/science/article/pii/S2212017313002041"/>
    <hyperlink ref="L184" r:id="rId164" display="http://link.springer.com/chapter/10.1007/978-3-319-33111-9_34"/>
    <hyperlink ref="L192" r:id="rId165" display="http://link.springer.com/10.1007/978-3-642-19692-8_88"/>
    <hyperlink ref="L196" r:id="rId166" display="http://ieeexplore.ieee.org/abstract/document/6840211/"/>
    <hyperlink ref="L197" r:id="rId167" display="https://hal.archives-ouvertes.fr/hal-01192838/"/>
    <hyperlink ref="L203" r:id="rId168" display="http://link.springer.com/chapter/10.1007/978-3-642-10430-5_62"/>
    <hyperlink ref="L204" r:id="rId169" display="http://dl.acm.org/citation.cfm?id=3042439"/>
    <hyperlink ref="L209" r:id="rId170" display="http://link.springer.com/chapter/10.1007/978-3-319-08816-7_70"/>
    <hyperlink ref="L212" r:id="rId171" display="http://www.sciencedirect.com/science/article/pii/S221282711401083X"/>
    <hyperlink ref="L213" r:id="rId172" display="http://ieeexplore.ieee.org/abstract/document/6690700/"/>
    <hyperlink ref="L214" r:id="rId173" display="http://proceedings.asmedigitalcollection.asme.org/proceeding.aspx?articleid=2483162"/>
    <hyperlink ref="L215" r:id="rId174" display="http://dl.acm.org/citation.cfm?id=1370744"/>
    <hyperlink ref="L226" r:id="rId175" display="http://www.sciencedirect.com/science/article/pii/S1755581713000576"/>
    <hyperlink ref="L95" r:id="rId176" display="http://link.springer.com/article/10.1007/s10845-015-1063-3"/>
    <hyperlink ref="L68" r:id="rId177"/>
    <hyperlink ref="L69" r:id="rId178"/>
    <hyperlink ref="L71" r:id="rId179"/>
    <hyperlink ref="L74" r:id="rId180"/>
    <hyperlink ref="L75" r:id="rId181" display="http://akme-a2.iosb.fraunhofer.de/EatThisGoogleScholar/d/2015_Automatic parameterization of automation software for plug-and-produce - Paper presented at Workshops at the Twenty-Ninth AAAI Conference on Artificia.pdf"/>
    <hyperlink ref="L76" r:id="rId182"/>
    <hyperlink ref="L77" r:id="rId183"/>
    <hyperlink ref="L78" r:id="rId184"/>
    <hyperlink ref="L81" r:id="rId185"/>
    <hyperlink ref="L83" r:id="rId186"/>
    <hyperlink ref="L87" r:id="rId187"/>
    <hyperlink ref="L88" r:id="rId188"/>
    <hyperlink ref="L90" r:id="rId189"/>
    <hyperlink ref="L91" r:id="rId190"/>
    <hyperlink ref="L92" r:id="rId191"/>
    <hyperlink ref="L132" r:id="rId192" display="http://proceedings.asmedigitalcollection.asme.org/proceeding.aspx?articleid=1615830"/>
    <hyperlink ref="L227" r:id="rId193" display="http://www.sciencedirect.com/science/article/pii/S2212017314001984"/>
    <hyperlink ref="L120" r:id="rId194"/>
    <hyperlink ref="L127" r:id="rId195"/>
    <hyperlink ref="L216" r:id="rId196"/>
    <hyperlink ref="L35" r:id="rId197"/>
    <hyperlink ref="L101" r:id="rId198"/>
    <hyperlink ref="L34" r:id="rId199"/>
    <hyperlink ref="L111" r:id="rId200"/>
    <hyperlink ref="L134" r:id="rId201"/>
    <hyperlink ref="L84" r:id="rId202"/>
    <hyperlink ref="L133" r:id="rId203"/>
    <hyperlink ref="L79" r:id="rId204"/>
    <hyperlink ref="L50" r:id="rId205"/>
    <hyperlink ref="L93" r:id="rId206"/>
    <hyperlink ref="L185" r:id="rId207"/>
    <hyperlink ref="L175" r:id="rId208"/>
    <hyperlink ref="L193" r:id="rId209"/>
    <hyperlink ref="L207" r:id="rId210"/>
    <hyperlink ref="L210" r:id="rId211"/>
    <hyperlink ref="L224" r:id="rId212"/>
    <hyperlink ref="L211" r:id="rId213"/>
    <hyperlink ref="L164" r:id="rId214"/>
    <hyperlink ref="L202" display="http://s3.amazonaws.com/academia.edu.documents/38805335/saci2004.pdf?AWSAccessKeyId=AKIAIWOWYYGZ2Y53UL3A&amp;Expires=1491473980&amp;Signature=GhL2GI1Zs3PboSopIeqMDpEk0zI%3D&amp;response-content-disposition=inline%3B%20filename%3DSMARTFACTORY-_an_Implementation_of_the"/>
    <hyperlink ref="L219" r:id="rId215"/>
    <hyperlink ref="L225" r:id="rId216"/>
    <hyperlink ref="L6" r:id="rId217"/>
    <hyperlink ref="L7" r:id="rId218"/>
    <hyperlink ref="L8" r:id="rId219"/>
    <hyperlink ref="L9" r:id="rId220"/>
    <hyperlink ref="L10" r:id="rId221"/>
    <hyperlink ref="L11" r:id="rId222"/>
    <hyperlink ref="L12" r:id="rId223"/>
    <hyperlink ref="L13" r:id="rId224"/>
    <hyperlink ref="L14" r:id="rId225"/>
    <hyperlink ref="L15" r:id="rId226"/>
    <hyperlink ref="L16" r:id="rId227"/>
    <hyperlink ref="L17" r:id="rId228"/>
    <hyperlink ref="L18" r:id="rId229"/>
    <hyperlink ref="L19" r:id="rId230"/>
    <hyperlink ref="L20" r:id="rId231"/>
    <hyperlink ref="L21" r:id="rId232"/>
    <hyperlink ref="L22" r:id="rId233"/>
    <hyperlink ref="L23" r:id="rId234"/>
    <hyperlink ref="L24" r:id="rId235"/>
    <hyperlink ref="L25" r:id="rId236"/>
    <hyperlink ref="L26" r:id="rId237"/>
    <hyperlink ref="L27" r:id="rId238"/>
    <hyperlink ref="L28" r:id="rId239"/>
  </hyperlinks>
  <pageMargins left="0.7" right="0.7" top="0.75" bottom="0.75" header="0.3" footer="0.3"/>
  <pageSetup paperSize="9" orientation="portrait" r:id="rId240"/>
  <tableParts count="1">
    <tablePart r:id="rId24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IncludedPapers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Pützer</dc:creator>
  <cp:lastModifiedBy>Andreas Wortmann</cp:lastModifiedBy>
  <dcterms:created xsi:type="dcterms:W3CDTF">2017-03-11T09:50:20Z</dcterms:created>
  <dcterms:modified xsi:type="dcterms:W3CDTF">2017-07-17T12:50:33Z</dcterms:modified>
</cp:coreProperties>
</file>