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ortmann\Documents\"/>
    </mc:Choice>
  </mc:AlternateContent>
  <xr:revisionPtr revIDLastSave="0" documentId="13_ncr:1_{A97B9B27-8006-4EC7-942B-985CDAE457DA}" xr6:coauthVersionLast="47" xr6:coauthVersionMax="47" xr10:uidLastSave="{00000000-0000-0000-0000-000000000000}"/>
  <bookViews>
    <workbookView xWindow="-108" yWindow="-108" windowWidth="23256" windowHeight="12576" firstSheet="6" activeTab="7" xr2:uid="{86B2127D-4A2D-46EE-999E-FBB86B5F78BE}"/>
  </bookViews>
  <sheets>
    <sheet name="November Trip Reports" sheetId="2" r:id="rId1"/>
    <sheet name="December Trip Reports" sheetId="5" r:id="rId2"/>
    <sheet name="January Trip Reports" sheetId="8" r:id="rId3"/>
    <sheet name="FeburaryTrip Reports " sheetId="7" r:id="rId4"/>
    <sheet name="March Trip Reports" sheetId="9" r:id="rId5"/>
    <sheet name="April Trip Reports" sheetId="10" r:id="rId6"/>
    <sheet name="May Trip Reports" sheetId="11" r:id="rId7"/>
    <sheet name="June Trip Reports" sheetId="12" r:id="rId8"/>
    <sheet name="July Trip Reports" sheetId="13" r:id="rId9"/>
    <sheet name="August Trip Reports" sheetId="14" r:id="rId10"/>
    <sheet name="September Trip Reports" sheetId="15" r:id="rId11"/>
    <sheet name="October Trip Reports" sheetId="17" r:id="rId12"/>
    <sheet name="Monthly Mileage" sheetId="3" r:id="rId13"/>
    <sheet name="Fuel Receipt" sheetId="6" r:id="rId14"/>
    <sheet name="Colby Jandel Payroll " sheetId="16" r:id="rId15"/>
    <sheet name="Araiza Trucking LLC" sheetId="18" r:id="rId16"/>
    <sheet name="Sheet1" sheetId="19" r:id="rId17"/>
  </sheets>
  <definedNames>
    <definedName name="_xlnm.Print_Area" localSheetId="14">'Colby Jandel Payroll '!$A$1:$M$36</definedName>
    <definedName name="_xlnm.Print_Area" localSheetId="0">'November Trip Reports'!$A$1:$J$68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9" l="1"/>
  <c r="I2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3" i="19"/>
  <c r="G23" i="19"/>
  <c r="G6" i="19"/>
  <c r="G5" i="19"/>
  <c r="G3" i="19"/>
  <c r="G4" i="19"/>
  <c r="G7" i="19"/>
  <c r="G9" i="19"/>
  <c r="G16" i="19"/>
  <c r="G15" i="19"/>
  <c r="G13" i="19"/>
  <c r="G20" i="19"/>
  <c r="G17" i="19"/>
  <c r="G12" i="19"/>
  <c r="G21" i="19"/>
  <c r="G18" i="19"/>
  <c r="G10" i="19"/>
  <c r="G22" i="19"/>
  <c r="G8" i="19"/>
  <c r="G11" i="19"/>
  <c r="G14" i="19"/>
  <c r="G19" i="19"/>
  <c r="H13" i="16"/>
  <c r="H14" i="16"/>
  <c r="I14" i="16" s="1"/>
  <c r="F6" i="18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M30" i="3"/>
  <c r="B3" i="3"/>
  <c r="M28" i="3"/>
  <c r="M31" i="3"/>
  <c r="M32" i="3"/>
  <c r="M35" i="3"/>
  <c r="M37" i="3"/>
  <c r="M29" i="3"/>
  <c r="M33" i="3"/>
  <c r="M34" i="3"/>
  <c r="N28" i="3"/>
  <c r="N29" i="3"/>
  <c r="N30" i="3"/>
  <c r="N31" i="3"/>
  <c r="N32" i="3"/>
  <c r="N33" i="3"/>
  <c r="N34" i="3"/>
  <c r="N35" i="3"/>
  <c r="N36" i="3"/>
  <c r="E12" i="18"/>
  <c r="O35" i="3" l="1"/>
  <c r="O34" i="3"/>
  <c r="O33" i="3"/>
  <c r="O32" i="3"/>
  <c r="O31" i="3"/>
  <c r="O30" i="3"/>
  <c r="O29" i="3"/>
  <c r="O28" i="3"/>
  <c r="H16" i="16"/>
  <c r="G8" i="18"/>
  <c r="E25" i="16"/>
  <c r="F25" i="16"/>
  <c r="H17" i="16"/>
  <c r="I17" i="16" s="1"/>
  <c r="H12" i="16"/>
  <c r="F9" i="18"/>
  <c r="H10" i="16" l="1"/>
  <c r="K51" i="8"/>
  <c r="H51" i="8"/>
  <c r="H41" i="8"/>
  <c r="H42" i="8"/>
  <c r="H43" i="8"/>
  <c r="H44" i="8"/>
  <c r="H45" i="8"/>
  <c r="H40" i="8"/>
  <c r="O69" i="5" l="1"/>
  <c r="O85" i="8"/>
  <c r="O68" i="5"/>
  <c r="K35" i="8"/>
  <c r="H25" i="8"/>
  <c r="H26" i="8"/>
  <c r="H27" i="8"/>
  <c r="H28" i="8"/>
  <c r="K28" i="8" s="1"/>
  <c r="H29" i="8"/>
  <c r="H30" i="8"/>
  <c r="H31" i="8"/>
  <c r="H32" i="8"/>
  <c r="K32" i="8" s="1"/>
  <c r="H24" i="8"/>
  <c r="K24" i="8" s="1"/>
  <c r="K25" i="8"/>
  <c r="K26" i="8"/>
  <c r="K27" i="8"/>
  <c r="K29" i="8"/>
  <c r="K30" i="8"/>
  <c r="K31" i="8"/>
  <c r="K19" i="8"/>
  <c r="H19" i="8"/>
  <c r="K5" i="8"/>
  <c r="K6" i="8"/>
  <c r="K7" i="8"/>
  <c r="K8" i="8"/>
  <c r="K9" i="8"/>
  <c r="K4" i="8"/>
  <c r="H5" i="8"/>
  <c r="H6" i="8"/>
  <c r="H7" i="8"/>
  <c r="H8" i="8"/>
  <c r="H9" i="8"/>
  <c r="H4" i="8"/>
  <c r="H19" i="16"/>
  <c r="I10" i="16"/>
  <c r="H35" i="8" l="1"/>
  <c r="M27" i="3"/>
  <c r="N25" i="3"/>
  <c r="N26" i="3"/>
  <c r="N27" i="3"/>
  <c r="M25" i="3"/>
  <c r="M26" i="3"/>
  <c r="M36" i="3"/>
  <c r="M24" i="3"/>
  <c r="K57" i="5"/>
  <c r="K60" i="5"/>
  <c r="K61" i="5"/>
  <c r="K62" i="5"/>
  <c r="K63" i="5"/>
  <c r="K64" i="5"/>
  <c r="K65" i="5"/>
  <c r="H57" i="5"/>
  <c r="H58" i="5"/>
  <c r="K58" i="5" s="1"/>
  <c r="H59" i="5"/>
  <c r="K59" i="5" s="1"/>
  <c r="H60" i="5"/>
  <c r="H61" i="5"/>
  <c r="H62" i="5"/>
  <c r="H63" i="5"/>
  <c r="H64" i="5"/>
  <c r="H65" i="5"/>
  <c r="K56" i="5"/>
  <c r="H56" i="5"/>
  <c r="H51" i="5"/>
  <c r="K41" i="5"/>
  <c r="K42" i="5"/>
  <c r="K43" i="5"/>
  <c r="K44" i="5"/>
  <c r="K45" i="5"/>
  <c r="K46" i="5"/>
  <c r="K47" i="5"/>
  <c r="K40" i="5"/>
  <c r="H41" i="5"/>
  <c r="H42" i="5"/>
  <c r="H43" i="5"/>
  <c r="H44" i="5"/>
  <c r="H40" i="5"/>
  <c r="K19" i="5"/>
  <c r="K4" i="5"/>
  <c r="K31" i="5"/>
  <c r="K32" i="5"/>
  <c r="K33" i="5"/>
  <c r="K34" i="5"/>
  <c r="K14" i="5"/>
  <c r="K15" i="5"/>
  <c r="K16" i="5"/>
  <c r="K17" i="5"/>
  <c r="K18" i="5"/>
  <c r="H25" i="5"/>
  <c r="K25" i="5" s="1"/>
  <c r="H26" i="5"/>
  <c r="K26" i="5" s="1"/>
  <c r="H27" i="5"/>
  <c r="K27" i="5" s="1"/>
  <c r="H28" i="5"/>
  <c r="K28" i="5" s="1"/>
  <c r="H29" i="5"/>
  <c r="K29" i="5" s="1"/>
  <c r="H30" i="5"/>
  <c r="K30" i="5" s="1"/>
  <c r="K35" i="5" s="1"/>
  <c r="H24" i="5"/>
  <c r="H5" i="5"/>
  <c r="K5" i="5" s="1"/>
  <c r="H6" i="5"/>
  <c r="K6" i="5" s="1"/>
  <c r="H7" i="5"/>
  <c r="K7" i="5" s="1"/>
  <c r="H8" i="5"/>
  <c r="K8" i="5" s="1"/>
  <c r="H9" i="5"/>
  <c r="K9" i="5" s="1"/>
  <c r="H10" i="5"/>
  <c r="K10" i="5" s="1"/>
  <c r="H11" i="5"/>
  <c r="K11" i="5" s="1"/>
  <c r="H12" i="5"/>
  <c r="K12" i="5" s="1"/>
  <c r="H13" i="5"/>
  <c r="K13" i="5" s="1"/>
  <c r="H4" i="5"/>
  <c r="M18" i="3"/>
  <c r="M20" i="3"/>
  <c r="M21" i="3"/>
  <c r="M10" i="3"/>
  <c r="M11" i="3"/>
  <c r="M12" i="3"/>
  <c r="M13" i="3"/>
  <c r="M14" i="3"/>
  <c r="M15" i="3"/>
  <c r="M16" i="3"/>
  <c r="M17" i="3"/>
  <c r="M19" i="3"/>
  <c r="N24" i="3"/>
  <c r="N5" i="2"/>
  <c r="N4" i="2"/>
  <c r="N3" i="2"/>
  <c r="G9" i="18"/>
  <c r="F10" i="18"/>
  <c r="F7" i="18"/>
  <c r="F11" i="18"/>
  <c r="G11" i="18" s="1"/>
  <c r="H86" i="17"/>
  <c r="G86" i="17"/>
  <c r="F86" i="17"/>
  <c r="E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H15" i="16"/>
  <c r="I15" i="16" s="1"/>
  <c r="I16" i="16"/>
  <c r="H18" i="16"/>
  <c r="I18" i="16" s="1"/>
  <c r="H11" i="16"/>
  <c r="I12" i="16"/>
  <c r="I19" i="16"/>
  <c r="H20" i="16"/>
  <c r="I20" i="16" s="1"/>
  <c r="H69" i="17"/>
  <c r="G69" i="17"/>
  <c r="F69" i="17"/>
  <c r="E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H52" i="17"/>
  <c r="G52" i="17"/>
  <c r="F52" i="17"/>
  <c r="E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H34" i="17"/>
  <c r="G34" i="17"/>
  <c r="F34" i="17"/>
  <c r="E34" i="17"/>
  <c r="I33" i="17"/>
  <c r="I32" i="17"/>
  <c r="I31" i="17"/>
  <c r="I30" i="17"/>
  <c r="I29" i="17"/>
  <c r="I28" i="17"/>
  <c r="I27" i="17"/>
  <c r="I26" i="17"/>
  <c r="I25" i="17"/>
  <c r="I24" i="17"/>
  <c r="H19" i="17"/>
  <c r="G19" i="17"/>
  <c r="F19" i="17"/>
  <c r="E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N14" i="3"/>
  <c r="N15" i="3"/>
  <c r="N16" i="3"/>
  <c r="N17" i="3"/>
  <c r="N18" i="3"/>
  <c r="N19" i="3"/>
  <c r="N10" i="3"/>
  <c r="N11" i="3"/>
  <c r="N12" i="3"/>
  <c r="N13" i="3"/>
  <c r="N20" i="3"/>
  <c r="N21" i="3"/>
  <c r="I59" i="15"/>
  <c r="I58" i="15"/>
  <c r="I60" i="15"/>
  <c r="H21" i="16"/>
  <c r="I21" i="16" s="1"/>
  <c r="H22" i="16"/>
  <c r="I22" i="16" s="1"/>
  <c r="H23" i="16"/>
  <c r="I23" i="16" s="1"/>
  <c r="H24" i="16"/>
  <c r="I24" i="16" s="1"/>
  <c r="F12" i="18" l="1"/>
  <c r="O36" i="3"/>
  <c r="I11" i="16"/>
  <c r="H25" i="16"/>
  <c r="H27" i="16" s="1"/>
  <c r="G10" i="18"/>
  <c r="G7" i="18"/>
  <c r="G6" i="18"/>
  <c r="I13" i="16"/>
  <c r="O27" i="3"/>
  <c r="O26" i="3"/>
  <c r="O25" i="3"/>
  <c r="K67" i="5"/>
  <c r="K51" i="5"/>
  <c r="H35" i="5"/>
  <c r="H19" i="5"/>
  <c r="K24" i="5"/>
  <c r="I86" i="17"/>
  <c r="C89" i="17"/>
  <c r="C88" i="17"/>
  <c r="C87" i="17"/>
  <c r="C72" i="17"/>
  <c r="C70" i="17"/>
  <c r="I69" i="17"/>
  <c r="C71" i="17"/>
  <c r="C22" i="17"/>
  <c r="C54" i="17"/>
  <c r="C53" i="17"/>
  <c r="C55" i="17"/>
  <c r="I52" i="17"/>
  <c r="C37" i="17"/>
  <c r="C36" i="17"/>
  <c r="I34" i="17"/>
  <c r="C35" i="17"/>
  <c r="C21" i="17"/>
  <c r="M4" i="17" s="1"/>
  <c r="I19" i="17"/>
  <c r="C20" i="17"/>
  <c r="O21" i="3"/>
  <c r="O20" i="3"/>
  <c r="O19" i="3"/>
  <c r="O18" i="3"/>
  <c r="O17" i="3"/>
  <c r="O16" i="3"/>
  <c r="O15" i="3"/>
  <c r="O14" i="3"/>
  <c r="O11" i="3"/>
  <c r="O10" i="3"/>
  <c r="O13" i="3"/>
  <c r="O12" i="3"/>
  <c r="G12" i="18" l="1"/>
  <c r="H29" i="16"/>
  <c r="H28" i="16"/>
  <c r="I25" i="16"/>
  <c r="M3" i="17"/>
  <c r="M5" i="17"/>
  <c r="N37" i="3"/>
  <c r="N23" i="3"/>
  <c r="N22" i="3"/>
  <c r="N9" i="3"/>
  <c r="N8" i="3"/>
  <c r="N7" i="3"/>
  <c r="N6" i="3"/>
  <c r="N5" i="3"/>
  <c r="N4" i="3"/>
  <c r="M22" i="3"/>
  <c r="M9" i="3"/>
  <c r="M8" i="3"/>
  <c r="M7" i="3"/>
  <c r="M6" i="3"/>
  <c r="M5" i="3"/>
  <c r="M4" i="3"/>
  <c r="H86" i="15"/>
  <c r="G86" i="15"/>
  <c r="C87" i="15" s="1"/>
  <c r="F86" i="15"/>
  <c r="E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H69" i="15"/>
  <c r="G69" i="15"/>
  <c r="F69" i="15"/>
  <c r="E69" i="15"/>
  <c r="I68" i="15"/>
  <c r="I67" i="15"/>
  <c r="I66" i="15"/>
  <c r="I65" i="15"/>
  <c r="I64" i="15"/>
  <c r="I63" i="15"/>
  <c r="I62" i="15"/>
  <c r="I61" i="15"/>
  <c r="I57" i="15"/>
  <c r="H52" i="15"/>
  <c r="G52" i="15"/>
  <c r="F52" i="15"/>
  <c r="E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H34" i="15"/>
  <c r="G34" i="15"/>
  <c r="F34" i="15"/>
  <c r="E34" i="15"/>
  <c r="I33" i="15"/>
  <c r="I32" i="15"/>
  <c r="I31" i="15"/>
  <c r="I30" i="15"/>
  <c r="I29" i="15"/>
  <c r="I28" i="15"/>
  <c r="I27" i="15"/>
  <c r="I26" i="15"/>
  <c r="I25" i="15"/>
  <c r="I24" i="15"/>
  <c r="H19" i="15"/>
  <c r="G19" i="15"/>
  <c r="F19" i="15"/>
  <c r="E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H86" i="14"/>
  <c r="G86" i="14"/>
  <c r="F86" i="14"/>
  <c r="E86" i="14"/>
  <c r="C89" i="14" s="1"/>
  <c r="I85" i="14"/>
  <c r="I84" i="14"/>
  <c r="I83" i="14"/>
  <c r="I82" i="14"/>
  <c r="I81" i="14"/>
  <c r="I80" i="14"/>
  <c r="I79" i="14"/>
  <c r="I78" i="14"/>
  <c r="I77" i="14"/>
  <c r="I76" i="14"/>
  <c r="I75" i="14"/>
  <c r="I74" i="14"/>
  <c r="H69" i="14"/>
  <c r="G69" i="14"/>
  <c r="F69" i="14"/>
  <c r="E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H52" i="14"/>
  <c r="G52" i="14"/>
  <c r="F52" i="14"/>
  <c r="E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H34" i="14"/>
  <c r="G34" i="14"/>
  <c r="F34" i="14"/>
  <c r="E34" i="14"/>
  <c r="I33" i="14"/>
  <c r="I32" i="14"/>
  <c r="I31" i="14"/>
  <c r="I30" i="14"/>
  <c r="I29" i="14"/>
  <c r="I28" i="14"/>
  <c r="I27" i="14"/>
  <c r="I26" i="14"/>
  <c r="I25" i="14"/>
  <c r="I24" i="14"/>
  <c r="H19" i="14"/>
  <c r="G19" i="14"/>
  <c r="F19" i="14"/>
  <c r="E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H69" i="13"/>
  <c r="G69" i="13"/>
  <c r="F69" i="13"/>
  <c r="E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H52" i="13"/>
  <c r="G52" i="13"/>
  <c r="F52" i="13"/>
  <c r="E52" i="13"/>
  <c r="C55" i="13" s="1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H34" i="13"/>
  <c r="G34" i="13"/>
  <c r="F34" i="13"/>
  <c r="E34" i="13"/>
  <c r="I33" i="13"/>
  <c r="I32" i="13"/>
  <c r="I31" i="13"/>
  <c r="I30" i="13"/>
  <c r="I29" i="13"/>
  <c r="I28" i="13"/>
  <c r="I27" i="13"/>
  <c r="I26" i="13"/>
  <c r="I25" i="13"/>
  <c r="I24" i="13"/>
  <c r="H19" i="13"/>
  <c r="G19" i="13"/>
  <c r="F19" i="13"/>
  <c r="E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0" i="12"/>
  <c r="H69" i="12"/>
  <c r="G69" i="12"/>
  <c r="F69" i="12"/>
  <c r="E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H52" i="12"/>
  <c r="G52" i="12"/>
  <c r="F52" i="12"/>
  <c r="E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H34" i="12"/>
  <c r="G34" i="12"/>
  <c r="F34" i="12"/>
  <c r="E34" i="12"/>
  <c r="I33" i="12"/>
  <c r="I32" i="12"/>
  <c r="I31" i="12"/>
  <c r="I29" i="12"/>
  <c r="I28" i="12"/>
  <c r="I27" i="12"/>
  <c r="I26" i="12"/>
  <c r="I25" i="12"/>
  <c r="I24" i="12"/>
  <c r="H19" i="12"/>
  <c r="G19" i="12"/>
  <c r="F19" i="12"/>
  <c r="E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H52" i="11"/>
  <c r="G52" i="11"/>
  <c r="F52" i="11"/>
  <c r="E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H34" i="11"/>
  <c r="G34" i="11"/>
  <c r="F34" i="11"/>
  <c r="E34" i="11"/>
  <c r="I33" i="11"/>
  <c r="I32" i="11"/>
  <c r="I31" i="11"/>
  <c r="I30" i="11"/>
  <c r="I29" i="11"/>
  <c r="I28" i="11"/>
  <c r="I27" i="11"/>
  <c r="I26" i="11"/>
  <c r="I25" i="11"/>
  <c r="I24" i="11"/>
  <c r="H19" i="11"/>
  <c r="G19" i="11"/>
  <c r="F19" i="11"/>
  <c r="E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C29" i="6"/>
  <c r="L29" i="6"/>
  <c r="I62" i="10"/>
  <c r="K39" i="3"/>
  <c r="J39" i="3"/>
  <c r="I39" i="3"/>
  <c r="I47" i="10"/>
  <c r="I48" i="10"/>
  <c r="H69" i="10"/>
  <c r="G69" i="10"/>
  <c r="F69" i="10"/>
  <c r="E69" i="10"/>
  <c r="I68" i="10"/>
  <c r="I67" i="10"/>
  <c r="I66" i="10"/>
  <c r="I65" i="10"/>
  <c r="I64" i="10"/>
  <c r="I63" i="10"/>
  <c r="I61" i="10"/>
  <c r="I60" i="10"/>
  <c r="I59" i="10"/>
  <c r="I58" i="10"/>
  <c r="I57" i="10"/>
  <c r="H52" i="10"/>
  <c r="G52" i="10"/>
  <c r="F52" i="10"/>
  <c r="E52" i="10"/>
  <c r="I51" i="10"/>
  <c r="I50" i="10"/>
  <c r="I49" i="10"/>
  <c r="I46" i="10"/>
  <c r="I45" i="10"/>
  <c r="I44" i="10"/>
  <c r="I43" i="10"/>
  <c r="I42" i="10"/>
  <c r="I41" i="10"/>
  <c r="I40" i="10"/>
  <c r="I39" i="10"/>
  <c r="H34" i="10"/>
  <c r="G34" i="10"/>
  <c r="F34" i="10"/>
  <c r="E34" i="10"/>
  <c r="I33" i="10"/>
  <c r="I32" i="10"/>
  <c r="I31" i="10"/>
  <c r="I30" i="10"/>
  <c r="I29" i="10"/>
  <c r="I28" i="10"/>
  <c r="I27" i="10"/>
  <c r="I26" i="10"/>
  <c r="I25" i="10"/>
  <c r="I24" i="10"/>
  <c r="H19" i="10"/>
  <c r="G19" i="10"/>
  <c r="F19" i="10"/>
  <c r="E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H66" i="9"/>
  <c r="G66" i="9"/>
  <c r="F66" i="9"/>
  <c r="E66" i="9"/>
  <c r="I65" i="9"/>
  <c r="I64" i="9"/>
  <c r="I63" i="9"/>
  <c r="I62" i="9"/>
  <c r="I61" i="9"/>
  <c r="I60" i="9"/>
  <c r="I59" i="9"/>
  <c r="I58" i="9"/>
  <c r="I57" i="9"/>
  <c r="I56" i="9"/>
  <c r="I55" i="9"/>
  <c r="H50" i="9"/>
  <c r="G50" i="9"/>
  <c r="F50" i="9"/>
  <c r="E50" i="9"/>
  <c r="C53" i="9" s="1"/>
  <c r="I49" i="9"/>
  <c r="I48" i="9"/>
  <c r="I47" i="9"/>
  <c r="I46" i="9"/>
  <c r="I45" i="9"/>
  <c r="I44" i="9"/>
  <c r="I43" i="9"/>
  <c r="I42" i="9"/>
  <c r="I41" i="9"/>
  <c r="I40" i="9"/>
  <c r="I39" i="9"/>
  <c r="H34" i="9"/>
  <c r="G34" i="9"/>
  <c r="F34" i="9"/>
  <c r="E34" i="9"/>
  <c r="I33" i="9"/>
  <c r="I32" i="9"/>
  <c r="I31" i="9"/>
  <c r="I30" i="9"/>
  <c r="I29" i="9"/>
  <c r="I28" i="9"/>
  <c r="I27" i="9"/>
  <c r="I26" i="9"/>
  <c r="I25" i="9"/>
  <c r="I24" i="9"/>
  <c r="H19" i="9"/>
  <c r="G19" i="9"/>
  <c r="F19" i="9"/>
  <c r="E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J84" i="8"/>
  <c r="I84" i="8"/>
  <c r="F84" i="8"/>
  <c r="E84" i="8"/>
  <c r="K83" i="8"/>
  <c r="K82" i="8"/>
  <c r="K81" i="8"/>
  <c r="K80" i="8"/>
  <c r="K79" i="8"/>
  <c r="K78" i="8"/>
  <c r="K77" i="8"/>
  <c r="K76" i="8"/>
  <c r="K75" i="8"/>
  <c r="K74" i="8"/>
  <c r="K73" i="8"/>
  <c r="J67" i="8"/>
  <c r="I67" i="8"/>
  <c r="F67" i="8"/>
  <c r="E67" i="8"/>
  <c r="K66" i="8"/>
  <c r="K65" i="8"/>
  <c r="K64" i="8"/>
  <c r="K63" i="8"/>
  <c r="K62" i="8"/>
  <c r="K61" i="8"/>
  <c r="K60" i="8"/>
  <c r="K59" i="8"/>
  <c r="K58" i="8"/>
  <c r="K57" i="8"/>
  <c r="K56" i="8"/>
  <c r="J51" i="8"/>
  <c r="I51" i="8"/>
  <c r="F51" i="8"/>
  <c r="E51" i="8"/>
  <c r="K50" i="8"/>
  <c r="K49" i="8"/>
  <c r="K48" i="8"/>
  <c r="K47" i="8"/>
  <c r="K46" i="8"/>
  <c r="K45" i="8"/>
  <c r="K44" i="8"/>
  <c r="K43" i="8"/>
  <c r="K42" i="8"/>
  <c r="K41" i="8"/>
  <c r="K40" i="8"/>
  <c r="J35" i="8"/>
  <c r="I35" i="8"/>
  <c r="F35" i="8"/>
  <c r="E35" i="8"/>
  <c r="K34" i="8"/>
  <c r="K33" i="8"/>
  <c r="J19" i="8"/>
  <c r="I19" i="8"/>
  <c r="F19" i="8"/>
  <c r="E19" i="8"/>
  <c r="K18" i="8"/>
  <c r="K17" i="8"/>
  <c r="K16" i="8"/>
  <c r="K15" i="8"/>
  <c r="K14" i="8"/>
  <c r="K13" i="8"/>
  <c r="K12" i="8"/>
  <c r="K11" i="8"/>
  <c r="K10" i="8"/>
  <c r="I66" i="7"/>
  <c r="H66" i="7"/>
  <c r="F66" i="7"/>
  <c r="E66" i="7"/>
  <c r="J65" i="7"/>
  <c r="J64" i="7"/>
  <c r="J63" i="7"/>
  <c r="J62" i="7"/>
  <c r="J61" i="7"/>
  <c r="J60" i="7"/>
  <c r="J66" i="7" s="1"/>
  <c r="J59" i="7"/>
  <c r="J58" i="7"/>
  <c r="J57" i="7"/>
  <c r="J56" i="7"/>
  <c r="J55" i="7"/>
  <c r="I50" i="7"/>
  <c r="H50" i="7"/>
  <c r="F50" i="7"/>
  <c r="E50" i="7"/>
  <c r="J49" i="7"/>
  <c r="J48" i="7"/>
  <c r="J47" i="7"/>
  <c r="J46" i="7"/>
  <c r="J45" i="7"/>
  <c r="J44" i="7"/>
  <c r="J43" i="7"/>
  <c r="J42" i="7"/>
  <c r="J41" i="7"/>
  <c r="J40" i="7"/>
  <c r="J50" i="7" s="1"/>
  <c r="J39" i="7"/>
  <c r="I34" i="7"/>
  <c r="H34" i="7"/>
  <c r="F34" i="7"/>
  <c r="E34" i="7"/>
  <c r="J33" i="7"/>
  <c r="J32" i="7"/>
  <c r="J31" i="7"/>
  <c r="J30" i="7"/>
  <c r="J29" i="7"/>
  <c r="J28" i="7"/>
  <c r="J27" i="7"/>
  <c r="J26" i="7"/>
  <c r="J25" i="7"/>
  <c r="J24" i="7"/>
  <c r="J34" i="7" s="1"/>
  <c r="I19" i="7"/>
  <c r="H19" i="7"/>
  <c r="F19" i="7"/>
  <c r="E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G29" i="6"/>
  <c r="H29" i="6"/>
  <c r="I29" i="6"/>
  <c r="J29" i="6"/>
  <c r="K29" i="6"/>
  <c r="F29" i="6"/>
  <c r="J67" i="5"/>
  <c r="I67" i="5"/>
  <c r="F67" i="5"/>
  <c r="E67" i="5"/>
  <c r="K66" i="5"/>
  <c r="J51" i="5"/>
  <c r="I51" i="5"/>
  <c r="F51" i="5"/>
  <c r="E51" i="5"/>
  <c r="K50" i="5"/>
  <c r="K49" i="5"/>
  <c r="K48" i="5"/>
  <c r="J35" i="5"/>
  <c r="I35" i="5"/>
  <c r="F35" i="5"/>
  <c r="E35" i="5"/>
  <c r="J19" i="5"/>
  <c r="I19" i="5"/>
  <c r="F19" i="5"/>
  <c r="E19" i="5"/>
  <c r="L39" i="3"/>
  <c r="H64" i="2"/>
  <c r="G64" i="2"/>
  <c r="F64" i="2"/>
  <c r="E64" i="2"/>
  <c r="I63" i="2"/>
  <c r="I62" i="2"/>
  <c r="I61" i="2"/>
  <c r="I60" i="2"/>
  <c r="I59" i="2"/>
  <c r="I58" i="2"/>
  <c r="I57" i="2"/>
  <c r="I56" i="2"/>
  <c r="I55" i="2"/>
  <c r="I54" i="2"/>
  <c r="I53" i="2"/>
  <c r="H15" i="2"/>
  <c r="G15" i="2"/>
  <c r="F15" i="2"/>
  <c r="E15" i="2"/>
  <c r="I14" i="2"/>
  <c r="I13" i="2"/>
  <c r="I12" i="2"/>
  <c r="I11" i="2"/>
  <c r="I10" i="2"/>
  <c r="I9" i="2"/>
  <c r="I8" i="2"/>
  <c r="I7" i="2"/>
  <c r="I6" i="2"/>
  <c r="I5" i="2"/>
  <c r="I4" i="2"/>
  <c r="M23" i="3"/>
  <c r="O24" i="3"/>
  <c r="H48" i="2"/>
  <c r="G48" i="2"/>
  <c r="F48" i="2"/>
  <c r="E48" i="2"/>
  <c r="I47" i="2"/>
  <c r="I46" i="2"/>
  <c r="I45" i="2"/>
  <c r="I44" i="2"/>
  <c r="I43" i="2"/>
  <c r="I42" i="2"/>
  <c r="I41" i="2"/>
  <c r="I40" i="2"/>
  <c r="I39" i="2"/>
  <c r="I38" i="2"/>
  <c r="I37" i="2"/>
  <c r="N2" i="3"/>
  <c r="N3" i="3"/>
  <c r="H39" i="3"/>
  <c r="G39" i="3"/>
  <c r="M2" i="3"/>
  <c r="M3" i="3"/>
  <c r="F32" i="2"/>
  <c r="E32" i="2"/>
  <c r="H32" i="2"/>
  <c r="G32" i="2"/>
  <c r="I25" i="2"/>
  <c r="I26" i="2"/>
  <c r="I27" i="2"/>
  <c r="I28" i="2"/>
  <c r="I29" i="2"/>
  <c r="I30" i="2"/>
  <c r="I24" i="2"/>
  <c r="I23" i="2"/>
  <c r="I22" i="2"/>
  <c r="I21" i="2"/>
  <c r="I69" i="12" l="1"/>
  <c r="C72" i="12"/>
  <c r="C55" i="12"/>
  <c r="C37" i="12"/>
  <c r="C71" i="12"/>
  <c r="I52" i="12"/>
  <c r="C54" i="12"/>
  <c r="C69" i="9"/>
  <c r="H31" i="16"/>
  <c r="H35" i="16" s="1"/>
  <c r="C68" i="9"/>
  <c r="I66" i="9"/>
  <c r="C67" i="9"/>
  <c r="I50" i="9"/>
  <c r="C52" i="9"/>
  <c r="C51" i="9"/>
  <c r="J19" i="7"/>
  <c r="C36" i="9"/>
  <c r="I34" i="9"/>
  <c r="C37" i="9"/>
  <c r="C21" i="9"/>
  <c r="C86" i="8"/>
  <c r="C53" i="8"/>
  <c r="C37" i="8"/>
  <c r="C52" i="8"/>
  <c r="C54" i="8"/>
  <c r="C36" i="8"/>
  <c r="C38" i="8"/>
  <c r="C20" i="8"/>
  <c r="C22" i="8"/>
  <c r="C21" i="8"/>
  <c r="O3" i="3"/>
  <c r="O7" i="3"/>
  <c r="O8" i="3"/>
  <c r="C65" i="2"/>
  <c r="C66" i="2"/>
  <c r="C67" i="2"/>
  <c r="C51" i="2"/>
  <c r="C50" i="2"/>
  <c r="C33" i="2"/>
  <c r="C34" i="2"/>
  <c r="C17" i="2"/>
  <c r="O37" i="3"/>
  <c r="O5" i="3"/>
  <c r="O6" i="3"/>
  <c r="O22" i="3"/>
  <c r="O23" i="3"/>
  <c r="O2" i="3"/>
  <c r="O4" i="3"/>
  <c r="C71" i="15"/>
  <c r="C89" i="15"/>
  <c r="I86" i="15"/>
  <c r="C88" i="15"/>
  <c r="C72" i="15"/>
  <c r="I69" i="15"/>
  <c r="C70" i="15"/>
  <c r="O9" i="3"/>
  <c r="C55" i="15"/>
  <c r="C54" i="15"/>
  <c r="C53" i="15"/>
  <c r="I52" i="15"/>
  <c r="C37" i="15"/>
  <c r="C36" i="15"/>
  <c r="C35" i="15"/>
  <c r="I34" i="15"/>
  <c r="C22" i="15"/>
  <c r="I19" i="15"/>
  <c r="C21" i="15"/>
  <c r="C20" i="15"/>
  <c r="C88" i="14"/>
  <c r="C87" i="14"/>
  <c r="I86" i="14"/>
  <c r="C72" i="14"/>
  <c r="I69" i="14"/>
  <c r="C37" i="14"/>
  <c r="C55" i="14"/>
  <c r="I52" i="14"/>
  <c r="C37" i="13"/>
  <c r="I34" i="14"/>
  <c r="C35" i="14"/>
  <c r="C71" i="14"/>
  <c r="C54" i="14"/>
  <c r="C36" i="14"/>
  <c r="C21" i="14"/>
  <c r="C20" i="14"/>
  <c r="I19" i="14"/>
  <c r="C22" i="14"/>
  <c r="C35" i="13"/>
  <c r="C36" i="13"/>
  <c r="I19" i="13"/>
  <c r="C22" i="13"/>
  <c r="I69" i="13"/>
  <c r="C72" i="13"/>
  <c r="C71" i="13"/>
  <c r="C54" i="13"/>
  <c r="I52" i="13"/>
  <c r="I34" i="13"/>
  <c r="C21" i="13"/>
  <c r="C20" i="13"/>
  <c r="C70" i="14"/>
  <c r="C53" i="14"/>
  <c r="C70" i="13"/>
  <c r="C53" i="13"/>
  <c r="C20" i="11"/>
  <c r="I34" i="12"/>
  <c r="C21" i="12"/>
  <c r="I19" i="11"/>
  <c r="C35" i="12"/>
  <c r="C36" i="12"/>
  <c r="C20" i="12"/>
  <c r="I19" i="12"/>
  <c r="C22" i="12"/>
  <c r="C70" i="12"/>
  <c r="C53" i="12"/>
  <c r="C21" i="11"/>
  <c r="C22" i="11"/>
  <c r="I52" i="11"/>
  <c r="C54" i="11"/>
  <c r="C55" i="11"/>
  <c r="C35" i="11"/>
  <c r="C37" i="11"/>
  <c r="C36" i="11"/>
  <c r="I34" i="11"/>
  <c r="C53" i="11"/>
  <c r="C72" i="10"/>
  <c r="C22" i="10"/>
  <c r="C55" i="10"/>
  <c r="I52" i="10"/>
  <c r="C54" i="10"/>
  <c r="C53" i="10"/>
  <c r="I34" i="10"/>
  <c r="C35" i="10"/>
  <c r="I69" i="10"/>
  <c r="C71" i="10"/>
  <c r="C70" i="10"/>
  <c r="C37" i="10"/>
  <c r="C36" i="10"/>
  <c r="I19" i="10"/>
  <c r="C21" i="10"/>
  <c r="C20" i="10"/>
  <c r="C69" i="7"/>
  <c r="C20" i="9"/>
  <c r="I19" i="9"/>
  <c r="C22" i="9"/>
  <c r="C35" i="9"/>
  <c r="C68" i="7"/>
  <c r="C70" i="8"/>
  <c r="K67" i="8"/>
  <c r="O86" i="8" s="1"/>
  <c r="K84" i="8"/>
  <c r="C85" i="8"/>
  <c r="C87" i="8"/>
  <c r="C69" i="8"/>
  <c r="C68" i="8"/>
  <c r="C52" i="7"/>
  <c r="C53" i="7"/>
  <c r="C51" i="7"/>
  <c r="C36" i="7"/>
  <c r="C37" i="7"/>
  <c r="C35" i="7"/>
  <c r="C22" i="7"/>
  <c r="C20" i="7"/>
  <c r="C21" i="7"/>
  <c r="C67" i="7"/>
  <c r="C70" i="5"/>
  <c r="C53" i="5"/>
  <c r="C36" i="5"/>
  <c r="C22" i="5"/>
  <c r="C37" i="5"/>
  <c r="C69" i="5"/>
  <c r="C38" i="5"/>
  <c r="C54" i="5"/>
  <c r="C52" i="5"/>
  <c r="C68" i="5"/>
  <c r="C20" i="5"/>
  <c r="C21" i="5"/>
  <c r="C35" i="2"/>
  <c r="C49" i="2"/>
  <c r="C19" i="2"/>
  <c r="C16" i="2"/>
  <c r="I64" i="2"/>
  <c r="I15" i="2"/>
  <c r="C18" i="2" s="1"/>
  <c r="N39" i="3"/>
  <c r="I48" i="2"/>
  <c r="I31" i="2"/>
  <c r="I32" i="2" s="1"/>
  <c r="M39" i="3"/>
  <c r="O39" i="3" l="1"/>
</calcChain>
</file>

<file path=xl/sharedStrings.xml><?xml version="1.0" encoding="utf-8"?>
<sst xmlns="http://schemas.openxmlformats.org/spreadsheetml/2006/main" count="1801" uniqueCount="291">
  <si>
    <t>Trip Reports</t>
  </si>
  <si>
    <t>Date</t>
  </si>
  <si>
    <t>Product</t>
  </si>
  <si>
    <t>Origin</t>
  </si>
  <si>
    <t>Destination</t>
  </si>
  <si>
    <t>$ Fuel</t>
  </si>
  <si>
    <t>Gal</t>
  </si>
  <si>
    <t>Net</t>
  </si>
  <si>
    <t>$ Gross</t>
  </si>
  <si>
    <t>Truck: 12</t>
  </si>
  <si>
    <t>Wheat</t>
  </si>
  <si>
    <t>Watertown</t>
  </si>
  <si>
    <t>Hastings</t>
  </si>
  <si>
    <t>St. Paul</t>
  </si>
  <si>
    <t>Aurora</t>
  </si>
  <si>
    <t>Wallace</t>
  </si>
  <si>
    <t>Lake City</t>
  </si>
  <si>
    <t>Miles</t>
  </si>
  <si>
    <t>Beans</t>
  </si>
  <si>
    <t>Month:  November 2022</t>
  </si>
  <si>
    <t>Map</t>
  </si>
  <si>
    <t>Beginning</t>
  </si>
  <si>
    <t>Ending</t>
  </si>
  <si>
    <t>SD</t>
  </si>
  <si>
    <t>MN</t>
  </si>
  <si>
    <t>IA</t>
  </si>
  <si>
    <t>NE</t>
  </si>
  <si>
    <t>Total</t>
  </si>
  <si>
    <t>ND</t>
  </si>
  <si>
    <t>State SUM</t>
  </si>
  <si>
    <t>Corn</t>
  </si>
  <si>
    <t>Dell Rapids</t>
  </si>
  <si>
    <t>Sioux City</t>
  </si>
  <si>
    <t>Urea</t>
  </si>
  <si>
    <t>Sergeant Bluff</t>
  </si>
  <si>
    <t>Omaha</t>
  </si>
  <si>
    <t>DDG</t>
  </si>
  <si>
    <t>$ Per Mile:</t>
  </si>
  <si>
    <t>Fuel Cost Per Mile:</t>
  </si>
  <si>
    <t xml:space="preserve"> MPG:</t>
  </si>
  <si>
    <t>MPG:</t>
  </si>
  <si>
    <t>Sioux Center</t>
  </si>
  <si>
    <t>Month Fuel Cost Per Mile:</t>
  </si>
  <si>
    <t>Month $ Per Mile:</t>
  </si>
  <si>
    <t>Month MPG:</t>
  </si>
  <si>
    <t>True Cost Per Mile:</t>
  </si>
  <si>
    <t>$ Per Mile Before Fuel:</t>
  </si>
  <si>
    <t>$ Per Mile After Fuel:</t>
  </si>
  <si>
    <t>Invoice #</t>
  </si>
  <si>
    <t>$ Amount</t>
  </si>
  <si>
    <t xml:space="preserve">Name </t>
  </si>
  <si>
    <t xml:space="preserve">NE </t>
  </si>
  <si>
    <t xml:space="preserve">IA </t>
  </si>
  <si>
    <t>Total:</t>
  </si>
  <si>
    <t>Ghent</t>
  </si>
  <si>
    <t>Dawson</t>
  </si>
  <si>
    <t>Sunflowers</t>
  </si>
  <si>
    <t>Merrill</t>
  </si>
  <si>
    <t>Edgeley</t>
  </si>
  <si>
    <t>Forman</t>
  </si>
  <si>
    <t>Geneseo</t>
  </si>
  <si>
    <t>Screenings</t>
  </si>
  <si>
    <t>Herman</t>
  </si>
  <si>
    <t>Brandon</t>
  </si>
  <si>
    <t>Jansen</t>
  </si>
  <si>
    <t>Limestone</t>
  </si>
  <si>
    <t>Weeping Water</t>
  </si>
  <si>
    <t>Hillsboro</t>
  </si>
  <si>
    <t>Salt</t>
  </si>
  <si>
    <t>Hutchinson</t>
  </si>
  <si>
    <t>Sioux Falls</t>
  </si>
  <si>
    <t>Bean Meal</t>
  </si>
  <si>
    <t>Sheldon</t>
  </si>
  <si>
    <t>Flandreau</t>
  </si>
  <si>
    <t>Fordyce</t>
  </si>
  <si>
    <t>Savage</t>
  </si>
  <si>
    <t>Rosholt</t>
  </si>
  <si>
    <t>Royal</t>
  </si>
  <si>
    <t>Neligh</t>
  </si>
  <si>
    <t>Lake Preston</t>
  </si>
  <si>
    <t xml:space="preserve"> </t>
  </si>
  <si>
    <t>Graceville</t>
  </si>
  <si>
    <t>KS</t>
  </si>
  <si>
    <t>Month:  May 2023</t>
  </si>
  <si>
    <t>Hartford</t>
  </si>
  <si>
    <t>Ellendale</t>
  </si>
  <si>
    <t>Lamour</t>
  </si>
  <si>
    <t>Dap</t>
  </si>
  <si>
    <t>Corona</t>
  </si>
  <si>
    <t>Henry</t>
  </si>
  <si>
    <t>Herriod</t>
  </si>
  <si>
    <t>Wing</t>
  </si>
  <si>
    <t>dap</t>
  </si>
  <si>
    <t xml:space="preserve"> 5/3</t>
  </si>
  <si>
    <t>Hayti</t>
  </si>
  <si>
    <t>Bounce</t>
  </si>
  <si>
    <t>Onida</t>
  </si>
  <si>
    <t>Fremont</t>
  </si>
  <si>
    <t>Casselton</t>
  </si>
  <si>
    <t>Month:  July 2023</t>
  </si>
  <si>
    <t xml:space="preserve">Wheat </t>
  </si>
  <si>
    <t xml:space="preserve">Astoria </t>
  </si>
  <si>
    <t xml:space="preserve">Rosemount </t>
  </si>
  <si>
    <t>Colton</t>
  </si>
  <si>
    <t>DDGs</t>
  </si>
  <si>
    <t>Benson</t>
  </si>
  <si>
    <t>Minneapolis</t>
  </si>
  <si>
    <t xml:space="preserve">St. Paul </t>
  </si>
  <si>
    <t>Dovray</t>
  </si>
  <si>
    <t>Month:  August 2023</t>
  </si>
  <si>
    <t>Holland</t>
  </si>
  <si>
    <t>Mankato</t>
  </si>
  <si>
    <t>Kiester</t>
  </si>
  <si>
    <t>Redwood Falls</t>
  </si>
  <si>
    <t>Hartley</t>
  </si>
  <si>
    <t>Albert City</t>
  </si>
  <si>
    <t>Sisseton</t>
  </si>
  <si>
    <t>Astoria</t>
  </si>
  <si>
    <t>Breckenridge</t>
  </si>
  <si>
    <t>Gayville</t>
  </si>
  <si>
    <t>Aberdeen</t>
  </si>
  <si>
    <t>Hazel</t>
  </si>
  <si>
    <t>Marion</t>
  </si>
  <si>
    <t>Hurley</t>
  </si>
  <si>
    <t>Groton</t>
  </si>
  <si>
    <t>Gwinner</t>
  </si>
  <si>
    <t>Kindred</t>
  </si>
  <si>
    <t>Britton</t>
  </si>
  <si>
    <t>Rye</t>
  </si>
  <si>
    <t>Fullerton</t>
  </si>
  <si>
    <t>Newcastle</t>
  </si>
  <si>
    <t>Cover Crop</t>
  </si>
  <si>
    <t>Doland</t>
  </si>
  <si>
    <t>Month:  September 2023</t>
  </si>
  <si>
    <t>Rosemount</t>
  </si>
  <si>
    <t>Pay</t>
  </si>
  <si>
    <t>Per Mile</t>
  </si>
  <si>
    <t>Gross Wage</t>
  </si>
  <si>
    <t>S/S</t>
  </si>
  <si>
    <t>Med</t>
  </si>
  <si>
    <t>FITW</t>
  </si>
  <si>
    <t>Net Wage</t>
  </si>
  <si>
    <t>Total Miles</t>
  </si>
  <si>
    <t>Legacy Trucking LLC</t>
  </si>
  <si>
    <t>1601 Northridge Drive</t>
  </si>
  <si>
    <t>Watertown, SD 57201</t>
  </si>
  <si>
    <r>
      <rPr>
        <b/>
        <sz val="11"/>
        <color theme="1"/>
        <rFont val="Calibri"/>
        <family val="2"/>
        <scheme val="minor"/>
      </rPr>
      <t>Employee</t>
    </r>
    <r>
      <rPr>
        <sz val="11"/>
        <color theme="1"/>
        <rFont val="Calibri"/>
        <family val="2"/>
        <scheme val="minor"/>
      </rPr>
      <t>: Colby Jandel</t>
    </r>
  </si>
  <si>
    <t>Hourly</t>
  </si>
  <si>
    <t>Pellets</t>
  </si>
  <si>
    <t>Marshall</t>
  </si>
  <si>
    <t>Perdiem</t>
  </si>
  <si>
    <t>Pay Week:</t>
  </si>
  <si>
    <t>Total Pay</t>
  </si>
  <si>
    <t>Month:  Ocotober 2023</t>
  </si>
  <si>
    <t xml:space="preserve">Lake City </t>
  </si>
  <si>
    <t>wheat</t>
  </si>
  <si>
    <t>Bradley</t>
  </si>
  <si>
    <t>M&amp;B Meal</t>
  </si>
  <si>
    <t xml:space="preserve">Aberdeen </t>
  </si>
  <si>
    <t>Prinsburg</t>
  </si>
  <si>
    <t>Raymond</t>
  </si>
  <si>
    <t>Clara City</t>
  </si>
  <si>
    <t>SB Meal</t>
  </si>
  <si>
    <t>Revillo</t>
  </si>
  <si>
    <t>Echo</t>
  </si>
  <si>
    <t>Ruthton</t>
  </si>
  <si>
    <t>Araiza Trucking LLC</t>
  </si>
  <si>
    <t>1215 176th Street</t>
  </si>
  <si>
    <t>Bemis, SD 57238</t>
  </si>
  <si>
    <t>Gross $</t>
  </si>
  <si>
    <t>Net $</t>
  </si>
  <si>
    <t>% Pay</t>
  </si>
  <si>
    <t>Fairmount</t>
  </si>
  <si>
    <t>Blomkest</t>
  </si>
  <si>
    <t>Lake Crystal</t>
  </si>
  <si>
    <t xml:space="preserve">Willow lake </t>
  </si>
  <si>
    <t>Marathon</t>
  </si>
  <si>
    <t>Casey's</t>
  </si>
  <si>
    <t>Kwik Trip</t>
  </si>
  <si>
    <t>Month:  December 2023</t>
  </si>
  <si>
    <t>Fairmont</t>
  </si>
  <si>
    <t>Employee</t>
  </si>
  <si>
    <t>Other Expenses</t>
  </si>
  <si>
    <t>Volga</t>
  </si>
  <si>
    <t>Baltic</t>
  </si>
  <si>
    <t>Clark</t>
  </si>
  <si>
    <t>Yankton</t>
  </si>
  <si>
    <t>Month:  January 2024</t>
  </si>
  <si>
    <t>map</t>
  </si>
  <si>
    <t>Bean</t>
  </si>
  <si>
    <t>Broker Profit</t>
  </si>
  <si>
    <t>Broker Profit:</t>
  </si>
  <si>
    <t>$249 .19</t>
  </si>
  <si>
    <t>Broker Total:</t>
  </si>
  <si>
    <t xml:space="preserve">Total: </t>
  </si>
  <si>
    <t xml:space="preserve">Lamoure </t>
  </si>
  <si>
    <t>Council Bluffs</t>
  </si>
  <si>
    <t>Labolt</t>
  </si>
  <si>
    <t>Castlewood</t>
  </si>
  <si>
    <t>Lincoln</t>
  </si>
  <si>
    <t>]</t>
  </si>
  <si>
    <t>Month: Feburary 2024</t>
  </si>
  <si>
    <t>Feather Meal</t>
  </si>
  <si>
    <t>Wahoo</t>
  </si>
  <si>
    <t>Mason City</t>
  </si>
  <si>
    <t>Ottosen</t>
  </si>
  <si>
    <t xml:space="preserve">Lakota </t>
  </si>
  <si>
    <t>St Paul</t>
  </si>
  <si>
    <t xml:space="preserve">Claremont </t>
  </si>
  <si>
    <t>Milbank</t>
  </si>
  <si>
    <t>Riceville</t>
  </si>
  <si>
    <t>DDGS</t>
  </si>
  <si>
    <t>Shell Rock</t>
  </si>
  <si>
    <t>Hennepin</t>
  </si>
  <si>
    <t>Fert</t>
  </si>
  <si>
    <t>Mapleton</t>
  </si>
  <si>
    <t>Canby</t>
  </si>
  <si>
    <t>Guthrie City</t>
  </si>
  <si>
    <t>Lime/dical</t>
  </si>
  <si>
    <t xml:space="preserve">Benson </t>
  </si>
  <si>
    <t>Biofos</t>
  </si>
  <si>
    <t>Dical</t>
  </si>
  <si>
    <t>Alpena</t>
  </si>
  <si>
    <t>Plankinton</t>
  </si>
  <si>
    <t>Kanaranzi</t>
  </si>
  <si>
    <t>Sand</t>
  </si>
  <si>
    <t>Warner</t>
  </si>
  <si>
    <t>Month:  March 2024</t>
  </si>
  <si>
    <t>Litchville</t>
  </si>
  <si>
    <t>Leseaur</t>
  </si>
  <si>
    <t>Kasson</t>
  </si>
  <si>
    <t xml:space="preserve">DDG's </t>
  </si>
  <si>
    <t xml:space="preserve">Welcome </t>
  </si>
  <si>
    <t>Wykoff</t>
  </si>
  <si>
    <t>Ostrander</t>
  </si>
  <si>
    <t>Burr</t>
  </si>
  <si>
    <t xml:space="preserve">Mankato </t>
  </si>
  <si>
    <t>Month:  April 2024</t>
  </si>
  <si>
    <t>sd</t>
  </si>
  <si>
    <t>mn</t>
  </si>
  <si>
    <t>nd</t>
  </si>
  <si>
    <t>ia</t>
  </si>
  <si>
    <t>ks</t>
  </si>
  <si>
    <t>ne</t>
  </si>
  <si>
    <t>IL</t>
  </si>
  <si>
    <t>Cenex</t>
  </si>
  <si>
    <t>Kum &amp; Go</t>
  </si>
  <si>
    <t>KY</t>
  </si>
  <si>
    <t>Circle K</t>
  </si>
  <si>
    <t>3872Q</t>
  </si>
  <si>
    <t>5929Q</t>
  </si>
  <si>
    <t xml:space="preserve">burr </t>
  </si>
  <si>
    <t>Huron</t>
  </si>
  <si>
    <t>Delano</t>
  </si>
  <si>
    <t>Mansfield</t>
  </si>
  <si>
    <t>Monocal</t>
  </si>
  <si>
    <t xml:space="preserve">Weeping Water </t>
  </si>
  <si>
    <t>Pipestone</t>
  </si>
  <si>
    <t>Lamberton</t>
  </si>
  <si>
    <t>Erskine</t>
  </si>
  <si>
    <t>rate</t>
  </si>
  <si>
    <t>ton</t>
  </si>
  <si>
    <t>destination</t>
  </si>
  <si>
    <t>origin</t>
  </si>
  <si>
    <t>product</t>
  </si>
  <si>
    <t xml:space="preserve">Total </t>
  </si>
  <si>
    <t>Le Sueur</t>
  </si>
  <si>
    <t>Chelsea</t>
  </si>
  <si>
    <t>Blood Meal</t>
  </si>
  <si>
    <t>Loyal</t>
  </si>
  <si>
    <t xml:space="preserve">Watertown  </t>
  </si>
  <si>
    <t>Dyna-K</t>
  </si>
  <si>
    <t>Pekin</t>
  </si>
  <si>
    <t>Spiritwood</t>
  </si>
  <si>
    <t>Oats</t>
  </si>
  <si>
    <t>Leola</t>
  </si>
  <si>
    <t xml:space="preserve">Pekin </t>
  </si>
  <si>
    <t>Oakes</t>
  </si>
  <si>
    <t>Month:  June 2024</t>
  </si>
  <si>
    <t>Herreid</t>
  </si>
  <si>
    <t>DDG's</t>
  </si>
  <si>
    <t>Mt. Vernon</t>
  </si>
  <si>
    <t>Foxhome</t>
  </si>
  <si>
    <t>AMS</t>
  </si>
  <si>
    <t>Winona</t>
  </si>
  <si>
    <t>Mitchell</t>
  </si>
  <si>
    <t xml:space="preserve">Omaha </t>
  </si>
  <si>
    <t>Worthington</t>
  </si>
  <si>
    <t>Holloway</t>
  </si>
  <si>
    <t>Ipswich</t>
  </si>
  <si>
    <t>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</si>
</sst>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1" fillId="0" borderId="1" xfId="0" applyFont="1" applyBorder="1" applyAlignment="1">
      <alignment horizontal="right"/>
    </xf>
    <xf numFmtId="43" fontId="0" fillId="0" borderId="0" xfId="1" applyNumberFormat="1" applyFont="1"/>
    <xf numFmtId="43" fontId="1" fillId="0" borderId="1" xfId="1" applyNumberFormat="1" applyFont="1" applyBorder="1"/>
    <xf numFmtId="43" fontId="0" fillId="0" borderId="1" xfId="1" applyNumberFormat="1" applyFont="1" applyBorder="1"/>
    <xf numFmtId="14" fontId="0" fillId="0" borderId="0" xfId="1" applyNumberFormat="1" applyFont="1"/>
    <xf numFmtId="0" fontId="0" fillId="0" borderId="2" xfId="0" applyBorder="1"/>
    <xf numFmtId="8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0" fillId="0" borderId="7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930F-FF0B-4C0C-AD5E-FEC5C5B9B83F}">
  <dimension ref="A1:N67"/>
  <sheetViews>
    <sheetView zoomScaleNormal="100" workbookViewId="0">
      <selection activeCell="N9" sqref="K3:N9"/>
    </sheetView>
  </sheetViews>
  <sheetFormatPr defaultRowHeight="14.4" x14ac:dyDescent="0.3"/>
  <cols>
    <col min="1" max="1" width="8.88671875" customWidth="1"/>
    <col min="2" max="2" width="15" customWidth="1"/>
    <col min="3" max="3" width="16.6640625" customWidth="1"/>
    <col min="4" max="4" width="12.21875" customWidth="1"/>
  </cols>
  <sheetData>
    <row r="1" spans="1:14" x14ac:dyDescent="0.3">
      <c r="A1" s="29" t="s">
        <v>19</v>
      </c>
      <c r="B1" s="29"/>
      <c r="C1" s="30" t="s">
        <v>0</v>
      </c>
      <c r="D1" s="30"/>
      <c r="E1" s="30"/>
      <c r="F1" s="30"/>
      <c r="G1" s="30"/>
      <c r="H1" t="s">
        <v>9</v>
      </c>
    </row>
    <row r="2" spans="1:14" x14ac:dyDescent="0.3">
      <c r="A2" s="4"/>
      <c r="B2" s="4"/>
      <c r="C2" s="5"/>
      <c r="D2" s="5"/>
      <c r="E2" s="5"/>
      <c r="F2" s="5"/>
      <c r="G2" s="5"/>
    </row>
    <row r="3" spans="1:14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  <c r="K3" s="28" t="s">
        <v>42</v>
      </c>
      <c r="L3" s="28"/>
      <c r="M3" s="28"/>
      <c r="N3">
        <f>SUM(C16+C33+C49+C65)/5</f>
        <v>0.46695589851207392</v>
      </c>
    </row>
    <row r="4" spans="1:14" x14ac:dyDescent="0.3">
      <c r="A4" s="2">
        <v>45236</v>
      </c>
      <c r="B4" s="1" t="s">
        <v>10</v>
      </c>
      <c r="C4" s="1" t="s">
        <v>11</v>
      </c>
      <c r="D4" s="1" t="s">
        <v>111</v>
      </c>
      <c r="E4" s="1">
        <v>184</v>
      </c>
      <c r="F4" s="1">
        <v>791.7</v>
      </c>
      <c r="G4" s="1">
        <v>691.63</v>
      </c>
      <c r="H4" s="1">
        <v>181</v>
      </c>
      <c r="I4" s="1">
        <f>F4-G4</f>
        <v>100.07000000000005</v>
      </c>
      <c r="K4" s="28" t="s">
        <v>43</v>
      </c>
      <c r="L4" s="28"/>
      <c r="M4" s="28"/>
      <c r="N4">
        <f>SUM(C17+C34+C50+C66)/5</f>
        <v>1.7419612468849734</v>
      </c>
    </row>
    <row r="5" spans="1:14" x14ac:dyDescent="0.3">
      <c r="A5" s="2">
        <v>45236</v>
      </c>
      <c r="B5" s="1" t="s">
        <v>162</v>
      </c>
      <c r="C5" s="1" t="s">
        <v>111</v>
      </c>
      <c r="D5" s="1" t="s">
        <v>13</v>
      </c>
      <c r="E5" s="1">
        <v>90</v>
      </c>
      <c r="F5" s="1">
        <v>602.87</v>
      </c>
      <c r="G5" s="1"/>
      <c r="H5" s="1"/>
      <c r="I5" s="1">
        <f t="shared" ref="I5:I14" si="0">F5-G5</f>
        <v>602.87</v>
      </c>
      <c r="K5" s="28" t="s">
        <v>44</v>
      </c>
      <c r="L5" s="28"/>
      <c r="M5" s="28"/>
      <c r="N5" t="e">
        <f>SUM(C19+C35+C51+C67)/5</f>
        <v>#DIV/0!</v>
      </c>
    </row>
    <row r="6" spans="1:14" x14ac:dyDescent="0.3">
      <c r="A6" s="2">
        <v>45237</v>
      </c>
      <c r="B6" s="1" t="s">
        <v>20</v>
      </c>
      <c r="C6" s="1" t="s">
        <v>13</v>
      </c>
      <c r="D6" s="1" t="s">
        <v>124</v>
      </c>
      <c r="E6" s="1">
        <v>278</v>
      </c>
      <c r="F6" s="1">
        <v>1465.01</v>
      </c>
      <c r="G6" s="1">
        <v>71.2</v>
      </c>
      <c r="H6" s="1">
        <v>18</v>
      </c>
      <c r="I6" s="1">
        <f t="shared" si="0"/>
        <v>1393.81</v>
      </c>
    </row>
    <row r="7" spans="1:14" x14ac:dyDescent="0.3">
      <c r="A7" s="2">
        <v>45238</v>
      </c>
      <c r="B7" s="1" t="s">
        <v>10</v>
      </c>
      <c r="C7" s="1" t="s">
        <v>11</v>
      </c>
      <c r="D7" s="1" t="s">
        <v>12</v>
      </c>
      <c r="E7" s="1">
        <v>228</v>
      </c>
      <c r="F7" s="1">
        <v>921.89</v>
      </c>
      <c r="G7" s="1">
        <v>531.92999999999995</v>
      </c>
      <c r="H7" s="1">
        <v>139</v>
      </c>
      <c r="I7" s="1">
        <f t="shared" si="0"/>
        <v>389.96000000000004</v>
      </c>
    </row>
    <row r="8" spans="1:14" x14ac:dyDescent="0.3">
      <c r="A8" s="2">
        <v>45238</v>
      </c>
      <c r="B8" s="1" t="s">
        <v>20</v>
      </c>
      <c r="C8" s="1" t="s">
        <v>13</v>
      </c>
      <c r="D8" s="1" t="s">
        <v>124</v>
      </c>
      <c r="E8" s="1">
        <v>299</v>
      </c>
      <c r="F8" s="1">
        <v>1468.88</v>
      </c>
      <c r="G8" s="1"/>
      <c r="H8" s="1"/>
      <c r="I8" s="1">
        <f t="shared" si="0"/>
        <v>1468.88</v>
      </c>
    </row>
    <row r="9" spans="1:14" x14ac:dyDescent="0.3">
      <c r="A9" s="2">
        <v>45239</v>
      </c>
      <c r="B9" s="1" t="s">
        <v>10</v>
      </c>
      <c r="C9" s="1" t="s">
        <v>11</v>
      </c>
      <c r="D9" s="1" t="s">
        <v>16</v>
      </c>
      <c r="E9" s="1">
        <v>273</v>
      </c>
      <c r="F9" s="1">
        <v>996.61</v>
      </c>
      <c r="G9" s="1">
        <v>451.42</v>
      </c>
      <c r="H9" s="1">
        <v>120</v>
      </c>
      <c r="I9" s="1">
        <f t="shared" si="0"/>
        <v>545.19000000000005</v>
      </c>
      <c r="K9" s="28" t="s">
        <v>45</v>
      </c>
      <c r="L9" s="28"/>
      <c r="M9" s="28"/>
    </row>
    <row r="10" spans="1:14" x14ac:dyDescent="0.3">
      <c r="A10" s="2">
        <v>45240</v>
      </c>
      <c r="B10" s="1" t="s">
        <v>20</v>
      </c>
      <c r="C10" s="1" t="s">
        <v>13</v>
      </c>
      <c r="D10" s="1" t="s">
        <v>163</v>
      </c>
      <c r="E10" s="1">
        <v>190</v>
      </c>
      <c r="F10" s="1">
        <v>1192.0999999999999</v>
      </c>
      <c r="G10" s="1"/>
      <c r="H10" s="1"/>
      <c r="I10" s="1">
        <f t="shared" si="0"/>
        <v>1192.0999999999999</v>
      </c>
    </row>
    <row r="11" spans="1:14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14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14" x14ac:dyDescent="0.3">
      <c r="E15" s="1">
        <f>SUM(E4:E14)</f>
        <v>1542</v>
      </c>
      <c r="F15" s="1">
        <f>SUM(F4:F14)</f>
        <v>7439.0599999999995</v>
      </c>
      <c r="G15" s="1">
        <f>SUM(G4:G14)</f>
        <v>1746.18</v>
      </c>
      <c r="H15" s="1">
        <f>SUM(H4:H14)</f>
        <v>458</v>
      </c>
      <c r="I15" s="1">
        <f>SUM(I4:I14)</f>
        <v>5692.880000000001</v>
      </c>
    </row>
    <row r="16" spans="1:14" x14ac:dyDescent="0.3">
      <c r="A16" s="6"/>
      <c r="B16" s="6" t="s">
        <v>38</v>
      </c>
      <c r="C16">
        <f>G15/E15</f>
        <v>1.1324124513618679</v>
      </c>
    </row>
    <row r="17" spans="1:9" x14ac:dyDescent="0.3">
      <c r="A17" s="6"/>
      <c r="B17" s="6" t="s">
        <v>46</v>
      </c>
      <c r="C17">
        <f>F15/E15</f>
        <v>4.8242931258106356</v>
      </c>
    </row>
    <row r="18" spans="1:9" x14ac:dyDescent="0.3">
      <c r="A18" s="6"/>
      <c r="B18" s="6" t="s">
        <v>47</v>
      </c>
      <c r="C18">
        <f>I15/E15</f>
        <v>3.6918806744487687</v>
      </c>
    </row>
    <row r="19" spans="1:9" x14ac:dyDescent="0.3">
      <c r="B19" s="6" t="s">
        <v>39</v>
      </c>
      <c r="C19">
        <f>E15/H15</f>
        <v>3.3668122270742358</v>
      </c>
    </row>
    <row r="20" spans="1:9" x14ac:dyDescent="0.3">
      <c r="A20" s="1" t="s">
        <v>1</v>
      </c>
      <c r="B20" s="1" t="s">
        <v>2</v>
      </c>
      <c r="C20" s="1" t="s">
        <v>3</v>
      </c>
      <c r="D20" s="1" t="s">
        <v>4</v>
      </c>
      <c r="E20" s="1" t="s">
        <v>17</v>
      </c>
      <c r="F20" s="1" t="s">
        <v>8</v>
      </c>
      <c r="G20" s="1" t="s">
        <v>5</v>
      </c>
      <c r="H20" s="1" t="s">
        <v>6</v>
      </c>
      <c r="I20" s="1" t="s">
        <v>7</v>
      </c>
    </row>
    <row r="21" spans="1:9" x14ac:dyDescent="0.3">
      <c r="A21" s="2">
        <v>45243</v>
      </c>
      <c r="B21" s="1" t="s">
        <v>10</v>
      </c>
      <c r="C21" s="1" t="s">
        <v>11</v>
      </c>
      <c r="D21" s="1" t="s">
        <v>12</v>
      </c>
      <c r="E21" s="1">
        <v>228</v>
      </c>
      <c r="F21" s="1">
        <v>898.84</v>
      </c>
      <c r="G21" s="1"/>
      <c r="H21" s="1"/>
      <c r="I21" s="1">
        <f>F21-G21</f>
        <v>898.84</v>
      </c>
    </row>
    <row r="22" spans="1:9" x14ac:dyDescent="0.3">
      <c r="A22" s="2">
        <v>45244</v>
      </c>
      <c r="B22" s="1" t="s">
        <v>20</v>
      </c>
      <c r="C22" s="1" t="s">
        <v>134</v>
      </c>
      <c r="D22" s="1" t="s">
        <v>11</v>
      </c>
      <c r="E22" s="1">
        <v>218</v>
      </c>
      <c r="F22" s="1">
        <v>833.4</v>
      </c>
      <c r="G22" s="1">
        <v>562.21</v>
      </c>
      <c r="H22" s="1">
        <v>153</v>
      </c>
      <c r="I22" s="1">
        <f t="shared" ref="I22:I31" si="1">F22-G22</f>
        <v>271.18999999999994</v>
      </c>
    </row>
    <row r="23" spans="1:9" x14ac:dyDescent="0.3">
      <c r="A23" s="2">
        <v>45245</v>
      </c>
      <c r="B23" s="1" t="s">
        <v>10</v>
      </c>
      <c r="C23" s="1" t="s">
        <v>11</v>
      </c>
      <c r="D23" s="1" t="s">
        <v>12</v>
      </c>
      <c r="E23" s="1">
        <v>228</v>
      </c>
      <c r="F23" s="1">
        <v>895.1</v>
      </c>
      <c r="G23" s="1">
        <v>487.42</v>
      </c>
      <c r="H23" s="1">
        <v>129</v>
      </c>
      <c r="I23" s="1">
        <f t="shared" si="1"/>
        <v>407.68</v>
      </c>
    </row>
    <row r="24" spans="1:9" x14ac:dyDescent="0.3">
      <c r="A24" s="2">
        <v>45245</v>
      </c>
      <c r="B24" s="1" t="s">
        <v>20</v>
      </c>
      <c r="C24" s="1" t="s">
        <v>134</v>
      </c>
      <c r="D24" s="1" t="s">
        <v>11</v>
      </c>
      <c r="E24" s="1">
        <v>217</v>
      </c>
      <c r="F24" s="1">
        <v>833.04</v>
      </c>
      <c r="G24" s="1"/>
      <c r="H24" s="1"/>
      <c r="I24" s="1">
        <f t="shared" si="1"/>
        <v>833.04</v>
      </c>
    </row>
    <row r="25" spans="1:9" x14ac:dyDescent="0.3">
      <c r="A25" s="2">
        <v>45246</v>
      </c>
      <c r="B25" s="1" t="s">
        <v>10</v>
      </c>
      <c r="C25" s="1" t="s">
        <v>11</v>
      </c>
      <c r="D25" s="1" t="s">
        <v>12</v>
      </c>
      <c r="E25" s="1">
        <v>226</v>
      </c>
      <c r="F25" s="1">
        <v>890.14</v>
      </c>
      <c r="G25" s="1">
        <v>555.53</v>
      </c>
      <c r="H25" s="1">
        <v>148</v>
      </c>
      <c r="I25" s="1">
        <f t="shared" si="1"/>
        <v>334.61</v>
      </c>
    </row>
    <row r="26" spans="1:9" x14ac:dyDescent="0.3">
      <c r="A26" s="2">
        <v>45246</v>
      </c>
      <c r="B26" s="1" t="s">
        <v>20</v>
      </c>
      <c r="C26" s="1" t="s">
        <v>134</v>
      </c>
      <c r="D26" s="1" t="s">
        <v>11</v>
      </c>
      <c r="E26" s="1">
        <v>218</v>
      </c>
      <c r="F26" s="1">
        <v>836.64</v>
      </c>
      <c r="G26" s="1"/>
      <c r="H26" s="1"/>
      <c r="I26" s="1">
        <f t="shared" si="1"/>
        <v>836.64</v>
      </c>
    </row>
    <row r="27" spans="1:9" x14ac:dyDescent="0.3">
      <c r="A27" s="2"/>
      <c r="B27" s="1"/>
      <c r="C27" s="1"/>
      <c r="D27" s="1"/>
      <c r="E27" s="1"/>
      <c r="F27" s="1"/>
      <c r="G27" s="1"/>
      <c r="H27" s="1"/>
      <c r="I27" s="1">
        <f t="shared" si="1"/>
        <v>0</v>
      </c>
    </row>
    <row r="28" spans="1:9" x14ac:dyDescent="0.3">
      <c r="A28" s="2"/>
      <c r="B28" s="1"/>
      <c r="C28" s="1"/>
      <c r="D28" s="1"/>
      <c r="E28" s="1"/>
      <c r="F28" s="1"/>
      <c r="G28" s="1"/>
      <c r="H28" s="1"/>
      <c r="I28" s="1">
        <f t="shared" si="1"/>
        <v>0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1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E32" s="1">
        <f>SUM(E21:E31)</f>
        <v>1335</v>
      </c>
      <c r="F32" s="1">
        <f>SUM(F21:F31)</f>
        <v>5187.1600000000008</v>
      </c>
      <c r="G32" s="1">
        <f>SUM(G21:G31)</f>
        <v>1605.16</v>
      </c>
      <c r="H32" s="1">
        <f>SUM(H21:H31)</f>
        <v>430</v>
      </c>
      <c r="I32" s="1">
        <f>SUM(I21:I31)</f>
        <v>3582</v>
      </c>
    </row>
    <row r="33" spans="1:9" x14ac:dyDescent="0.3">
      <c r="A33" s="6"/>
      <c r="B33" s="6" t="s">
        <v>38</v>
      </c>
      <c r="C33">
        <f>G32/E32</f>
        <v>1.2023670411985019</v>
      </c>
    </row>
    <row r="34" spans="1:9" x14ac:dyDescent="0.3">
      <c r="A34" s="6"/>
      <c r="B34" s="6" t="s">
        <v>37</v>
      </c>
      <c r="C34">
        <f>F32/E32</f>
        <v>3.8855131086142327</v>
      </c>
    </row>
    <row r="35" spans="1:9" x14ac:dyDescent="0.3">
      <c r="B35" s="6" t="s">
        <v>39</v>
      </c>
      <c r="C35">
        <f>E32/H32</f>
        <v>3.1046511627906979</v>
      </c>
    </row>
    <row r="36" spans="1:9" x14ac:dyDescent="0.3">
      <c r="A36" s="1" t="s">
        <v>1</v>
      </c>
      <c r="B36" s="1" t="s">
        <v>2</v>
      </c>
      <c r="C36" s="1" t="s">
        <v>3</v>
      </c>
      <c r="D36" s="1" t="s">
        <v>4</v>
      </c>
      <c r="E36" s="1" t="s">
        <v>17</v>
      </c>
      <c r="F36" s="1" t="s">
        <v>8</v>
      </c>
      <c r="G36" s="1" t="s">
        <v>5</v>
      </c>
      <c r="H36" s="1" t="s">
        <v>6</v>
      </c>
      <c r="I36" s="1" t="s">
        <v>7</v>
      </c>
    </row>
    <row r="37" spans="1:9" x14ac:dyDescent="0.3">
      <c r="A37" s="2">
        <v>45250</v>
      </c>
      <c r="B37" s="1" t="s">
        <v>18</v>
      </c>
      <c r="C37" s="1" t="s">
        <v>94</v>
      </c>
      <c r="D37" s="1" t="s">
        <v>32</v>
      </c>
      <c r="E37" s="1">
        <v>808</v>
      </c>
      <c r="F37" s="1"/>
      <c r="G37" s="1"/>
      <c r="H37" s="1"/>
      <c r="I37" s="1">
        <f>F37-G37</f>
        <v>0</v>
      </c>
    </row>
    <row r="38" spans="1:9" x14ac:dyDescent="0.3">
      <c r="A38" s="2">
        <v>45251</v>
      </c>
      <c r="B38" s="1" t="s">
        <v>33</v>
      </c>
      <c r="C38" s="1" t="s">
        <v>34</v>
      </c>
      <c r="D38" s="1" t="s">
        <v>159</v>
      </c>
      <c r="E38" s="1">
        <v>235</v>
      </c>
      <c r="F38" s="1"/>
      <c r="G38" s="1"/>
      <c r="H38" s="1"/>
      <c r="I38" s="1">
        <f t="shared" ref="I38:I47" si="2">F38-G38</f>
        <v>0</v>
      </c>
    </row>
    <row r="39" spans="1:9" x14ac:dyDescent="0.3">
      <c r="A39" s="2">
        <v>45251</v>
      </c>
      <c r="B39" s="1" t="s">
        <v>18</v>
      </c>
      <c r="C39" s="1" t="s">
        <v>173</v>
      </c>
      <c r="D39" s="1" t="s">
        <v>111</v>
      </c>
      <c r="E39" s="1">
        <v>109</v>
      </c>
      <c r="F39" s="1"/>
      <c r="G39" s="1"/>
      <c r="H39" s="1"/>
      <c r="I39" s="1">
        <f t="shared" si="2"/>
        <v>0</v>
      </c>
    </row>
    <row r="40" spans="1:9" x14ac:dyDescent="0.3">
      <c r="A40" s="2">
        <v>45252</v>
      </c>
      <c r="B40" s="1" t="s">
        <v>104</v>
      </c>
      <c r="C40" s="1" t="s">
        <v>174</v>
      </c>
      <c r="D40" s="1" t="s">
        <v>13</v>
      </c>
      <c r="E40" s="1">
        <v>130</v>
      </c>
      <c r="F40" s="1"/>
      <c r="G40" s="1"/>
      <c r="H40" s="1"/>
      <c r="I40" s="1">
        <f t="shared" si="2"/>
        <v>0</v>
      </c>
    </row>
    <row r="41" spans="1:9" x14ac:dyDescent="0.3">
      <c r="A41" s="2">
        <v>45252</v>
      </c>
      <c r="B41" s="1" t="s">
        <v>20</v>
      </c>
      <c r="C41" s="1" t="s">
        <v>134</v>
      </c>
      <c r="D41" s="1" t="s">
        <v>11</v>
      </c>
      <c r="E41" s="1">
        <v>228</v>
      </c>
      <c r="F41" s="1"/>
      <c r="G41" s="1"/>
      <c r="H41" s="1"/>
      <c r="I41" s="1">
        <f t="shared" si="2"/>
        <v>0</v>
      </c>
    </row>
    <row r="42" spans="1:9" x14ac:dyDescent="0.3">
      <c r="A42" s="2"/>
      <c r="B42" s="1"/>
      <c r="C42" s="1"/>
      <c r="D42" s="1"/>
      <c r="E42" s="1"/>
      <c r="F42" s="1"/>
      <c r="G42" s="1"/>
      <c r="H42" s="1"/>
      <c r="I42" s="1">
        <f t="shared" si="2"/>
        <v>0</v>
      </c>
    </row>
    <row r="43" spans="1:9" x14ac:dyDescent="0.3">
      <c r="A43" s="2"/>
      <c r="B43" s="1"/>
      <c r="C43" s="1"/>
      <c r="D43" s="1"/>
      <c r="E43" s="1"/>
      <c r="F43" s="1"/>
      <c r="G43" s="1"/>
      <c r="H43" s="1"/>
      <c r="I43" s="1">
        <f t="shared" si="2"/>
        <v>0</v>
      </c>
    </row>
    <row r="44" spans="1:9" x14ac:dyDescent="0.3">
      <c r="A44" s="2"/>
      <c r="B44" s="1"/>
      <c r="C44" s="1"/>
      <c r="D44" s="1"/>
      <c r="E44" s="1"/>
      <c r="F44" s="1"/>
      <c r="G44" s="1"/>
      <c r="H44" s="1"/>
      <c r="I44" s="1">
        <f t="shared" si="2"/>
        <v>0</v>
      </c>
    </row>
    <row r="45" spans="1:9" x14ac:dyDescent="0.3">
      <c r="A45" s="2"/>
      <c r="B45" s="1"/>
      <c r="C45" s="1"/>
      <c r="D45" s="1"/>
      <c r="E45" s="1"/>
      <c r="F45" s="1"/>
      <c r="G45" s="1"/>
      <c r="H45" s="1"/>
      <c r="I45" s="1">
        <f t="shared" si="2"/>
        <v>0</v>
      </c>
    </row>
    <row r="46" spans="1:9" x14ac:dyDescent="0.3">
      <c r="A46" s="1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1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E48" s="1">
        <f>SUM(E37:E47)</f>
        <v>1510</v>
      </c>
      <c r="F48" s="1">
        <f>SUM(F37:F47)</f>
        <v>0</v>
      </c>
      <c r="G48" s="1">
        <f>SUM(G37:G47)</f>
        <v>0</v>
      </c>
      <c r="H48" s="1">
        <f>SUM(H37:H47)</f>
        <v>0</v>
      </c>
      <c r="I48" s="1">
        <f>SUM(I37:I47)</f>
        <v>0</v>
      </c>
    </row>
    <row r="49" spans="1:9" x14ac:dyDescent="0.3">
      <c r="A49" s="6"/>
      <c r="B49" s="6" t="s">
        <v>38</v>
      </c>
      <c r="C49">
        <f>G48/E48</f>
        <v>0</v>
      </c>
    </row>
    <row r="50" spans="1:9" x14ac:dyDescent="0.3">
      <c r="A50" s="6"/>
      <c r="B50" s="6" t="s">
        <v>37</v>
      </c>
      <c r="C50">
        <f>F48/E48</f>
        <v>0</v>
      </c>
    </row>
    <row r="51" spans="1:9" x14ac:dyDescent="0.3">
      <c r="B51" s="6" t="s">
        <v>40</v>
      </c>
      <c r="C51" t="e">
        <f>E48/H48</f>
        <v>#DIV/0!</v>
      </c>
    </row>
    <row r="52" spans="1:9" x14ac:dyDescent="0.3">
      <c r="A52" s="1" t="s">
        <v>1</v>
      </c>
      <c r="B52" s="1" t="s">
        <v>2</v>
      </c>
      <c r="C52" s="1" t="s">
        <v>3</v>
      </c>
      <c r="D52" s="1" t="s">
        <v>4</v>
      </c>
      <c r="E52" s="1" t="s">
        <v>17</v>
      </c>
      <c r="F52" s="1" t="s">
        <v>8</v>
      </c>
      <c r="G52" s="1" t="s">
        <v>5</v>
      </c>
      <c r="H52" s="1" t="s">
        <v>6</v>
      </c>
      <c r="I52" s="1" t="s">
        <v>7</v>
      </c>
    </row>
    <row r="53" spans="1:9" x14ac:dyDescent="0.3">
      <c r="A53" s="2">
        <v>45258</v>
      </c>
      <c r="B53" s="1" t="s">
        <v>30</v>
      </c>
      <c r="C53" s="1" t="s">
        <v>156</v>
      </c>
      <c r="D53" s="1" t="s">
        <v>11</v>
      </c>
      <c r="E53" s="1">
        <v>452</v>
      </c>
      <c r="F53" s="1"/>
      <c r="G53" s="1"/>
      <c r="H53" s="1"/>
      <c r="I53" s="1">
        <f>F53-G53</f>
        <v>0</v>
      </c>
    </row>
    <row r="54" spans="1:9" x14ac:dyDescent="0.3">
      <c r="A54" s="2">
        <v>45259</v>
      </c>
      <c r="B54" s="1" t="s">
        <v>18</v>
      </c>
      <c r="C54" s="1" t="s">
        <v>175</v>
      </c>
      <c r="D54" s="1" t="s">
        <v>111</v>
      </c>
      <c r="E54" s="1">
        <v>330</v>
      </c>
      <c r="F54" s="1"/>
      <c r="G54" s="1"/>
      <c r="H54" s="1"/>
      <c r="I54" s="1">
        <f t="shared" ref="I54:I63" si="3">F54-G54</f>
        <v>0</v>
      </c>
    </row>
    <row r="55" spans="1:9" x14ac:dyDescent="0.3">
      <c r="A55" s="2">
        <v>45260</v>
      </c>
      <c r="B55" s="1" t="s">
        <v>20</v>
      </c>
      <c r="C55" s="1" t="s">
        <v>134</v>
      </c>
      <c r="D55" s="1" t="s">
        <v>11</v>
      </c>
      <c r="E55" s="1">
        <v>223</v>
      </c>
      <c r="F55" s="1"/>
      <c r="G55" s="1"/>
      <c r="H55" s="1"/>
      <c r="I55" s="1">
        <f t="shared" si="3"/>
        <v>0</v>
      </c>
    </row>
    <row r="56" spans="1:9" x14ac:dyDescent="0.3">
      <c r="A56" s="2"/>
      <c r="B56" s="1"/>
      <c r="C56" s="1"/>
      <c r="D56" s="1"/>
      <c r="E56" s="1"/>
      <c r="F56" s="1"/>
      <c r="G56" s="1"/>
      <c r="H56" s="1"/>
      <c r="I56" s="1">
        <f t="shared" si="3"/>
        <v>0</v>
      </c>
    </row>
    <row r="57" spans="1:9" x14ac:dyDescent="0.3">
      <c r="A57" s="2"/>
      <c r="B57" s="1"/>
      <c r="C57" s="1"/>
      <c r="D57" s="1"/>
      <c r="E57" s="1"/>
      <c r="F57" s="1"/>
      <c r="G57" s="1"/>
      <c r="H57" s="1"/>
      <c r="I57" s="1">
        <f t="shared" si="3"/>
        <v>0</v>
      </c>
    </row>
    <row r="58" spans="1:9" x14ac:dyDescent="0.3">
      <c r="A58" s="2"/>
      <c r="B58" s="1"/>
      <c r="C58" s="1"/>
      <c r="D58" s="1"/>
      <c r="E58" s="1"/>
      <c r="F58" s="1"/>
      <c r="G58" s="1"/>
      <c r="H58" s="1"/>
      <c r="I58" s="1">
        <f t="shared" si="3"/>
        <v>0</v>
      </c>
    </row>
    <row r="59" spans="1:9" x14ac:dyDescent="0.3">
      <c r="A59" s="2"/>
      <c r="B59" s="1"/>
      <c r="C59" s="1"/>
      <c r="D59" s="1"/>
      <c r="E59" s="1"/>
      <c r="F59" s="1"/>
      <c r="G59" s="1"/>
      <c r="H59" s="1"/>
      <c r="I59" s="1">
        <f t="shared" si="3"/>
        <v>0</v>
      </c>
    </row>
    <row r="60" spans="1:9" x14ac:dyDescent="0.3">
      <c r="A60" s="2"/>
      <c r="B60" s="1"/>
      <c r="C60" s="1"/>
      <c r="D60" s="1"/>
      <c r="E60" s="1"/>
      <c r="F60" s="1"/>
      <c r="G60" s="1"/>
      <c r="H60" s="1"/>
      <c r="I60" s="1">
        <f t="shared" si="3"/>
        <v>0</v>
      </c>
    </row>
    <row r="61" spans="1:9" x14ac:dyDescent="0.3">
      <c r="A61" s="2"/>
      <c r="B61" s="1"/>
      <c r="C61" s="1"/>
      <c r="D61" s="1"/>
      <c r="E61" s="1"/>
      <c r="F61" s="1"/>
      <c r="G61" s="1"/>
      <c r="H61" s="1"/>
      <c r="I61" s="1">
        <f t="shared" si="3"/>
        <v>0</v>
      </c>
    </row>
    <row r="62" spans="1:9" x14ac:dyDescent="0.3">
      <c r="A62" s="1"/>
      <c r="B62" s="1"/>
      <c r="C62" s="1"/>
      <c r="D62" s="1"/>
      <c r="E62" s="1"/>
      <c r="F62" s="1"/>
      <c r="G62" s="1"/>
      <c r="H62" s="1"/>
      <c r="I62" s="1">
        <f t="shared" si="3"/>
        <v>0</v>
      </c>
    </row>
    <row r="63" spans="1:9" x14ac:dyDescent="0.3">
      <c r="A63" s="1"/>
      <c r="B63" s="1"/>
      <c r="C63" s="1"/>
      <c r="D63" s="1"/>
      <c r="E63" s="1"/>
      <c r="F63" s="1"/>
      <c r="G63" s="1"/>
      <c r="H63" s="1"/>
      <c r="I63" s="1">
        <f t="shared" si="3"/>
        <v>0</v>
      </c>
    </row>
    <row r="64" spans="1:9" x14ac:dyDescent="0.3">
      <c r="E64" s="1">
        <f>SUM(E53:E63)</f>
        <v>1005</v>
      </c>
      <c r="F64" s="1">
        <f>SUM(F53:F63)</f>
        <v>0</v>
      </c>
      <c r="G64" s="1">
        <f>SUM(G53:G63)</f>
        <v>0</v>
      </c>
      <c r="H64" s="1">
        <f>SUM(H53:H63)</f>
        <v>0</v>
      </c>
      <c r="I64" s="1">
        <f>SUM(I53:I63)</f>
        <v>0</v>
      </c>
    </row>
    <row r="65" spans="1:3" x14ac:dyDescent="0.3">
      <c r="A65" s="6"/>
      <c r="B65" s="6" t="s">
        <v>38</v>
      </c>
      <c r="C65">
        <f>G64/E64</f>
        <v>0</v>
      </c>
    </row>
    <row r="66" spans="1:3" x14ac:dyDescent="0.3">
      <c r="A66" s="6"/>
      <c r="B66" s="6" t="s">
        <v>37</v>
      </c>
      <c r="C66">
        <f>F64/E64</f>
        <v>0</v>
      </c>
    </row>
    <row r="67" spans="1:3" x14ac:dyDescent="0.3">
      <c r="B67" s="6" t="s">
        <v>40</v>
      </c>
      <c r="C67" t="e">
        <f>E64/H64</f>
        <v>#DIV/0!</v>
      </c>
    </row>
  </sheetData>
  <mergeCells count="6">
    <mergeCell ref="K9:M9"/>
    <mergeCell ref="A1:B1"/>
    <mergeCell ref="C1:G1"/>
    <mergeCell ref="K3:M3"/>
    <mergeCell ref="K4:M4"/>
    <mergeCell ref="K5:M5"/>
  </mergeCells>
  <pageMargins left="0.7" right="0.7" top="0.75" bottom="0.75" header="0.3" footer="0.3"/>
  <pageSetup scale="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CA33-C5A0-4F42-B85E-29D75B51F35F}">
  <dimension ref="A1:I89"/>
  <sheetViews>
    <sheetView topLeftCell="A68" zoomScale="106" zoomScaleNormal="106" workbookViewId="0">
      <selection activeCell="H79" sqref="H79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29" t="s">
        <v>109</v>
      </c>
      <c r="B1" s="29"/>
      <c r="C1" s="30" t="s">
        <v>0</v>
      </c>
      <c r="D1" s="30"/>
      <c r="E1" s="30"/>
      <c r="F1" s="30"/>
      <c r="G1" s="30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45139</v>
      </c>
      <c r="B4" s="1" t="s">
        <v>18</v>
      </c>
      <c r="C4" s="1" t="s">
        <v>110</v>
      </c>
      <c r="D4" s="1" t="s">
        <v>111</v>
      </c>
      <c r="E4" s="1">
        <v>210</v>
      </c>
      <c r="F4" s="1">
        <v>428.4</v>
      </c>
      <c r="G4" s="1">
        <v>368.36</v>
      </c>
      <c r="H4" s="1">
        <v>92</v>
      </c>
      <c r="I4" s="1">
        <f>F4-G4</f>
        <v>60.039999999999964</v>
      </c>
    </row>
    <row r="5" spans="1:9" x14ac:dyDescent="0.3">
      <c r="A5" s="2">
        <v>45140</v>
      </c>
      <c r="B5" s="1" t="s">
        <v>87</v>
      </c>
      <c r="C5" s="1" t="s">
        <v>13</v>
      </c>
      <c r="D5" s="1" t="s">
        <v>108</v>
      </c>
      <c r="E5" s="1">
        <v>209</v>
      </c>
      <c r="F5" s="1">
        <v>488.8</v>
      </c>
      <c r="G5" s="1">
        <v>401.82</v>
      </c>
      <c r="H5" s="1">
        <v>95</v>
      </c>
      <c r="I5" s="1">
        <f t="shared" ref="I5:I18" si="0">F5-G5</f>
        <v>86.980000000000018</v>
      </c>
    </row>
    <row r="6" spans="1:9" x14ac:dyDescent="0.3">
      <c r="A6" s="2">
        <v>45140</v>
      </c>
      <c r="B6" s="1" t="s">
        <v>18</v>
      </c>
      <c r="C6" s="1" t="s">
        <v>110</v>
      </c>
      <c r="D6" s="1" t="s">
        <v>111</v>
      </c>
      <c r="E6" s="1">
        <v>122</v>
      </c>
      <c r="F6" s="1">
        <v>424.67</v>
      </c>
      <c r="G6" s="1"/>
      <c r="H6" s="1"/>
      <c r="I6" s="1">
        <f t="shared" si="0"/>
        <v>424.67</v>
      </c>
    </row>
    <row r="7" spans="1:9" x14ac:dyDescent="0.3">
      <c r="A7" s="2">
        <v>45140</v>
      </c>
      <c r="B7" s="1" t="s">
        <v>104</v>
      </c>
      <c r="C7" s="1" t="s">
        <v>112</v>
      </c>
      <c r="D7" s="1" t="s">
        <v>13</v>
      </c>
      <c r="E7" s="1">
        <v>183</v>
      </c>
      <c r="F7" s="1">
        <v>750</v>
      </c>
      <c r="G7" s="1"/>
      <c r="H7" s="1"/>
      <c r="I7" s="1">
        <f t="shared" si="0"/>
        <v>750</v>
      </c>
    </row>
    <row r="8" spans="1:9" x14ac:dyDescent="0.3">
      <c r="A8" s="2">
        <v>45141</v>
      </c>
      <c r="B8" s="1" t="s">
        <v>87</v>
      </c>
      <c r="C8" s="1" t="s">
        <v>13</v>
      </c>
      <c r="D8" s="1" t="s">
        <v>108</v>
      </c>
      <c r="E8" s="1">
        <v>231</v>
      </c>
      <c r="F8" s="1">
        <v>498.8</v>
      </c>
      <c r="G8" s="1">
        <v>420.05</v>
      </c>
      <c r="H8" s="1">
        <v>100</v>
      </c>
      <c r="I8" s="1">
        <f t="shared" si="0"/>
        <v>78.75</v>
      </c>
    </row>
    <row r="9" spans="1:9" x14ac:dyDescent="0.3">
      <c r="A9" s="2">
        <v>45141</v>
      </c>
      <c r="B9" s="1" t="s">
        <v>30</v>
      </c>
      <c r="C9" s="1" t="s">
        <v>113</v>
      </c>
      <c r="D9" s="1" t="s">
        <v>114</v>
      </c>
      <c r="E9" s="1">
        <v>114</v>
      </c>
      <c r="F9" s="1">
        <v>457.72</v>
      </c>
      <c r="G9" s="1"/>
      <c r="H9" s="1"/>
      <c r="I9" s="1">
        <f t="shared" si="0"/>
        <v>457.72</v>
      </c>
    </row>
    <row r="10" spans="1:9" x14ac:dyDescent="0.3">
      <c r="A10" s="2">
        <v>45142</v>
      </c>
      <c r="B10" s="1" t="s">
        <v>104</v>
      </c>
      <c r="C10" s="1" t="s">
        <v>115</v>
      </c>
      <c r="D10" s="1" t="s">
        <v>97</v>
      </c>
      <c r="E10" s="1">
        <v>213</v>
      </c>
      <c r="F10" s="1">
        <v>837.76</v>
      </c>
      <c r="G10" s="1">
        <v>167.71</v>
      </c>
      <c r="H10" s="1">
        <v>43</v>
      </c>
      <c r="I10" s="1">
        <f t="shared" si="0"/>
        <v>670.05</v>
      </c>
    </row>
    <row r="11" spans="1:9" x14ac:dyDescent="0.3">
      <c r="A11" s="2">
        <v>45142</v>
      </c>
      <c r="B11" s="1" t="s">
        <v>33</v>
      </c>
      <c r="C11" s="1" t="s">
        <v>34</v>
      </c>
      <c r="D11" s="1" t="s">
        <v>116</v>
      </c>
      <c r="E11" s="1">
        <v>370</v>
      </c>
      <c r="F11" s="1">
        <v>849.5</v>
      </c>
      <c r="G11" s="1">
        <v>523.70000000000005</v>
      </c>
      <c r="H11" s="1">
        <v>134</v>
      </c>
      <c r="I11" s="1">
        <f t="shared" si="0"/>
        <v>325.79999999999995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1652</v>
      </c>
      <c r="F19" s="1">
        <f>SUM(F4:F18)</f>
        <v>4735.6500000000005</v>
      </c>
      <c r="G19" s="1">
        <f>SUM(G4:G18)</f>
        <v>1881.64</v>
      </c>
      <c r="H19" s="1">
        <f>SUM(H4:H18)</f>
        <v>464</v>
      </c>
      <c r="I19" s="1">
        <f>SUM(I4:I18)</f>
        <v>2854.01</v>
      </c>
    </row>
    <row r="20" spans="1:9" x14ac:dyDescent="0.3">
      <c r="A20" s="6"/>
      <c r="B20" s="6" t="s">
        <v>38</v>
      </c>
      <c r="C20">
        <f>G19/E19</f>
        <v>1.1390072639225182</v>
      </c>
    </row>
    <row r="21" spans="1:9" x14ac:dyDescent="0.3">
      <c r="A21" s="6"/>
      <c r="B21" s="6" t="s">
        <v>37</v>
      </c>
      <c r="C21">
        <f>F19/E19</f>
        <v>2.8666162227602907</v>
      </c>
    </row>
    <row r="22" spans="1:9" x14ac:dyDescent="0.3">
      <c r="B22" s="6" t="s">
        <v>39</v>
      </c>
      <c r="C22">
        <f>E19/H19</f>
        <v>3.5603448275862069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45146</v>
      </c>
      <c r="B24" s="1" t="s">
        <v>30</v>
      </c>
      <c r="C24" s="1" t="s">
        <v>117</v>
      </c>
      <c r="D24" s="1" t="s">
        <v>57</v>
      </c>
      <c r="E24" s="1">
        <v>327</v>
      </c>
      <c r="F24" s="1">
        <v>545.63</v>
      </c>
      <c r="G24" s="1"/>
      <c r="H24" s="1"/>
      <c r="I24" s="1">
        <f t="shared" ref="I24:I33" si="1">F24-G24</f>
        <v>545.63</v>
      </c>
    </row>
    <row r="25" spans="1:9" x14ac:dyDescent="0.3">
      <c r="A25" s="2">
        <v>45146</v>
      </c>
      <c r="B25" s="1" t="s">
        <v>33</v>
      </c>
      <c r="C25" s="1" t="s">
        <v>34</v>
      </c>
      <c r="D25" s="1" t="s">
        <v>116</v>
      </c>
      <c r="E25" s="1">
        <v>362</v>
      </c>
      <c r="F25" s="1">
        <v>851.75</v>
      </c>
      <c r="G25" s="1">
        <v>570.86</v>
      </c>
      <c r="H25" s="1">
        <v>146</v>
      </c>
      <c r="I25" s="1">
        <f t="shared" si="1"/>
        <v>280.89</v>
      </c>
    </row>
    <row r="26" spans="1:9" x14ac:dyDescent="0.3">
      <c r="A26" s="2">
        <v>45147</v>
      </c>
      <c r="B26" s="1" t="s">
        <v>10</v>
      </c>
      <c r="C26" s="1" t="s">
        <v>118</v>
      </c>
      <c r="D26" s="1" t="s">
        <v>13</v>
      </c>
      <c r="E26" s="1">
        <v>255</v>
      </c>
      <c r="F26" s="1">
        <v>730.16</v>
      </c>
      <c r="G26" s="1"/>
      <c r="H26" s="1"/>
      <c r="I26" s="1">
        <f t="shared" si="1"/>
        <v>730.16</v>
      </c>
    </row>
    <row r="27" spans="1:9" x14ac:dyDescent="0.3">
      <c r="A27" s="2">
        <v>45148</v>
      </c>
      <c r="B27" s="1" t="s">
        <v>20</v>
      </c>
      <c r="C27" s="1" t="s">
        <v>75</v>
      </c>
      <c r="D27" s="1" t="s">
        <v>119</v>
      </c>
      <c r="E27" s="1">
        <v>330</v>
      </c>
      <c r="F27" s="1">
        <v>920.64</v>
      </c>
      <c r="G27" s="1">
        <v>288.75</v>
      </c>
      <c r="H27" s="1">
        <v>73</v>
      </c>
      <c r="I27" s="1">
        <f t="shared" si="1"/>
        <v>631.89</v>
      </c>
    </row>
    <row r="28" spans="1:9" x14ac:dyDescent="0.3">
      <c r="A28" s="2">
        <v>45148</v>
      </c>
      <c r="B28" s="1" t="s">
        <v>33</v>
      </c>
      <c r="C28" s="1" t="s">
        <v>34</v>
      </c>
      <c r="D28" s="1" t="s">
        <v>116</v>
      </c>
      <c r="E28" s="1">
        <v>411</v>
      </c>
      <c r="F28" s="1">
        <v>852.5</v>
      </c>
      <c r="G28" s="1">
        <v>584.70000000000005</v>
      </c>
      <c r="H28" s="1">
        <v>150</v>
      </c>
      <c r="I28" s="1">
        <f t="shared" si="1"/>
        <v>267.79999999999995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1685</v>
      </c>
      <c r="F34" s="1">
        <f>SUM(F24:F33)</f>
        <v>3900.68</v>
      </c>
      <c r="G34" s="1">
        <f>SUM(G24:G33)</f>
        <v>1444.31</v>
      </c>
      <c r="H34" s="1">
        <f>SUM(H24:H33)</f>
        <v>369</v>
      </c>
      <c r="I34" s="1">
        <f>SUM(I24:I33)</f>
        <v>2456.37</v>
      </c>
    </row>
    <row r="35" spans="1:9" x14ac:dyDescent="0.3">
      <c r="A35" s="6"/>
      <c r="B35" s="6" t="s">
        <v>38</v>
      </c>
      <c r="C35">
        <f>G34/E34</f>
        <v>0.85715727002967357</v>
      </c>
    </row>
    <row r="36" spans="1:9" x14ac:dyDescent="0.3">
      <c r="A36" s="6"/>
      <c r="B36" s="6" t="s">
        <v>37</v>
      </c>
      <c r="C36">
        <f>F34/E34</f>
        <v>2.3149436201780413</v>
      </c>
    </row>
    <row r="37" spans="1:9" x14ac:dyDescent="0.3">
      <c r="B37" s="6" t="s">
        <v>39</v>
      </c>
      <c r="C37">
        <f>E34/H34</f>
        <v>4.5663956639566399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45152</v>
      </c>
      <c r="B39" s="1" t="s">
        <v>104</v>
      </c>
      <c r="C39" s="1" t="s">
        <v>120</v>
      </c>
      <c r="D39" s="1" t="s">
        <v>13</v>
      </c>
      <c r="E39" s="1">
        <v>289</v>
      </c>
      <c r="F39" s="1">
        <v>1441.8</v>
      </c>
      <c r="G39" s="1"/>
      <c r="H39" s="1"/>
      <c r="I39" s="1">
        <f>F39-G39</f>
        <v>1441.8</v>
      </c>
    </row>
    <row r="40" spans="1:9" x14ac:dyDescent="0.3">
      <c r="A40" s="2">
        <v>45153</v>
      </c>
      <c r="B40" s="1" t="s">
        <v>20</v>
      </c>
      <c r="C40" s="1" t="s">
        <v>13</v>
      </c>
      <c r="D40" s="1" t="s">
        <v>15</v>
      </c>
      <c r="E40" s="1">
        <v>283</v>
      </c>
      <c r="F40" s="1">
        <v>1172.6600000000001</v>
      </c>
      <c r="G40" s="1">
        <v>569.35</v>
      </c>
      <c r="H40" s="1">
        <v>136</v>
      </c>
      <c r="I40" s="1">
        <f t="shared" ref="I40:I51" si="2">F40-G40</f>
        <v>603.31000000000006</v>
      </c>
    </row>
    <row r="41" spans="1:9" x14ac:dyDescent="0.3">
      <c r="A41" s="2">
        <v>45154</v>
      </c>
      <c r="B41" s="1" t="s">
        <v>30</v>
      </c>
      <c r="C41" s="1" t="s">
        <v>121</v>
      </c>
      <c r="D41" s="1" t="s">
        <v>122</v>
      </c>
      <c r="E41" s="1">
        <v>137</v>
      </c>
      <c r="F41" s="1">
        <v>398.36</v>
      </c>
      <c r="G41" s="1">
        <v>681.41</v>
      </c>
      <c r="H41" s="1">
        <v>170</v>
      </c>
      <c r="I41" s="1">
        <f t="shared" si="2"/>
        <v>-283.04999999999995</v>
      </c>
    </row>
    <row r="42" spans="1:9" x14ac:dyDescent="0.3">
      <c r="A42" s="2">
        <v>45154</v>
      </c>
      <c r="B42" s="1" t="s">
        <v>18</v>
      </c>
      <c r="C42" s="1" t="s">
        <v>123</v>
      </c>
      <c r="D42" s="1" t="s">
        <v>32</v>
      </c>
      <c r="E42" s="1">
        <v>82</v>
      </c>
      <c r="F42" s="1">
        <v>342.9</v>
      </c>
      <c r="G42" s="1"/>
      <c r="H42" s="1"/>
      <c r="I42" s="1">
        <f t="shared" si="2"/>
        <v>342.9</v>
      </c>
    </row>
    <row r="43" spans="1:9" x14ac:dyDescent="0.3">
      <c r="A43" s="2">
        <v>45154</v>
      </c>
      <c r="B43" s="1" t="s">
        <v>33</v>
      </c>
      <c r="C43" s="1" t="s">
        <v>34</v>
      </c>
      <c r="D43" s="1" t="s">
        <v>124</v>
      </c>
      <c r="E43" s="1">
        <v>300</v>
      </c>
      <c r="F43" s="1">
        <v>952</v>
      </c>
      <c r="G43" s="1">
        <v>163.66</v>
      </c>
      <c r="H43" s="1">
        <v>40</v>
      </c>
      <c r="I43" s="1">
        <f t="shared" si="2"/>
        <v>788.34</v>
      </c>
    </row>
    <row r="44" spans="1:9" x14ac:dyDescent="0.3">
      <c r="A44" s="2">
        <v>45155</v>
      </c>
      <c r="B44" s="1" t="s">
        <v>10</v>
      </c>
      <c r="C44" s="1" t="s">
        <v>58</v>
      </c>
      <c r="D44" s="1" t="s">
        <v>35</v>
      </c>
      <c r="E44" s="1">
        <v>535</v>
      </c>
      <c r="F44" s="1">
        <v>1172</v>
      </c>
      <c r="G44" s="1">
        <v>661.15</v>
      </c>
      <c r="H44" s="1">
        <v>165</v>
      </c>
      <c r="I44" s="1">
        <f>F44-G44</f>
        <v>510.85</v>
      </c>
    </row>
    <row r="45" spans="1:9" x14ac:dyDescent="0.3">
      <c r="A45" s="2">
        <v>45156</v>
      </c>
      <c r="B45" s="1" t="s">
        <v>33</v>
      </c>
      <c r="C45" s="1" t="s">
        <v>34</v>
      </c>
      <c r="D45" s="1" t="s">
        <v>124</v>
      </c>
      <c r="E45" s="1">
        <v>377</v>
      </c>
      <c r="F45" s="1">
        <v>952</v>
      </c>
      <c r="G45" s="1"/>
      <c r="H45" s="1"/>
      <c r="I45" s="1">
        <f>F45-G45</f>
        <v>952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2003</v>
      </c>
      <c r="F52" s="1">
        <f>SUM(F39:F51)</f>
        <v>6431.72</v>
      </c>
      <c r="G52" s="1">
        <f>SUM(G39:G51)</f>
        <v>2075.5700000000002</v>
      </c>
      <c r="H52" s="1">
        <f>SUM(H39:H51)</f>
        <v>511</v>
      </c>
      <c r="I52" s="1">
        <f>SUM(I39:I51)</f>
        <v>4356.1499999999996</v>
      </c>
    </row>
    <row r="53" spans="1:9" x14ac:dyDescent="0.3">
      <c r="A53" s="6"/>
      <c r="B53" s="6" t="s">
        <v>38</v>
      </c>
      <c r="C53">
        <f>G52/E52</f>
        <v>1.0362306540189716</v>
      </c>
    </row>
    <row r="54" spans="1:9" x14ac:dyDescent="0.3">
      <c r="A54" s="6"/>
      <c r="B54" s="6" t="s">
        <v>37</v>
      </c>
      <c r="C54">
        <f>F52/E52</f>
        <v>3.2110434348477286</v>
      </c>
    </row>
    <row r="55" spans="1:9" x14ac:dyDescent="0.3">
      <c r="B55" s="6" t="s">
        <v>40</v>
      </c>
      <c r="C55">
        <f>E52/H52</f>
        <v>3.9197651663405089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45160</v>
      </c>
      <c r="B57" s="1" t="s">
        <v>10</v>
      </c>
      <c r="C57" s="1" t="s">
        <v>125</v>
      </c>
      <c r="D57" s="1" t="s">
        <v>35</v>
      </c>
      <c r="E57" s="1">
        <v>482</v>
      </c>
      <c r="F57" s="1">
        <v>1172.5</v>
      </c>
      <c r="G57" s="1"/>
      <c r="H57" s="1"/>
      <c r="I57" s="1">
        <f>F57-G57</f>
        <v>1172.5</v>
      </c>
    </row>
    <row r="58" spans="1:9" x14ac:dyDescent="0.3">
      <c r="A58" s="2">
        <v>45161</v>
      </c>
      <c r="B58" s="1" t="s">
        <v>33</v>
      </c>
      <c r="C58" s="1" t="s">
        <v>34</v>
      </c>
      <c r="D58" s="1" t="s">
        <v>124</v>
      </c>
      <c r="E58" s="1">
        <v>267</v>
      </c>
      <c r="F58" s="1">
        <v>954.52</v>
      </c>
      <c r="G58" s="1">
        <v>699.77</v>
      </c>
      <c r="H58" s="1">
        <v>175</v>
      </c>
      <c r="I58" s="1">
        <f t="shared" ref="I58:I68" si="3">F58-G58</f>
        <v>254.75</v>
      </c>
    </row>
    <row r="59" spans="1:9" x14ac:dyDescent="0.3">
      <c r="A59" s="2">
        <v>45162</v>
      </c>
      <c r="B59" s="1" t="s">
        <v>10</v>
      </c>
      <c r="C59" s="1" t="s">
        <v>126</v>
      </c>
      <c r="D59" s="1" t="s">
        <v>35</v>
      </c>
      <c r="E59" s="1">
        <v>565</v>
      </c>
      <c r="F59" s="1">
        <v>1174.25</v>
      </c>
      <c r="G59" s="1"/>
      <c r="H59" s="1"/>
      <c r="I59" s="1">
        <f t="shared" si="3"/>
        <v>1174.25</v>
      </c>
    </row>
    <row r="60" spans="1:9" x14ac:dyDescent="0.3">
      <c r="A60" s="2"/>
      <c r="B60" s="1"/>
      <c r="C60" s="1"/>
      <c r="D60" s="1"/>
      <c r="E60" s="1"/>
      <c r="F60" s="1"/>
      <c r="G60" s="1"/>
      <c r="H60" s="1"/>
      <c r="I60" s="1">
        <f t="shared" si="3"/>
        <v>0</v>
      </c>
    </row>
    <row r="61" spans="1:9" x14ac:dyDescent="0.3">
      <c r="A61" s="2"/>
      <c r="B61" s="1"/>
      <c r="C61" s="1"/>
      <c r="D61" s="1"/>
      <c r="E61" s="1"/>
      <c r="F61" s="1"/>
      <c r="G61" s="1"/>
      <c r="H61" s="1"/>
      <c r="I61" s="1">
        <f t="shared" si="3"/>
        <v>0</v>
      </c>
    </row>
    <row r="62" spans="1:9" x14ac:dyDescent="0.3">
      <c r="A62" s="2"/>
      <c r="B62" s="1"/>
      <c r="C62" s="1"/>
      <c r="D62" s="1"/>
      <c r="E62" s="1"/>
      <c r="F62" s="1"/>
      <c r="G62" s="1"/>
      <c r="H62" s="1"/>
      <c r="I62" s="1">
        <f t="shared" si="3"/>
        <v>0</v>
      </c>
    </row>
    <row r="63" spans="1:9" x14ac:dyDescent="0.3">
      <c r="A63" s="2"/>
      <c r="B63" s="1"/>
      <c r="C63" s="1"/>
      <c r="D63" s="1"/>
      <c r="E63" s="1"/>
      <c r="F63" s="1"/>
      <c r="G63" s="1"/>
      <c r="H63" s="1"/>
      <c r="I63" s="1">
        <f t="shared" si="3"/>
        <v>0</v>
      </c>
    </row>
    <row r="64" spans="1:9" x14ac:dyDescent="0.3">
      <c r="A64" s="2"/>
      <c r="B64" s="2"/>
      <c r="C64" s="1"/>
      <c r="D64" s="1"/>
      <c r="E64" s="1"/>
      <c r="F64" s="1"/>
      <c r="G64" s="1"/>
      <c r="H64" s="1"/>
      <c r="I64" s="1">
        <f t="shared" si="3"/>
        <v>0</v>
      </c>
    </row>
    <row r="65" spans="1:9" x14ac:dyDescent="0.3">
      <c r="A65" s="2"/>
      <c r="B65" s="1"/>
      <c r="C65" s="1"/>
      <c r="D65" s="1"/>
      <c r="E65" s="1"/>
      <c r="F65" s="1"/>
      <c r="G65" s="1"/>
      <c r="H65" s="1"/>
      <c r="I65" s="1">
        <f t="shared" si="3"/>
        <v>0</v>
      </c>
    </row>
    <row r="66" spans="1:9" x14ac:dyDescent="0.3">
      <c r="A66" s="2"/>
      <c r="B66" s="1"/>
      <c r="C66" s="1"/>
      <c r="D66" s="1"/>
      <c r="E66" s="1"/>
      <c r="F66" s="1"/>
      <c r="G66" s="1"/>
      <c r="H66" s="1"/>
      <c r="I66" s="1">
        <f t="shared" si="3"/>
        <v>0</v>
      </c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1314</v>
      </c>
      <c r="F69" s="1">
        <f>SUM(F57:F68)</f>
        <v>3301.27</v>
      </c>
      <c r="G69" s="1">
        <f>SUM(G57:G68)</f>
        <v>699.77</v>
      </c>
      <c r="H69" s="1">
        <f>SUM(H57:H68)</f>
        <v>175</v>
      </c>
      <c r="I69" s="1">
        <f>SUM(I57:I68)</f>
        <v>2601.5</v>
      </c>
    </row>
    <row r="70" spans="1:9" x14ac:dyDescent="0.3">
      <c r="A70" s="6"/>
      <c r="B70" s="6" t="s">
        <v>38</v>
      </c>
      <c r="C70">
        <f>G69/E69</f>
        <v>0.53254946727549468</v>
      </c>
    </row>
    <row r="71" spans="1:9" x14ac:dyDescent="0.3">
      <c r="A71" s="6"/>
      <c r="B71" s="6" t="s">
        <v>37</v>
      </c>
      <c r="C71">
        <f>F69/E69</f>
        <v>2.5123820395738203</v>
      </c>
    </row>
    <row r="72" spans="1:9" x14ac:dyDescent="0.3">
      <c r="B72" s="6" t="s">
        <v>39</v>
      </c>
      <c r="C72">
        <f>E69/H69</f>
        <v>7.5085714285714289</v>
      </c>
    </row>
    <row r="73" spans="1:9" x14ac:dyDescent="0.3">
      <c r="A73" s="1" t="s">
        <v>1</v>
      </c>
      <c r="B73" s="1" t="s">
        <v>2</v>
      </c>
      <c r="C73" s="1" t="s">
        <v>3</v>
      </c>
      <c r="D73" s="1" t="s">
        <v>4</v>
      </c>
      <c r="E73" s="1" t="s">
        <v>17</v>
      </c>
      <c r="F73" s="1" t="s">
        <v>8</v>
      </c>
      <c r="G73" s="1" t="s">
        <v>5</v>
      </c>
      <c r="H73" s="1" t="s">
        <v>6</v>
      </c>
      <c r="I73" s="1" t="s">
        <v>7</v>
      </c>
    </row>
    <row r="74" spans="1:9" x14ac:dyDescent="0.3">
      <c r="A74" s="2">
        <v>45166</v>
      </c>
      <c r="B74" s="1" t="s">
        <v>33</v>
      </c>
      <c r="C74" s="1" t="s">
        <v>34</v>
      </c>
      <c r="D74" s="1" t="s">
        <v>127</v>
      </c>
      <c r="E74" s="1">
        <v>442</v>
      </c>
      <c r="F74" s="1">
        <v>985.42</v>
      </c>
      <c r="G74" s="1">
        <v>633</v>
      </c>
      <c r="H74" s="1">
        <v>160</v>
      </c>
      <c r="I74" s="1">
        <f>F74-G74</f>
        <v>352.41999999999996</v>
      </c>
    </row>
    <row r="75" spans="1:9" x14ac:dyDescent="0.3">
      <c r="A75" s="2">
        <v>45166</v>
      </c>
      <c r="B75" s="1" t="s">
        <v>128</v>
      </c>
      <c r="C75" s="1" t="s">
        <v>129</v>
      </c>
      <c r="D75" s="1" t="s">
        <v>11</v>
      </c>
      <c r="E75" s="1">
        <v>173</v>
      </c>
      <c r="F75" s="1">
        <v>500</v>
      </c>
      <c r="G75" s="1">
        <v>230.68</v>
      </c>
      <c r="H75" s="1">
        <v>52</v>
      </c>
      <c r="I75" s="1">
        <f t="shared" ref="I75:I85" si="4">F75-G75</f>
        <v>269.32</v>
      </c>
    </row>
    <row r="76" spans="1:9" x14ac:dyDescent="0.3">
      <c r="A76" s="2">
        <v>45167</v>
      </c>
      <c r="B76" s="1" t="s">
        <v>30</v>
      </c>
      <c r="C76" s="1" t="s">
        <v>121</v>
      </c>
      <c r="D76" s="1" t="s">
        <v>57</v>
      </c>
      <c r="E76" s="1">
        <v>232</v>
      </c>
      <c r="F76" s="1">
        <v>571.82000000000005</v>
      </c>
      <c r="G76" s="1"/>
      <c r="H76" s="1"/>
      <c r="I76" s="1">
        <f t="shared" si="4"/>
        <v>571.82000000000005</v>
      </c>
    </row>
    <row r="77" spans="1:9" x14ac:dyDescent="0.3">
      <c r="A77" s="2">
        <v>45167</v>
      </c>
      <c r="B77" s="1" t="s">
        <v>33</v>
      </c>
      <c r="C77" s="1" t="s">
        <v>34</v>
      </c>
      <c r="D77" s="1" t="s">
        <v>127</v>
      </c>
      <c r="E77" s="1">
        <v>332</v>
      </c>
      <c r="F77" s="1">
        <v>987.74</v>
      </c>
      <c r="G77" s="1">
        <v>43.62</v>
      </c>
      <c r="H77" s="1">
        <v>14</v>
      </c>
      <c r="I77" s="1">
        <f t="shared" si="4"/>
        <v>944.12</v>
      </c>
    </row>
    <row r="78" spans="1:9" x14ac:dyDescent="0.3">
      <c r="A78" s="2">
        <v>45168</v>
      </c>
      <c r="B78" s="1" t="s">
        <v>10</v>
      </c>
      <c r="C78" s="1" t="s">
        <v>125</v>
      </c>
      <c r="D78" s="1" t="s">
        <v>35</v>
      </c>
      <c r="E78" s="1">
        <v>399</v>
      </c>
      <c r="F78" s="1">
        <v>1188.95</v>
      </c>
      <c r="G78" s="1">
        <v>732.82</v>
      </c>
      <c r="H78" s="1">
        <v>185</v>
      </c>
      <c r="I78" s="1">
        <f t="shared" si="4"/>
        <v>456.13</v>
      </c>
    </row>
    <row r="79" spans="1:9" x14ac:dyDescent="0.3">
      <c r="A79" s="2">
        <v>45169</v>
      </c>
      <c r="B79" s="1" t="s">
        <v>33</v>
      </c>
      <c r="C79" s="1" t="s">
        <v>34</v>
      </c>
      <c r="D79" s="1" t="s">
        <v>11</v>
      </c>
      <c r="E79" s="1">
        <v>309</v>
      </c>
      <c r="F79" s="1">
        <v>954.52</v>
      </c>
      <c r="G79" s="1">
        <v>613.02</v>
      </c>
      <c r="H79" s="1">
        <v>146</v>
      </c>
      <c r="I79" s="1">
        <f t="shared" si="4"/>
        <v>341.5</v>
      </c>
    </row>
    <row r="80" spans="1:9" x14ac:dyDescent="0.3">
      <c r="A80" s="2">
        <v>45169</v>
      </c>
      <c r="B80" s="1" t="s">
        <v>128</v>
      </c>
      <c r="C80" s="1" t="s">
        <v>11</v>
      </c>
      <c r="D80" s="1" t="s">
        <v>130</v>
      </c>
      <c r="E80" s="1">
        <v>240</v>
      </c>
      <c r="F80" s="1">
        <v>500</v>
      </c>
      <c r="G80" s="1"/>
      <c r="H80" s="1"/>
      <c r="I80" s="1">
        <f t="shared" si="4"/>
        <v>500</v>
      </c>
    </row>
    <row r="81" spans="1:9" x14ac:dyDescent="0.3">
      <c r="A81" s="2">
        <v>45170</v>
      </c>
      <c r="B81" s="2" t="s">
        <v>33</v>
      </c>
      <c r="C81" s="1" t="s">
        <v>34</v>
      </c>
      <c r="D81" s="1" t="s">
        <v>11</v>
      </c>
      <c r="E81" s="1">
        <v>213</v>
      </c>
      <c r="F81" s="1">
        <v>950.6</v>
      </c>
      <c r="G81" s="1">
        <v>280.27</v>
      </c>
      <c r="H81" s="1">
        <v>65</v>
      </c>
      <c r="I81" s="1">
        <f t="shared" si="4"/>
        <v>670.33</v>
      </c>
    </row>
    <row r="82" spans="1:9" x14ac:dyDescent="0.3">
      <c r="A82" s="2">
        <v>45170</v>
      </c>
      <c r="B82" s="1" t="s">
        <v>131</v>
      </c>
      <c r="C82" s="1" t="s">
        <v>11</v>
      </c>
      <c r="D82" s="1" t="s">
        <v>132</v>
      </c>
      <c r="E82" s="1">
        <v>98</v>
      </c>
      <c r="F82" s="1"/>
      <c r="G82" s="1"/>
      <c r="H82" s="1"/>
      <c r="I82" s="1">
        <f t="shared" si="4"/>
        <v>0</v>
      </c>
    </row>
    <row r="83" spans="1:9" x14ac:dyDescent="0.3">
      <c r="A83" s="2"/>
      <c r="B83" s="1"/>
      <c r="C83" s="1"/>
      <c r="D83" s="1"/>
      <c r="E83" s="1"/>
      <c r="F83" s="1"/>
      <c r="G83" s="1"/>
      <c r="H83" s="1"/>
      <c r="I83" s="1">
        <f t="shared" si="4"/>
        <v>0</v>
      </c>
    </row>
    <row r="84" spans="1:9" x14ac:dyDescent="0.3">
      <c r="A84" s="1"/>
      <c r="B84" s="1"/>
      <c r="C84" s="1"/>
      <c r="D84" s="1"/>
      <c r="E84" s="1"/>
      <c r="F84" s="1"/>
      <c r="G84" s="1"/>
      <c r="H84" s="1"/>
      <c r="I84" s="1">
        <f t="shared" si="4"/>
        <v>0</v>
      </c>
    </row>
    <row r="85" spans="1:9" x14ac:dyDescent="0.3">
      <c r="A85" s="1"/>
      <c r="B85" s="1"/>
      <c r="C85" s="1"/>
      <c r="D85" s="1"/>
      <c r="E85" s="1"/>
      <c r="F85" s="1"/>
      <c r="G85" s="1"/>
      <c r="H85" s="1"/>
      <c r="I85" s="1">
        <f t="shared" si="4"/>
        <v>0</v>
      </c>
    </row>
    <row r="86" spans="1:9" x14ac:dyDescent="0.3">
      <c r="E86" s="1">
        <f>SUM(E74:E85)</f>
        <v>2438</v>
      </c>
      <c r="F86" s="1">
        <f>SUM(F74:F85)</f>
        <v>6639.0500000000011</v>
      </c>
      <c r="G86" s="1">
        <f>SUM(G74:G85)</f>
        <v>2533.4100000000003</v>
      </c>
      <c r="H86" s="1">
        <f>SUM(H74:H85)</f>
        <v>622</v>
      </c>
      <c r="I86" s="1">
        <f>SUM(I74:I85)</f>
        <v>4105.6400000000003</v>
      </c>
    </row>
    <row r="87" spans="1:9" x14ac:dyDescent="0.3">
      <c r="A87" s="6"/>
      <c r="B87" s="6" t="s">
        <v>38</v>
      </c>
      <c r="C87">
        <f>G86/E86</f>
        <v>1.0391345365053324</v>
      </c>
    </row>
    <row r="88" spans="1:9" x14ac:dyDescent="0.3">
      <c r="A88" s="6"/>
      <c r="B88" s="6" t="s">
        <v>37</v>
      </c>
      <c r="C88">
        <f>F86/E86</f>
        <v>2.7231542247744058</v>
      </c>
    </row>
    <row r="89" spans="1:9" x14ac:dyDescent="0.3">
      <c r="B89" s="6" t="s">
        <v>39</v>
      </c>
      <c r="C89">
        <f>E86/H86</f>
        <v>3.919614147909968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3D6E-4C9D-4D6E-8B8E-59621C4E1411}">
  <dimension ref="A1:I89"/>
  <sheetViews>
    <sheetView zoomScale="106" zoomScaleNormal="106" workbookViewId="0">
      <selection activeCell="G66" sqref="G66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29" t="s">
        <v>133</v>
      </c>
      <c r="B1" s="29"/>
      <c r="C1" s="30" t="s">
        <v>0</v>
      </c>
      <c r="D1" s="30"/>
      <c r="E1" s="30"/>
      <c r="F1" s="30"/>
      <c r="G1" s="30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45174</v>
      </c>
      <c r="B4" s="1" t="s">
        <v>30</v>
      </c>
      <c r="C4" s="1" t="s">
        <v>121</v>
      </c>
      <c r="D4" s="1" t="s">
        <v>57</v>
      </c>
      <c r="E4" s="1">
        <v>217</v>
      </c>
      <c r="F4" s="1">
        <v>564.59</v>
      </c>
      <c r="G4" s="1">
        <v>471.88</v>
      </c>
      <c r="H4" s="1">
        <v>115</v>
      </c>
      <c r="I4" s="1">
        <f>F4-G4</f>
        <v>92.710000000000036</v>
      </c>
    </row>
    <row r="5" spans="1:9" x14ac:dyDescent="0.3">
      <c r="A5" s="2">
        <v>45174</v>
      </c>
      <c r="B5" s="1" t="s">
        <v>33</v>
      </c>
      <c r="C5" s="1" t="s">
        <v>34</v>
      </c>
      <c r="D5" s="1" t="s">
        <v>11</v>
      </c>
      <c r="E5" s="1">
        <v>239</v>
      </c>
      <c r="F5" s="1">
        <v>952</v>
      </c>
      <c r="G5" s="1">
        <v>210.72</v>
      </c>
      <c r="H5" s="1">
        <v>50</v>
      </c>
      <c r="I5" s="1">
        <f t="shared" ref="I5:I18" si="0">F5-G5</f>
        <v>741.28</v>
      </c>
    </row>
    <row r="6" spans="1:9" x14ac:dyDescent="0.3">
      <c r="A6" s="2">
        <v>45174</v>
      </c>
      <c r="B6" s="1" t="s">
        <v>30</v>
      </c>
      <c r="C6" s="1" t="s">
        <v>121</v>
      </c>
      <c r="D6" s="1" t="s">
        <v>57</v>
      </c>
      <c r="E6" s="1">
        <v>239</v>
      </c>
      <c r="F6" s="1">
        <v>563.30999999999995</v>
      </c>
      <c r="G6" s="1"/>
      <c r="H6" s="1"/>
      <c r="I6" s="1">
        <f t="shared" si="0"/>
        <v>563.30999999999995</v>
      </c>
    </row>
    <row r="7" spans="1:9" x14ac:dyDescent="0.3">
      <c r="A7" s="2">
        <v>45175</v>
      </c>
      <c r="B7" s="1" t="s">
        <v>33</v>
      </c>
      <c r="C7" s="1" t="s">
        <v>34</v>
      </c>
      <c r="D7" s="1" t="s">
        <v>11</v>
      </c>
      <c r="E7" s="1">
        <v>239</v>
      </c>
      <c r="F7" s="1">
        <v>945.56</v>
      </c>
      <c r="G7" s="1">
        <v>601.15</v>
      </c>
      <c r="H7" s="1">
        <v>150</v>
      </c>
      <c r="I7" s="1">
        <f t="shared" si="0"/>
        <v>344.40999999999997</v>
      </c>
    </row>
    <row r="8" spans="1:9" x14ac:dyDescent="0.3">
      <c r="A8" s="2">
        <v>45175</v>
      </c>
      <c r="B8" s="1" t="s">
        <v>30</v>
      </c>
      <c r="C8" s="1" t="s">
        <v>121</v>
      </c>
      <c r="D8" s="1" t="s">
        <v>57</v>
      </c>
      <c r="E8" s="1">
        <v>217</v>
      </c>
      <c r="F8" s="1">
        <v>567.16</v>
      </c>
      <c r="G8" s="1"/>
      <c r="H8" s="1"/>
      <c r="I8" s="1">
        <f t="shared" si="0"/>
        <v>567.16</v>
      </c>
    </row>
    <row r="9" spans="1:9" x14ac:dyDescent="0.3">
      <c r="A9" s="2">
        <v>45175</v>
      </c>
      <c r="B9" s="1" t="s">
        <v>33</v>
      </c>
      <c r="C9" s="1" t="s">
        <v>34</v>
      </c>
      <c r="D9" s="1" t="s">
        <v>11</v>
      </c>
      <c r="E9" s="1">
        <v>240</v>
      </c>
      <c r="F9" s="1">
        <v>947.8</v>
      </c>
      <c r="G9" s="1">
        <v>329.57</v>
      </c>
      <c r="H9" s="1">
        <v>76</v>
      </c>
      <c r="I9" s="1">
        <f t="shared" si="0"/>
        <v>618.23</v>
      </c>
    </row>
    <row r="10" spans="1:9" x14ac:dyDescent="0.3">
      <c r="A10" s="2">
        <v>45176</v>
      </c>
      <c r="B10" s="1" t="s">
        <v>30</v>
      </c>
      <c r="C10" s="1" t="s">
        <v>121</v>
      </c>
      <c r="D10" s="1" t="s">
        <v>57</v>
      </c>
      <c r="E10" s="1">
        <v>230</v>
      </c>
      <c r="F10" s="1">
        <v>576.32000000000005</v>
      </c>
      <c r="G10" s="1"/>
      <c r="H10" s="1"/>
      <c r="I10" s="1">
        <f t="shared" si="0"/>
        <v>576.32000000000005</v>
      </c>
    </row>
    <row r="11" spans="1:9" x14ac:dyDescent="0.3">
      <c r="A11" s="2">
        <v>45177</v>
      </c>
      <c r="B11" s="1" t="s">
        <v>33</v>
      </c>
      <c r="C11" s="1" t="s">
        <v>34</v>
      </c>
      <c r="D11" s="1" t="s">
        <v>11</v>
      </c>
      <c r="E11" s="1">
        <v>265</v>
      </c>
      <c r="F11" s="1">
        <v>949.76</v>
      </c>
      <c r="G11" s="1">
        <v>615.64</v>
      </c>
      <c r="H11" s="1">
        <v>146</v>
      </c>
      <c r="I11" s="1">
        <f t="shared" si="0"/>
        <v>334.12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1886</v>
      </c>
      <c r="F19" s="1">
        <f>SUM(F4:F18)</f>
        <v>6066.5</v>
      </c>
      <c r="G19" s="1">
        <f>SUM(G4:G18)</f>
        <v>2228.96</v>
      </c>
      <c r="H19" s="1">
        <f>SUM(H4:H18)</f>
        <v>537</v>
      </c>
      <c r="I19" s="1">
        <f>SUM(I4:I18)</f>
        <v>3837.54</v>
      </c>
    </row>
    <row r="20" spans="1:9" x14ac:dyDescent="0.3">
      <c r="A20" s="6"/>
      <c r="B20" s="6" t="s">
        <v>38</v>
      </c>
      <c r="C20">
        <f>G19/E19</f>
        <v>1.1818451749734888</v>
      </c>
    </row>
    <row r="21" spans="1:9" x14ac:dyDescent="0.3">
      <c r="A21" s="6"/>
      <c r="B21" s="6" t="s">
        <v>37</v>
      </c>
      <c r="C21">
        <f>F19/E19</f>
        <v>3.2165959703075293</v>
      </c>
    </row>
    <row r="22" spans="1:9" x14ac:dyDescent="0.3">
      <c r="B22" s="6" t="s">
        <v>39</v>
      </c>
      <c r="C22">
        <f>E19/H19</f>
        <v>3.5121042830540037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45180</v>
      </c>
      <c r="B24" s="1" t="s">
        <v>33</v>
      </c>
      <c r="C24" s="1" t="s">
        <v>34</v>
      </c>
      <c r="D24" s="1" t="s">
        <v>11</v>
      </c>
      <c r="E24" s="1">
        <v>243</v>
      </c>
      <c r="F24" s="1">
        <v>950.32</v>
      </c>
      <c r="G24" s="1">
        <v>708.65</v>
      </c>
      <c r="H24" s="1">
        <v>177</v>
      </c>
      <c r="I24" s="1">
        <f t="shared" ref="I24:I33" si="1">F24-G24</f>
        <v>241.67000000000007</v>
      </c>
    </row>
    <row r="25" spans="1:9" x14ac:dyDescent="0.3">
      <c r="A25" s="2">
        <v>45181</v>
      </c>
      <c r="B25" s="1" t="s">
        <v>30</v>
      </c>
      <c r="C25" s="1" t="s">
        <v>121</v>
      </c>
      <c r="D25" s="1" t="s">
        <v>57</v>
      </c>
      <c r="E25" s="1">
        <v>218</v>
      </c>
      <c r="F25" s="1">
        <v>577.44000000000005</v>
      </c>
      <c r="G25" s="1">
        <v>23.08</v>
      </c>
      <c r="H25" s="1">
        <v>5</v>
      </c>
      <c r="I25" s="1">
        <f t="shared" si="1"/>
        <v>554.36</v>
      </c>
    </row>
    <row r="26" spans="1:9" x14ac:dyDescent="0.3">
      <c r="A26" s="2">
        <v>45182</v>
      </c>
      <c r="B26" s="1" t="s">
        <v>33</v>
      </c>
      <c r="C26" s="1" t="s">
        <v>34</v>
      </c>
      <c r="D26" s="1" t="s">
        <v>127</v>
      </c>
      <c r="E26" s="1">
        <v>382</v>
      </c>
      <c r="F26" s="1">
        <v>976.72</v>
      </c>
      <c r="G26" s="1">
        <v>408.5</v>
      </c>
      <c r="H26" s="1">
        <v>95</v>
      </c>
      <c r="I26" s="1">
        <f t="shared" si="1"/>
        <v>568.22</v>
      </c>
    </row>
    <row r="27" spans="1:9" x14ac:dyDescent="0.3">
      <c r="A27" s="2">
        <v>45182</v>
      </c>
      <c r="B27" s="1" t="s">
        <v>104</v>
      </c>
      <c r="C27" s="1" t="s">
        <v>76</v>
      </c>
      <c r="D27" s="1" t="s">
        <v>14</v>
      </c>
      <c r="E27" s="1">
        <v>131</v>
      </c>
      <c r="F27" s="1">
        <v>508.96</v>
      </c>
      <c r="G27" s="1">
        <v>54.33</v>
      </c>
      <c r="H27" s="1">
        <v>18</v>
      </c>
      <c r="I27" s="1">
        <f t="shared" si="1"/>
        <v>454.63</v>
      </c>
    </row>
    <row r="28" spans="1:9" x14ac:dyDescent="0.3">
      <c r="A28" s="2">
        <v>45182</v>
      </c>
      <c r="B28" s="1" t="s">
        <v>104</v>
      </c>
      <c r="C28" s="1" t="s">
        <v>14</v>
      </c>
      <c r="D28" s="1" t="s">
        <v>106</v>
      </c>
      <c r="E28" s="1">
        <v>289</v>
      </c>
      <c r="F28" s="1">
        <v>842.1</v>
      </c>
      <c r="G28" s="1"/>
      <c r="H28" s="1"/>
      <c r="I28" s="1">
        <f t="shared" si="1"/>
        <v>842.1</v>
      </c>
    </row>
    <row r="29" spans="1:9" x14ac:dyDescent="0.3">
      <c r="A29" s="2">
        <v>45183</v>
      </c>
      <c r="B29" s="1" t="s">
        <v>20</v>
      </c>
      <c r="C29" s="1" t="s">
        <v>134</v>
      </c>
      <c r="D29" s="1" t="s">
        <v>11</v>
      </c>
      <c r="E29" s="1">
        <v>274</v>
      </c>
      <c r="F29" s="1">
        <v>753.9</v>
      </c>
      <c r="G29" s="1">
        <v>309.44</v>
      </c>
      <c r="H29" s="1">
        <v>70</v>
      </c>
      <c r="I29" s="1">
        <f t="shared" si="1"/>
        <v>444.46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1537</v>
      </c>
      <c r="F34" s="1">
        <f>SUM(F24:F33)</f>
        <v>4609.4400000000005</v>
      </c>
      <c r="G34" s="1">
        <f>SUM(G24:G33)</f>
        <v>1504</v>
      </c>
      <c r="H34" s="1">
        <f>SUM(H24:H33)</f>
        <v>365</v>
      </c>
      <c r="I34" s="1">
        <f>SUM(I24:I33)</f>
        <v>3105.44</v>
      </c>
    </row>
    <row r="35" spans="1:9" x14ac:dyDescent="0.3">
      <c r="A35" s="6"/>
      <c r="B35" s="6" t="s">
        <v>38</v>
      </c>
      <c r="C35">
        <f>G34/E34</f>
        <v>0.97852960312296677</v>
      </c>
    </row>
    <row r="36" spans="1:9" x14ac:dyDescent="0.3">
      <c r="A36" s="6"/>
      <c r="B36" s="6" t="s">
        <v>37</v>
      </c>
      <c r="C36">
        <f>F34/E34</f>
        <v>2.9989850357839951</v>
      </c>
    </row>
    <row r="37" spans="1:9" x14ac:dyDescent="0.3">
      <c r="B37" s="6" t="s">
        <v>39</v>
      </c>
      <c r="C37">
        <f>E34/H34</f>
        <v>4.2109589041095887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45187</v>
      </c>
      <c r="B39" s="1" t="s">
        <v>104</v>
      </c>
      <c r="C39" s="1" t="s">
        <v>14</v>
      </c>
      <c r="D39" s="1" t="s">
        <v>106</v>
      </c>
      <c r="E39" s="1">
        <v>291</v>
      </c>
      <c r="F39" s="1">
        <v>867</v>
      </c>
      <c r="G39" s="1">
        <v>424.13</v>
      </c>
      <c r="H39" s="1">
        <v>94</v>
      </c>
      <c r="I39" s="1">
        <f>F39-G39</f>
        <v>442.87</v>
      </c>
    </row>
    <row r="40" spans="1:9" x14ac:dyDescent="0.3">
      <c r="A40" s="2">
        <v>45187</v>
      </c>
      <c r="B40" s="1" t="s">
        <v>20</v>
      </c>
      <c r="C40" s="1" t="s">
        <v>134</v>
      </c>
      <c r="D40" s="1" t="s">
        <v>11</v>
      </c>
      <c r="E40" s="1">
        <v>230</v>
      </c>
      <c r="F40" s="1">
        <v>744.45</v>
      </c>
      <c r="G40" s="1"/>
      <c r="H40" s="1"/>
      <c r="I40" s="1">
        <f t="shared" ref="I40:I51" si="2">F40-G40</f>
        <v>744.45</v>
      </c>
    </row>
    <row r="41" spans="1:9" x14ac:dyDescent="0.3">
      <c r="A41" s="2">
        <v>45188</v>
      </c>
      <c r="B41" s="1" t="s">
        <v>30</v>
      </c>
      <c r="C41" s="1" t="s">
        <v>121</v>
      </c>
      <c r="D41" s="1" t="s">
        <v>57</v>
      </c>
      <c r="E41" s="1">
        <v>218</v>
      </c>
      <c r="F41" s="1">
        <v>598.66</v>
      </c>
      <c r="G41" s="1">
        <v>376.99</v>
      </c>
      <c r="H41" s="1">
        <v>85</v>
      </c>
      <c r="I41" s="1">
        <f t="shared" si="2"/>
        <v>221.66999999999996</v>
      </c>
    </row>
    <row r="42" spans="1:9" x14ac:dyDescent="0.3">
      <c r="A42" s="2">
        <v>45189</v>
      </c>
      <c r="B42" s="1" t="s">
        <v>33</v>
      </c>
      <c r="C42" s="1" t="s">
        <v>34</v>
      </c>
      <c r="D42" s="1" t="s">
        <v>11</v>
      </c>
      <c r="E42" s="1">
        <v>239</v>
      </c>
      <c r="F42" s="1">
        <v>947.8</v>
      </c>
      <c r="G42" s="1"/>
      <c r="H42" s="1"/>
      <c r="I42" s="1">
        <f t="shared" si="2"/>
        <v>947.8</v>
      </c>
    </row>
    <row r="43" spans="1:9" x14ac:dyDescent="0.3">
      <c r="A43" s="2">
        <v>45189</v>
      </c>
      <c r="B43" s="1" t="s">
        <v>30</v>
      </c>
      <c r="C43" s="1" t="s">
        <v>121</v>
      </c>
      <c r="D43" s="1" t="s">
        <v>57</v>
      </c>
      <c r="E43" s="1">
        <v>253</v>
      </c>
      <c r="F43" s="1">
        <v>583.23</v>
      </c>
      <c r="G43" s="1">
        <v>421.91</v>
      </c>
      <c r="H43" s="1">
        <v>97</v>
      </c>
      <c r="I43" s="1">
        <f t="shared" si="2"/>
        <v>161.32</v>
      </c>
    </row>
    <row r="44" spans="1:9" x14ac:dyDescent="0.3">
      <c r="A44" s="2">
        <v>45189</v>
      </c>
      <c r="B44" s="1" t="s">
        <v>33</v>
      </c>
      <c r="C44" s="1" t="s">
        <v>34</v>
      </c>
      <c r="D44" s="1" t="s">
        <v>11</v>
      </c>
      <c r="E44" s="1">
        <v>208</v>
      </c>
      <c r="F44" s="1">
        <v>948.92</v>
      </c>
      <c r="G44" s="1"/>
      <c r="H44" s="1"/>
      <c r="I44" s="1">
        <f>F44-G44</f>
        <v>948.92</v>
      </c>
    </row>
    <row r="45" spans="1:9" x14ac:dyDescent="0.3">
      <c r="A45" s="2">
        <v>45189</v>
      </c>
      <c r="B45" s="1" t="s">
        <v>30</v>
      </c>
      <c r="C45" s="1" t="s">
        <v>121</v>
      </c>
      <c r="D45" s="1" t="s">
        <v>57</v>
      </c>
      <c r="E45" s="1">
        <v>255</v>
      </c>
      <c r="F45" s="1">
        <v>556.21</v>
      </c>
      <c r="G45" s="1">
        <v>492.12</v>
      </c>
      <c r="H45" s="1">
        <v>111</v>
      </c>
      <c r="I45" s="1">
        <f>F45-G45</f>
        <v>64.090000000000032</v>
      </c>
    </row>
    <row r="46" spans="1:9" x14ac:dyDescent="0.3">
      <c r="A46" s="2">
        <v>45190</v>
      </c>
      <c r="B46" s="1" t="s">
        <v>33</v>
      </c>
      <c r="C46" s="1" t="s">
        <v>34</v>
      </c>
      <c r="D46" s="1" t="s">
        <v>11</v>
      </c>
      <c r="E46" s="1">
        <v>205</v>
      </c>
      <c r="F46" s="1">
        <v>948.36</v>
      </c>
      <c r="G46" s="1">
        <v>577.74</v>
      </c>
      <c r="H46" s="1">
        <v>133</v>
      </c>
      <c r="I46" s="1">
        <f t="shared" si="2"/>
        <v>370.62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1899</v>
      </c>
      <c r="F52" s="1">
        <f>SUM(F39:F51)</f>
        <v>6194.6299999999992</v>
      </c>
      <c r="G52" s="1">
        <f>SUM(G39:G51)</f>
        <v>2292.8900000000003</v>
      </c>
      <c r="H52" s="1">
        <f>SUM(H39:H51)</f>
        <v>520</v>
      </c>
      <c r="I52" s="1">
        <f>SUM(I39:I51)</f>
        <v>3901.7400000000002</v>
      </c>
    </row>
    <row r="53" spans="1:9" x14ac:dyDescent="0.3">
      <c r="A53" s="6"/>
      <c r="B53" s="6" t="s">
        <v>38</v>
      </c>
      <c r="C53">
        <f>G52/E52</f>
        <v>1.2074196945760929</v>
      </c>
    </row>
    <row r="54" spans="1:9" x14ac:dyDescent="0.3">
      <c r="A54" s="6"/>
      <c r="B54" s="6" t="s">
        <v>37</v>
      </c>
      <c r="C54">
        <f>F52/E52</f>
        <v>3.2620484465508159</v>
      </c>
    </row>
    <row r="55" spans="1:9" x14ac:dyDescent="0.3">
      <c r="B55" s="6" t="s">
        <v>40</v>
      </c>
      <c r="C55">
        <f>E52/H52</f>
        <v>3.6519230769230768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45194</v>
      </c>
      <c r="B57" s="1" t="s">
        <v>30</v>
      </c>
      <c r="C57" s="1" t="s">
        <v>121</v>
      </c>
      <c r="D57" s="1" t="s">
        <v>57</v>
      </c>
      <c r="E57" s="1">
        <v>228</v>
      </c>
      <c r="F57" s="1">
        <v>576.80999999999995</v>
      </c>
      <c r="G57" s="1"/>
      <c r="H57" s="1"/>
      <c r="I57" s="1">
        <f>F57-G57</f>
        <v>576.80999999999995</v>
      </c>
    </row>
    <row r="58" spans="1:9" x14ac:dyDescent="0.3">
      <c r="A58" s="16">
        <v>45194</v>
      </c>
      <c r="B58" s="1" t="s">
        <v>33</v>
      </c>
      <c r="C58" s="1" t="s">
        <v>34</v>
      </c>
      <c r="D58" s="1" t="s">
        <v>11</v>
      </c>
      <c r="E58" s="1">
        <v>285</v>
      </c>
      <c r="F58" s="1">
        <v>944.72</v>
      </c>
      <c r="G58" s="1">
        <v>235.53</v>
      </c>
      <c r="H58" s="1">
        <v>53</v>
      </c>
      <c r="I58" s="1">
        <f>F58-G58</f>
        <v>709.19</v>
      </c>
    </row>
    <row r="59" spans="1:9" x14ac:dyDescent="0.3">
      <c r="A59" s="16">
        <v>45194</v>
      </c>
      <c r="B59" s="1" t="s">
        <v>30</v>
      </c>
      <c r="C59" s="1" t="s">
        <v>121</v>
      </c>
      <c r="D59" s="1" t="s">
        <v>57</v>
      </c>
      <c r="E59" s="1">
        <v>183</v>
      </c>
      <c r="F59" s="1">
        <v>565.07000000000005</v>
      </c>
      <c r="G59" s="1"/>
      <c r="H59" s="1"/>
      <c r="I59" s="1">
        <f>F59-G59</f>
        <v>565.07000000000005</v>
      </c>
    </row>
    <row r="60" spans="1:9" x14ac:dyDescent="0.3">
      <c r="A60" s="2">
        <v>45195</v>
      </c>
      <c r="B60" s="1" t="s">
        <v>33</v>
      </c>
      <c r="C60" s="1" t="s">
        <v>34</v>
      </c>
      <c r="D60" s="1" t="s">
        <v>54</v>
      </c>
      <c r="E60" s="1">
        <v>222</v>
      </c>
      <c r="F60" s="1">
        <v>622.96</v>
      </c>
      <c r="G60" s="1"/>
      <c r="H60" s="1"/>
      <c r="I60" s="1">
        <f>F60-G60</f>
        <v>622.96</v>
      </c>
    </row>
    <row r="61" spans="1:9" x14ac:dyDescent="0.3">
      <c r="A61" s="2">
        <v>45195</v>
      </c>
      <c r="B61" s="1" t="s">
        <v>18</v>
      </c>
      <c r="C61" s="1" t="s">
        <v>149</v>
      </c>
      <c r="D61" s="1" t="s">
        <v>111</v>
      </c>
      <c r="E61" s="1">
        <v>96</v>
      </c>
      <c r="F61" s="1">
        <v>246.25</v>
      </c>
      <c r="G61" s="1"/>
      <c r="H61" s="1"/>
      <c r="I61" s="1">
        <f t="shared" ref="I61:I68" si="3">F61-G61</f>
        <v>246.25</v>
      </c>
    </row>
    <row r="62" spans="1:9" x14ac:dyDescent="0.3">
      <c r="A62" s="2">
        <v>45195</v>
      </c>
      <c r="B62" s="1" t="s">
        <v>148</v>
      </c>
      <c r="C62" s="1" t="s">
        <v>111</v>
      </c>
      <c r="D62" s="1" t="s">
        <v>106</v>
      </c>
      <c r="E62" s="1">
        <v>93</v>
      </c>
      <c r="F62" s="1">
        <v>426.06</v>
      </c>
      <c r="G62" s="1">
        <v>332.03</v>
      </c>
      <c r="H62" s="1">
        <v>76</v>
      </c>
      <c r="I62" s="1">
        <f t="shared" si="3"/>
        <v>94.03000000000003</v>
      </c>
    </row>
    <row r="63" spans="1:9" x14ac:dyDescent="0.3">
      <c r="A63" s="2">
        <v>45196</v>
      </c>
      <c r="B63" s="1" t="s">
        <v>20</v>
      </c>
      <c r="C63" s="1" t="s">
        <v>134</v>
      </c>
      <c r="D63" s="1" t="s">
        <v>11</v>
      </c>
      <c r="E63" s="1">
        <v>253</v>
      </c>
      <c r="F63" s="1">
        <v>753.9</v>
      </c>
      <c r="G63" s="1">
        <v>45.6</v>
      </c>
      <c r="H63" s="1">
        <v>18</v>
      </c>
      <c r="I63" s="1">
        <f t="shared" si="3"/>
        <v>708.3</v>
      </c>
    </row>
    <row r="64" spans="1:9" x14ac:dyDescent="0.3">
      <c r="A64" s="2">
        <v>45196</v>
      </c>
      <c r="B64" s="2" t="s">
        <v>18</v>
      </c>
      <c r="C64" s="1" t="s">
        <v>121</v>
      </c>
      <c r="D64" s="1" t="s">
        <v>34</v>
      </c>
      <c r="E64" s="1">
        <v>238</v>
      </c>
      <c r="F64" s="1">
        <v>509.4</v>
      </c>
      <c r="G64" s="1">
        <v>448.12</v>
      </c>
      <c r="H64" s="1">
        <v>104</v>
      </c>
      <c r="I64" s="1">
        <f t="shared" si="3"/>
        <v>61.279999999999973</v>
      </c>
    </row>
    <row r="65" spans="1:9" x14ac:dyDescent="0.3">
      <c r="A65" s="2">
        <v>45196</v>
      </c>
      <c r="B65" s="1" t="s">
        <v>33</v>
      </c>
      <c r="C65" s="1" t="s">
        <v>34</v>
      </c>
      <c r="D65" s="1" t="s">
        <v>54</v>
      </c>
      <c r="E65" s="1">
        <v>178</v>
      </c>
      <c r="F65" s="1">
        <v>614.64</v>
      </c>
      <c r="G65" s="1">
        <v>506.58</v>
      </c>
      <c r="H65" s="1">
        <v>120</v>
      </c>
      <c r="I65" s="1">
        <f t="shared" si="3"/>
        <v>108.06</v>
      </c>
    </row>
    <row r="66" spans="1:9" x14ac:dyDescent="0.3">
      <c r="A66" s="2">
        <v>45197</v>
      </c>
      <c r="B66" s="1" t="s">
        <v>18</v>
      </c>
      <c r="C66" s="1" t="s">
        <v>149</v>
      </c>
      <c r="D66" s="1" t="s">
        <v>111</v>
      </c>
      <c r="E66" s="1">
        <v>110</v>
      </c>
      <c r="F66" s="1">
        <v>248.45</v>
      </c>
      <c r="G66" s="1" t="s">
        <v>80</v>
      </c>
      <c r="H66" s="1"/>
      <c r="I66" s="1" t="e">
        <f t="shared" si="3"/>
        <v>#VALUE!</v>
      </c>
    </row>
    <row r="67" spans="1:9" x14ac:dyDescent="0.3">
      <c r="A67" s="2">
        <v>45197</v>
      </c>
      <c r="B67" s="1" t="s">
        <v>148</v>
      </c>
      <c r="C67" s="1" t="s">
        <v>111</v>
      </c>
      <c r="D67" s="1" t="s">
        <v>106</v>
      </c>
      <c r="E67" s="1">
        <v>85</v>
      </c>
      <c r="F67" s="1">
        <v>574.38</v>
      </c>
      <c r="G67" s="1"/>
      <c r="H67" s="1"/>
      <c r="I67" s="1">
        <f t="shared" si="3"/>
        <v>574.38</v>
      </c>
    </row>
    <row r="68" spans="1:9" x14ac:dyDescent="0.3">
      <c r="A68" s="2">
        <v>45197</v>
      </c>
      <c r="B68" s="1" t="s">
        <v>20</v>
      </c>
      <c r="C68" s="1" t="s">
        <v>134</v>
      </c>
      <c r="D68" s="1" t="s">
        <v>11</v>
      </c>
      <c r="E68" s="1">
        <v>256</v>
      </c>
      <c r="F68" s="1">
        <v>751.1</v>
      </c>
      <c r="G68" s="1"/>
      <c r="H68" s="1"/>
      <c r="I68" s="1">
        <f t="shared" si="3"/>
        <v>751.1</v>
      </c>
    </row>
    <row r="69" spans="1:9" x14ac:dyDescent="0.3">
      <c r="E69" s="1">
        <f>SUM(E57:E68)</f>
        <v>2227</v>
      </c>
      <c r="F69" s="1">
        <f>SUM(F57:F68)</f>
        <v>6833.74</v>
      </c>
      <c r="G69" s="1">
        <f>SUM(G57:G68)</f>
        <v>1567.86</v>
      </c>
      <c r="H69" s="1">
        <f>SUM(H57:H68)</f>
        <v>371</v>
      </c>
      <c r="I69" s="1" t="e">
        <f>SUM(I57:I68)</f>
        <v>#VALUE!</v>
      </c>
    </row>
    <row r="70" spans="1:9" x14ac:dyDescent="0.3">
      <c r="A70" s="6"/>
      <c r="B70" s="6" t="s">
        <v>38</v>
      </c>
      <c r="C70">
        <f>G69/E69</f>
        <v>0.70402334979793435</v>
      </c>
    </row>
    <row r="71" spans="1:9" x14ac:dyDescent="0.3">
      <c r="A71" s="6"/>
      <c r="B71" s="6" t="s">
        <v>37</v>
      </c>
      <c r="C71">
        <f>F69/E69</f>
        <v>3.0685855410866636</v>
      </c>
    </row>
    <row r="72" spans="1:9" x14ac:dyDescent="0.3">
      <c r="B72" s="6" t="s">
        <v>39</v>
      </c>
      <c r="C72">
        <f>E69/H69</f>
        <v>6.0026954177897576</v>
      </c>
    </row>
    <row r="73" spans="1:9" x14ac:dyDescent="0.3">
      <c r="A73" s="1" t="s">
        <v>1</v>
      </c>
      <c r="B73" s="1" t="s">
        <v>2</v>
      </c>
      <c r="C73" s="1" t="s">
        <v>3</v>
      </c>
      <c r="D73" s="1" t="s">
        <v>4</v>
      </c>
      <c r="E73" s="1" t="s">
        <v>17</v>
      </c>
      <c r="F73" s="1" t="s">
        <v>8</v>
      </c>
      <c r="G73" s="1" t="s">
        <v>5</v>
      </c>
      <c r="H73" s="1" t="s">
        <v>6</v>
      </c>
      <c r="I73" s="1" t="s">
        <v>7</v>
      </c>
    </row>
    <row r="74" spans="1:9" x14ac:dyDescent="0.3">
      <c r="A74" s="2">
        <v>45166</v>
      </c>
      <c r="B74" s="1" t="s">
        <v>33</v>
      </c>
      <c r="C74" s="1" t="s">
        <v>34</v>
      </c>
      <c r="D74" s="1" t="s">
        <v>127</v>
      </c>
      <c r="E74" s="1">
        <v>442</v>
      </c>
      <c r="F74" s="1">
        <v>985.42</v>
      </c>
      <c r="G74" s="1">
        <v>633</v>
      </c>
      <c r="H74" s="1">
        <v>160</v>
      </c>
      <c r="I74" s="1">
        <f>F74-G74</f>
        <v>352.41999999999996</v>
      </c>
    </row>
    <row r="75" spans="1:9" x14ac:dyDescent="0.3">
      <c r="A75" s="2">
        <v>45166</v>
      </c>
      <c r="B75" s="1" t="s">
        <v>128</v>
      </c>
      <c r="C75" s="1" t="s">
        <v>129</v>
      </c>
      <c r="D75" s="1" t="s">
        <v>11</v>
      </c>
      <c r="E75" s="1">
        <v>173</v>
      </c>
      <c r="F75" s="1">
        <v>500</v>
      </c>
      <c r="G75" s="1">
        <v>230.68</v>
      </c>
      <c r="H75" s="1">
        <v>52</v>
      </c>
      <c r="I75" s="1">
        <f t="shared" ref="I75:I85" si="4">F75-G75</f>
        <v>269.32</v>
      </c>
    </row>
    <row r="76" spans="1:9" x14ac:dyDescent="0.3">
      <c r="A76" s="2">
        <v>45167</v>
      </c>
      <c r="B76" s="1" t="s">
        <v>30</v>
      </c>
      <c r="C76" s="1" t="s">
        <v>121</v>
      </c>
      <c r="D76" s="1" t="s">
        <v>57</v>
      </c>
      <c r="E76" s="1">
        <v>232</v>
      </c>
      <c r="F76" s="1">
        <v>571.82000000000005</v>
      </c>
      <c r="G76" s="1"/>
      <c r="H76" s="1"/>
      <c r="I76" s="1">
        <f t="shared" si="4"/>
        <v>571.82000000000005</v>
      </c>
    </row>
    <row r="77" spans="1:9" x14ac:dyDescent="0.3">
      <c r="A77" s="2">
        <v>45167</v>
      </c>
      <c r="B77" s="1" t="s">
        <v>33</v>
      </c>
      <c r="C77" s="1" t="s">
        <v>34</v>
      </c>
      <c r="D77" s="1" t="s">
        <v>127</v>
      </c>
      <c r="E77" s="1">
        <v>332</v>
      </c>
      <c r="F77" s="1">
        <v>987.74</v>
      </c>
      <c r="G77" s="1">
        <v>43.62</v>
      </c>
      <c r="H77" s="1">
        <v>14</v>
      </c>
      <c r="I77" s="1">
        <f t="shared" si="4"/>
        <v>944.12</v>
      </c>
    </row>
    <row r="78" spans="1:9" x14ac:dyDescent="0.3">
      <c r="A78" s="2">
        <v>45168</v>
      </c>
      <c r="B78" s="1" t="s">
        <v>10</v>
      </c>
      <c r="C78" s="1" t="s">
        <v>125</v>
      </c>
      <c r="D78" s="1" t="s">
        <v>35</v>
      </c>
      <c r="E78" s="1">
        <v>399</v>
      </c>
      <c r="F78" s="1">
        <v>1188.95</v>
      </c>
      <c r="G78" s="1">
        <v>732.82</v>
      </c>
      <c r="H78" s="1">
        <v>185</v>
      </c>
      <c r="I78" s="1">
        <f t="shared" si="4"/>
        <v>456.13</v>
      </c>
    </row>
    <row r="79" spans="1:9" x14ac:dyDescent="0.3">
      <c r="A79" s="2">
        <v>45169</v>
      </c>
      <c r="B79" s="1" t="s">
        <v>33</v>
      </c>
      <c r="C79" s="1" t="s">
        <v>34</v>
      </c>
      <c r="D79" s="1" t="s">
        <v>11</v>
      </c>
      <c r="E79" s="1">
        <v>309</v>
      </c>
      <c r="F79" s="1">
        <v>954.52</v>
      </c>
      <c r="G79" s="1">
        <v>613.02</v>
      </c>
      <c r="H79" s="1">
        <v>146</v>
      </c>
      <c r="I79" s="1">
        <f t="shared" si="4"/>
        <v>341.5</v>
      </c>
    </row>
    <row r="80" spans="1:9" x14ac:dyDescent="0.3">
      <c r="A80" s="2">
        <v>45169</v>
      </c>
      <c r="B80" s="1" t="s">
        <v>128</v>
      </c>
      <c r="C80" s="1" t="s">
        <v>11</v>
      </c>
      <c r="D80" s="1" t="s">
        <v>130</v>
      </c>
      <c r="E80" s="1">
        <v>240</v>
      </c>
      <c r="F80" s="1">
        <v>500</v>
      </c>
      <c r="G80" s="1"/>
      <c r="H80" s="1"/>
      <c r="I80" s="1">
        <f t="shared" si="4"/>
        <v>500</v>
      </c>
    </row>
    <row r="81" spans="1:9" x14ac:dyDescent="0.3">
      <c r="A81" s="2">
        <v>45170</v>
      </c>
      <c r="B81" s="2" t="s">
        <v>33</v>
      </c>
      <c r="C81" s="1" t="s">
        <v>34</v>
      </c>
      <c r="D81" s="1" t="s">
        <v>11</v>
      </c>
      <c r="E81" s="1">
        <v>213</v>
      </c>
      <c r="F81" s="1">
        <v>950.6</v>
      </c>
      <c r="G81" s="1">
        <v>280.27</v>
      </c>
      <c r="H81" s="1">
        <v>65</v>
      </c>
      <c r="I81" s="1">
        <f t="shared" si="4"/>
        <v>670.33</v>
      </c>
    </row>
    <row r="82" spans="1:9" x14ac:dyDescent="0.3">
      <c r="A82" s="2">
        <v>45170</v>
      </c>
      <c r="B82" s="1" t="s">
        <v>131</v>
      </c>
      <c r="C82" s="1" t="s">
        <v>11</v>
      </c>
      <c r="D82" s="1" t="s">
        <v>132</v>
      </c>
      <c r="E82" s="1">
        <v>98</v>
      </c>
      <c r="F82" s="1"/>
      <c r="G82" s="1"/>
      <c r="H82" s="1"/>
      <c r="I82" s="1">
        <f t="shared" si="4"/>
        <v>0</v>
      </c>
    </row>
    <row r="83" spans="1:9" x14ac:dyDescent="0.3">
      <c r="A83" s="2"/>
      <c r="B83" s="1"/>
      <c r="C83" s="1"/>
      <c r="D83" s="1"/>
      <c r="E83" s="1"/>
      <c r="F83" s="1"/>
      <c r="G83" s="1"/>
      <c r="H83" s="1"/>
      <c r="I83" s="1">
        <f t="shared" si="4"/>
        <v>0</v>
      </c>
    </row>
    <row r="84" spans="1:9" x14ac:dyDescent="0.3">
      <c r="A84" s="1"/>
      <c r="B84" s="1"/>
      <c r="C84" s="1"/>
      <c r="D84" s="1"/>
      <c r="E84" s="1"/>
      <c r="F84" s="1"/>
      <c r="G84" s="1"/>
      <c r="H84" s="1"/>
      <c r="I84" s="1">
        <f t="shared" si="4"/>
        <v>0</v>
      </c>
    </row>
    <row r="85" spans="1:9" x14ac:dyDescent="0.3">
      <c r="A85" s="1"/>
      <c r="B85" s="1"/>
      <c r="C85" s="1"/>
      <c r="D85" s="1"/>
      <c r="E85" s="1"/>
      <c r="F85" s="1"/>
      <c r="G85" s="1"/>
      <c r="H85" s="1"/>
      <c r="I85" s="1">
        <f t="shared" si="4"/>
        <v>0</v>
      </c>
    </row>
    <row r="86" spans="1:9" x14ac:dyDescent="0.3">
      <c r="E86" s="1">
        <f>SUM(E74:E85)</f>
        <v>2438</v>
      </c>
      <c r="F86" s="1">
        <f>SUM(F74:F85)</f>
        <v>6639.0500000000011</v>
      </c>
      <c r="G86" s="1">
        <f>SUM(G74:G85)</f>
        <v>2533.4100000000003</v>
      </c>
      <c r="H86" s="1">
        <f>SUM(H74:H85)</f>
        <v>622</v>
      </c>
      <c r="I86" s="1">
        <f>SUM(I74:I85)</f>
        <v>4105.6400000000003</v>
      </c>
    </row>
    <row r="87" spans="1:9" x14ac:dyDescent="0.3">
      <c r="A87" s="6"/>
      <c r="B87" s="6" t="s">
        <v>38</v>
      </c>
      <c r="C87">
        <f>G86/E86</f>
        <v>1.0391345365053324</v>
      </c>
    </row>
    <row r="88" spans="1:9" x14ac:dyDescent="0.3">
      <c r="A88" s="6"/>
      <c r="B88" s="6" t="s">
        <v>37</v>
      </c>
      <c r="C88">
        <f>F86/E86</f>
        <v>2.7231542247744058</v>
      </c>
    </row>
    <row r="89" spans="1:9" x14ac:dyDescent="0.3">
      <c r="B89" s="6" t="s">
        <v>39</v>
      </c>
      <c r="C89">
        <f>E86/H86</f>
        <v>3.919614147909968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D358-D282-42BA-BACE-44F7DCD2527E}">
  <dimension ref="A1:M89"/>
  <sheetViews>
    <sheetView topLeftCell="A74" zoomScale="106" zoomScaleNormal="106" workbookViewId="0">
      <selection activeCell="L17" sqref="L17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13" x14ac:dyDescent="0.3">
      <c r="A1" s="29" t="s">
        <v>153</v>
      </c>
      <c r="B1" s="29"/>
      <c r="C1" s="30" t="s">
        <v>80</v>
      </c>
      <c r="D1" s="30"/>
      <c r="E1" s="30"/>
      <c r="F1" s="30"/>
      <c r="G1" s="30"/>
      <c r="H1" t="s">
        <v>9</v>
      </c>
    </row>
    <row r="2" spans="1:13" x14ac:dyDescent="0.3">
      <c r="A2" s="4"/>
      <c r="B2" s="4"/>
      <c r="C2" s="5"/>
      <c r="D2" s="5"/>
      <c r="E2" s="5"/>
      <c r="F2" s="5"/>
      <c r="G2" s="5"/>
    </row>
    <row r="3" spans="1:13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  <c r="J3" s="28" t="s">
        <v>42</v>
      </c>
      <c r="K3" s="28"/>
      <c r="L3" s="28"/>
      <c r="M3">
        <f>SUM(C20+C35+C53+C70+C87)/5</f>
        <v>0.89873349017339632</v>
      </c>
    </row>
    <row r="4" spans="1:13" x14ac:dyDescent="0.3">
      <c r="A4" s="2">
        <v>45198</v>
      </c>
      <c r="B4" s="1" t="s">
        <v>10</v>
      </c>
      <c r="C4" s="1" t="s">
        <v>11</v>
      </c>
      <c r="D4" s="1" t="s">
        <v>154</v>
      </c>
      <c r="E4" s="1">
        <v>275</v>
      </c>
      <c r="F4" s="1">
        <v>1013.89</v>
      </c>
      <c r="G4" s="1">
        <v>314.61</v>
      </c>
      <c r="H4" s="1">
        <v>71</v>
      </c>
      <c r="I4" s="1">
        <f>F4-G4</f>
        <v>699.28</v>
      </c>
      <c r="J4" s="28" t="s">
        <v>43</v>
      </c>
      <c r="K4" s="28"/>
      <c r="L4" s="28"/>
      <c r="M4">
        <f>SUM(C21+C36+C54+C71+C88)/5</f>
        <v>3.2708908451969103</v>
      </c>
    </row>
    <row r="5" spans="1:13" x14ac:dyDescent="0.3">
      <c r="A5" s="2">
        <v>45201</v>
      </c>
      <c r="B5" s="1" t="s">
        <v>20</v>
      </c>
      <c r="C5" s="1" t="s">
        <v>134</v>
      </c>
      <c r="D5" s="1" t="s">
        <v>11</v>
      </c>
      <c r="E5" s="1">
        <v>286</v>
      </c>
      <c r="F5" s="1">
        <v>752.15</v>
      </c>
      <c r="G5" s="1">
        <v>680.8</v>
      </c>
      <c r="H5" s="1">
        <v>156</v>
      </c>
      <c r="I5" s="1">
        <f t="shared" ref="I5:I18" si="0">F5-G5</f>
        <v>71.350000000000023</v>
      </c>
      <c r="J5" s="28" t="s">
        <v>44</v>
      </c>
      <c r="K5" s="28"/>
      <c r="L5" s="28"/>
      <c r="M5">
        <f>SUM(C22+C37+C55+C72+C89)/5</f>
        <v>5.3443332889745729</v>
      </c>
    </row>
    <row r="6" spans="1:13" x14ac:dyDescent="0.3">
      <c r="A6" s="2">
        <v>45201</v>
      </c>
      <c r="B6" s="1" t="s">
        <v>155</v>
      </c>
      <c r="C6" s="1" t="s">
        <v>11</v>
      </c>
      <c r="D6" s="1" t="s">
        <v>12</v>
      </c>
      <c r="E6" s="1">
        <v>237</v>
      </c>
      <c r="F6" s="1">
        <v>915.4</v>
      </c>
      <c r="G6" s="1"/>
      <c r="H6" s="1"/>
      <c r="I6" s="1">
        <f t="shared" si="0"/>
        <v>915.4</v>
      </c>
    </row>
    <row r="7" spans="1:13" x14ac:dyDescent="0.3">
      <c r="A7" s="2">
        <v>45202</v>
      </c>
      <c r="B7" s="1" t="s">
        <v>87</v>
      </c>
      <c r="C7" s="1" t="s">
        <v>13</v>
      </c>
      <c r="D7" s="1" t="s">
        <v>31</v>
      </c>
      <c r="E7" s="1">
        <v>278</v>
      </c>
      <c r="F7" s="1">
        <v>1088.96</v>
      </c>
      <c r="G7" s="1">
        <v>504.18</v>
      </c>
      <c r="H7" s="1">
        <v>111</v>
      </c>
      <c r="I7" s="1">
        <f t="shared" si="0"/>
        <v>584.78</v>
      </c>
    </row>
    <row r="8" spans="1:13" x14ac:dyDescent="0.3">
      <c r="A8" s="2">
        <v>45202</v>
      </c>
      <c r="B8" s="1" t="s">
        <v>18</v>
      </c>
      <c r="C8" s="1" t="s">
        <v>63</v>
      </c>
      <c r="D8" s="1" t="s">
        <v>111</v>
      </c>
      <c r="E8" s="1">
        <v>184</v>
      </c>
      <c r="F8" s="1">
        <v>350.6</v>
      </c>
      <c r="G8" s="1"/>
      <c r="H8" s="1"/>
      <c r="I8" s="1">
        <f t="shared" si="0"/>
        <v>350.6</v>
      </c>
    </row>
    <row r="9" spans="1:13" x14ac:dyDescent="0.3">
      <c r="A9" s="2">
        <v>45202</v>
      </c>
      <c r="B9" s="1" t="s">
        <v>20</v>
      </c>
      <c r="C9" s="1" t="s">
        <v>13</v>
      </c>
      <c r="D9" s="1" t="s">
        <v>124</v>
      </c>
      <c r="E9" s="1">
        <v>463</v>
      </c>
      <c r="F9" s="1">
        <v>1464.58</v>
      </c>
      <c r="G9" s="1">
        <v>445.29</v>
      </c>
      <c r="H9" s="1">
        <v>106</v>
      </c>
      <c r="I9" s="1">
        <f t="shared" si="0"/>
        <v>1019.29</v>
      </c>
      <c r="J9" s="28" t="s">
        <v>45</v>
      </c>
      <c r="K9" s="28"/>
      <c r="L9" s="28"/>
    </row>
    <row r="10" spans="1:13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13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13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13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13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13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13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1723</v>
      </c>
      <c r="F19" s="1">
        <f>SUM(F4:F18)</f>
        <v>5585.58</v>
      </c>
      <c r="G19" s="1">
        <f>SUM(G4:G18)</f>
        <v>1944.8799999999999</v>
      </c>
      <c r="H19" s="1">
        <f>SUM(H4:H18)</f>
        <v>444</v>
      </c>
      <c r="I19" s="1">
        <f>SUM(I4:I18)</f>
        <v>3640.7</v>
      </c>
    </row>
    <row r="20" spans="1:9" x14ac:dyDescent="0.3">
      <c r="A20" s="6"/>
      <c r="B20" s="6" t="s">
        <v>38</v>
      </c>
      <c r="C20">
        <f>G19/E19</f>
        <v>1.1287753917585606</v>
      </c>
    </row>
    <row r="21" spans="1:9" x14ac:dyDescent="0.3">
      <c r="A21" s="6"/>
      <c r="B21" s="6" t="s">
        <v>37</v>
      </c>
      <c r="C21">
        <f>F19/E19</f>
        <v>3.2417759721416135</v>
      </c>
    </row>
    <row r="22" spans="1:9" x14ac:dyDescent="0.3">
      <c r="B22" s="6" t="s">
        <v>39</v>
      </c>
      <c r="C22">
        <f>E19/H19</f>
        <v>3.8806306306306309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45212</v>
      </c>
      <c r="B24" s="1" t="s">
        <v>18</v>
      </c>
      <c r="C24" s="1" t="s">
        <v>156</v>
      </c>
      <c r="D24" s="1" t="s">
        <v>75</v>
      </c>
      <c r="E24" s="1">
        <v>851</v>
      </c>
      <c r="F24" s="1"/>
      <c r="G24" s="1"/>
      <c r="H24" s="1"/>
      <c r="I24" s="1">
        <f t="shared" ref="I24:I33" si="1">F24-G24</f>
        <v>0</v>
      </c>
    </row>
    <row r="25" spans="1:9" x14ac:dyDescent="0.3">
      <c r="A25" s="2">
        <v>45212</v>
      </c>
      <c r="B25" s="1" t="s">
        <v>20</v>
      </c>
      <c r="C25" s="1" t="s">
        <v>13</v>
      </c>
      <c r="D25" s="1" t="s">
        <v>124</v>
      </c>
      <c r="E25" s="1">
        <v>360</v>
      </c>
      <c r="F25" s="1">
        <v>1485.22</v>
      </c>
      <c r="G25" s="1">
        <v>576.55999999999995</v>
      </c>
      <c r="H25" s="1">
        <v>141</v>
      </c>
      <c r="I25" s="1">
        <f t="shared" si="1"/>
        <v>908.66000000000008</v>
      </c>
    </row>
    <row r="26" spans="1:9" x14ac:dyDescent="0.3">
      <c r="A26" s="2"/>
      <c r="B26" s="1"/>
      <c r="C26" s="1"/>
      <c r="D26" s="1"/>
      <c r="E26" s="1"/>
      <c r="F26" s="1"/>
      <c r="G26" s="1"/>
      <c r="H26" s="1"/>
      <c r="I26" s="1">
        <f t="shared" si="1"/>
        <v>0</v>
      </c>
    </row>
    <row r="27" spans="1:9" x14ac:dyDescent="0.3">
      <c r="A27" s="2"/>
      <c r="B27" s="1"/>
      <c r="C27" s="1"/>
      <c r="D27" s="1"/>
      <c r="E27" s="1"/>
      <c r="F27" s="1"/>
      <c r="G27" s="1"/>
      <c r="H27" s="1"/>
      <c r="I27" s="1">
        <f t="shared" si="1"/>
        <v>0</v>
      </c>
    </row>
    <row r="28" spans="1:9" x14ac:dyDescent="0.3">
      <c r="A28" s="2"/>
      <c r="B28" s="1"/>
      <c r="C28" s="1"/>
      <c r="D28" s="1"/>
      <c r="E28" s="1"/>
      <c r="F28" s="1"/>
      <c r="G28" s="1"/>
      <c r="H28" s="1"/>
      <c r="I28" s="1">
        <f t="shared" si="1"/>
        <v>0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1211</v>
      </c>
      <c r="F34" s="1">
        <f>SUM(F24:F33)</f>
        <v>1485.22</v>
      </c>
      <c r="G34" s="1">
        <f>SUM(G24:G33)</f>
        <v>576.55999999999995</v>
      </c>
      <c r="H34" s="1">
        <f>SUM(H24:H33)</f>
        <v>141</v>
      </c>
      <c r="I34" s="1">
        <f>SUM(I24:I33)</f>
        <v>908.66000000000008</v>
      </c>
    </row>
    <row r="35" spans="1:9" x14ac:dyDescent="0.3">
      <c r="A35" s="6"/>
      <c r="B35" s="6" t="s">
        <v>38</v>
      </c>
      <c r="C35">
        <f>G34/E34</f>
        <v>0.47610239471511145</v>
      </c>
    </row>
    <row r="36" spans="1:9" x14ac:dyDescent="0.3">
      <c r="A36" s="6"/>
      <c r="B36" s="6" t="s">
        <v>37</v>
      </c>
      <c r="C36">
        <f>F34/E34</f>
        <v>1.2264409578860447</v>
      </c>
    </row>
    <row r="37" spans="1:9" x14ac:dyDescent="0.3">
      <c r="B37" s="6" t="s">
        <v>39</v>
      </c>
      <c r="C37">
        <f>E34/H34</f>
        <v>8.5886524822695041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45215</v>
      </c>
      <c r="B39" s="1" t="s">
        <v>10</v>
      </c>
      <c r="C39" s="1" t="s">
        <v>11</v>
      </c>
      <c r="D39" s="1" t="s">
        <v>154</v>
      </c>
      <c r="E39" s="1">
        <v>283</v>
      </c>
      <c r="F39" s="1">
        <v>1002.49</v>
      </c>
      <c r="G39" s="1">
        <v>359.55</v>
      </c>
      <c r="H39" s="1">
        <v>83</v>
      </c>
      <c r="I39" s="1">
        <f>F39-G39</f>
        <v>642.94000000000005</v>
      </c>
    </row>
    <row r="40" spans="1:9" x14ac:dyDescent="0.3">
      <c r="A40" s="2">
        <v>45217</v>
      </c>
      <c r="B40" s="1" t="s">
        <v>20</v>
      </c>
      <c r="C40" s="1" t="s">
        <v>13</v>
      </c>
      <c r="D40" s="1" t="s">
        <v>124</v>
      </c>
      <c r="E40" s="1">
        <v>331</v>
      </c>
      <c r="F40" s="1">
        <v>1465.87</v>
      </c>
      <c r="G40" s="1"/>
      <c r="H40" s="1"/>
      <c r="I40" s="1">
        <f t="shared" ref="I40:I51" si="2">F40-G40</f>
        <v>1465.87</v>
      </c>
    </row>
    <row r="41" spans="1:9" x14ac:dyDescent="0.3">
      <c r="A41" s="2">
        <v>45217</v>
      </c>
      <c r="B41" s="1" t="s">
        <v>10</v>
      </c>
      <c r="C41" s="1" t="s">
        <v>11</v>
      </c>
      <c r="D41" s="1" t="s">
        <v>12</v>
      </c>
      <c r="E41" s="1">
        <v>231</v>
      </c>
      <c r="F41" s="1">
        <v>915.4</v>
      </c>
      <c r="G41" s="1">
        <v>322.3</v>
      </c>
      <c r="H41" s="1">
        <v>76</v>
      </c>
      <c r="I41" s="1">
        <f t="shared" si="2"/>
        <v>593.09999999999991</v>
      </c>
    </row>
    <row r="42" spans="1:9" x14ac:dyDescent="0.3">
      <c r="A42" s="2"/>
      <c r="B42" s="1"/>
      <c r="C42" s="1"/>
      <c r="D42" s="1"/>
      <c r="E42" s="1"/>
      <c r="F42" s="1"/>
      <c r="G42" s="1"/>
      <c r="H42" s="1"/>
      <c r="I42" s="1">
        <f t="shared" si="2"/>
        <v>0</v>
      </c>
    </row>
    <row r="43" spans="1:9" x14ac:dyDescent="0.3">
      <c r="A43" s="2"/>
      <c r="B43" s="1"/>
      <c r="C43" s="1"/>
      <c r="D43" s="1"/>
      <c r="E43" s="1"/>
      <c r="F43" s="1"/>
      <c r="G43" s="1"/>
      <c r="H43" s="1"/>
      <c r="I43" s="1">
        <f t="shared" si="2"/>
        <v>0</v>
      </c>
    </row>
    <row r="44" spans="1:9" x14ac:dyDescent="0.3">
      <c r="A44" s="2"/>
      <c r="B44" s="1"/>
      <c r="C44" s="1"/>
      <c r="D44" s="1"/>
      <c r="E44" s="1"/>
      <c r="F44" s="1"/>
      <c r="G44" s="1"/>
      <c r="H44" s="1"/>
      <c r="I44" s="1">
        <f>F44-G44</f>
        <v>0</v>
      </c>
    </row>
    <row r="45" spans="1:9" x14ac:dyDescent="0.3">
      <c r="A45" s="2"/>
      <c r="B45" s="1"/>
      <c r="C45" s="1"/>
      <c r="D45" s="1"/>
      <c r="E45" s="1"/>
      <c r="F45" s="1"/>
      <c r="G45" s="1"/>
      <c r="H45" s="1"/>
      <c r="I45" s="1">
        <f>F45-G45</f>
        <v>0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845</v>
      </c>
      <c r="F52" s="1">
        <f>SUM(F39:F51)</f>
        <v>3383.7599999999998</v>
      </c>
      <c r="G52" s="1">
        <f>SUM(G39:G51)</f>
        <v>681.85</v>
      </c>
      <c r="H52" s="1">
        <f>SUM(H39:H51)</f>
        <v>159</v>
      </c>
      <c r="I52" s="1">
        <f>SUM(I39:I51)</f>
        <v>2701.91</v>
      </c>
    </row>
    <row r="53" spans="1:9" x14ac:dyDescent="0.3">
      <c r="A53" s="6"/>
      <c r="B53" s="6" t="s">
        <v>38</v>
      </c>
      <c r="C53">
        <f>G52/E52</f>
        <v>0.80692307692307697</v>
      </c>
    </row>
    <row r="54" spans="1:9" x14ac:dyDescent="0.3">
      <c r="A54" s="6"/>
      <c r="B54" s="6" t="s">
        <v>37</v>
      </c>
      <c r="C54">
        <f>F52/E52</f>
        <v>4.0044497041420115</v>
      </c>
    </row>
    <row r="55" spans="1:9" x14ac:dyDescent="0.3">
      <c r="B55" s="6" t="s">
        <v>40</v>
      </c>
      <c r="C55">
        <f>E52/H52</f>
        <v>5.3144654088050318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45223</v>
      </c>
      <c r="B57" s="1" t="s">
        <v>18</v>
      </c>
      <c r="C57" s="1" t="s">
        <v>156</v>
      </c>
      <c r="D57" s="1" t="s">
        <v>75</v>
      </c>
      <c r="E57" s="1">
        <v>474</v>
      </c>
      <c r="F57" s="1"/>
      <c r="G57" s="1"/>
      <c r="H57" s="1"/>
      <c r="I57" s="1">
        <f>F57-G57</f>
        <v>0</v>
      </c>
    </row>
    <row r="58" spans="1:9" x14ac:dyDescent="0.3">
      <c r="A58" s="16">
        <v>45224</v>
      </c>
      <c r="B58" s="1" t="s">
        <v>20</v>
      </c>
      <c r="C58" s="1" t="s">
        <v>13</v>
      </c>
      <c r="D58" s="1" t="s">
        <v>124</v>
      </c>
      <c r="E58" s="1">
        <v>387</v>
      </c>
      <c r="F58" s="1">
        <v>1485.65</v>
      </c>
      <c r="G58" s="1">
        <v>775.97</v>
      </c>
      <c r="H58" s="1">
        <v>163</v>
      </c>
      <c r="I58" s="1">
        <f t="shared" ref="I58:I68" si="3">F58-G58</f>
        <v>709.68000000000006</v>
      </c>
    </row>
    <row r="59" spans="1:9" x14ac:dyDescent="0.3">
      <c r="A59" s="16">
        <v>45224</v>
      </c>
      <c r="B59" s="1" t="s">
        <v>18</v>
      </c>
      <c r="C59" s="1" t="s">
        <v>94</v>
      </c>
      <c r="D59" s="1" t="s">
        <v>34</v>
      </c>
      <c r="E59" s="1">
        <v>222</v>
      </c>
      <c r="F59" s="1"/>
      <c r="G59" s="1"/>
      <c r="H59" s="1"/>
      <c r="I59" s="1">
        <f t="shared" si="3"/>
        <v>0</v>
      </c>
    </row>
    <row r="60" spans="1:9" x14ac:dyDescent="0.3">
      <c r="A60" s="2">
        <v>45225</v>
      </c>
      <c r="B60" s="1" t="s">
        <v>33</v>
      </c>
      <c r="C60" s="1" t="s">
        <v>34</v>
      </c>
      <c r="D60" s="1" t="s">
        <v>164</v>
      </c>
      <c r="E60" s="1">
        <v>192</v>
      </c>
      <c r="F60" s="1">
        <v>617.24</v>
      </c>
      <c r="G60" s="1"/>
      <c r="H60" s="1"/>
      <c r="I60" s="1">
        <f t="shared" si="3"/>
        <v>617.24</v>
      </c>
    </row>
    <row r="61" spans="1:9" x14ac:dyDescent="0.3">
      <c r="A61" s="2">
        <v>45225</v>
      </c>
      <c r="B61" s="1" t="s">
        <v>18</v>
      </c>
      <c r="C61" s="1" t="s">
        <v>165</v>
      </c>
      <c r="D61" s="1" t="s">
        <v>111</v>
      </c>
      <c r="E61" s="1">
        <v>176</v>
      </c>
      <c r="F61" s="1"/>
      <c r="G61" s="1"/>
      <c r="H61" s="1"/>
      <c r="I61" s="1">
        <f t="shared" si="3"/>
        <v>0</v>
      </c>
    </row>
    <row r="62" spans="1:9" x14ac:dyDescent="0.3">
      <c r="A62" s="2">
        <v>45225</v>
      </c>
      <c r="B62" s="1" t="s">
        <v>162</v>
      </c>
      <c r="C62" s="1" t="s">
        <v>111</v>
      </c>
      <c r="D62" s="1" t="s">
        <v>13</v>
      </c>
      <c r="E62" s="1">
        <v>90</v>
      </c>
      <c r="F62" s="1">
        <v>509.6</v>
      </c>
      <c r="G62" s="1">
        <v>766.5</v>
      </c>
      <c r="H62" s="1">
        <v>185</v>
      </c>
      <c r="I62" s="1">
        <f t="shared" si="3"/>
        <v>-256.89999999999998</v>
      </c>
    </row>
    <row r="63" spans="1:9" x14ac:dyDescent="0.3">
      <c r="A63" s="2">
        <v>45226</v>
      </c>
      <c r="B63" s="1" t="s">
        <v>20</v>
      </c>
      <c r="C63" s="1" t="s">
        <v>13</v>
      </c>
      <c r="D63" s="1" t="s">
        <v>11</v>
      </c>
      <c r="E63" s="1">
        <v>229</v>
      </c>
      <c r="F63" s="1"/>
      <c r="G63" s="1"/>
      <c r="H63" s="1"/>
      <c r="I63" s="1">
        <f t="shared" si="3"/>
        <v>0</v>
      </c>
    </row>
    <row r="64" spans="1:9" x14ac:dyDescent="0.3">
      <c r="A64" s="2"/>
      <c r="B64" s="2"/>
      <c r="C64" s="1"/>
      <c r="D64" s="1"/>
      <c r="E64" s="1"/>
      <c r="F64" s="1"/>
      <c r="G64" s="1"/>
      <c r="H64" s="1"/>
      <c r="I64" s="1">
        <f t="shared" si="3"/>
        <v>0</v>
      </c>
    </row>
    <row r="65" spans="1:9" x14ac:dyDescent="0.3">
      <c r="A65" s="2"/>
      <c r="B65" s="1"/>
      <c r="C65" s="1"/>
      <c r="D65" s="1"/>
      <c r="E65" s="1"/>
      <c r="F65" s="1"/>
      <c r="G65" s="1"/>
      <c r="H65" s="1"/>
      <c r="I65" s="1">
        <f t="shared" si="3"/>
        <v>0</v>
      </c>
    </row>
    <row r="66" spans="1:9" x14ac:dyDescent="0.3">
      <c r="A66" s="2"/>
      <c r="B66" s="1"/>
      <c r="C66" s="1"/>
      <c r="D66" s="1"/>
      <c r="E66" s="1"/>
      <c r="F66" s="1"/>
      <c r="G66" s="1"/>
      <c r="H66" s="1"/>
      <c r="I66" s="1">
        <f t="shared" si="3"/>
        <v>0</v>
      </c>
    </row>
    <row r="67" spans="1:9" x14ac:dyDescent="0.3">
      <c r="A67" s="2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2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1770</v>
      </c>
      <c r="F69" s="1">
        <f>SUM(F57:F68)</f>
        <v>2612.4900000000002</v>
      </c>
      <c r="G69" s="1">
        <f>SUM(G57:G68)</f>
        <v>1542.47</v>
      </c>
      <c r="H69" s="1">
        <f>SUM(H57:H68)</f>
        <v>348</v>
      </c>
      <c r="I69" s="1">
        <f>SUM(I57:I68)</f>
        <v>1070.02</v>
      </c>
    </row>
    <row r="70" spans="1:9" x14ac:dyDescent="0.3">
      <c r="A70" s="6"/>
      <c r="B70" s="6" t="s">
        <v>38</v>
      </c>
      <c r="C70">
        <f>G69/E69</f>
        <v>0.87145197740113001</v>
      </c>
    </row>
    <row r="71" spans="1:9" x14ac:dyDescent="0.3">
      <c r="A71" s="6"/>
      <c r="B71" s="6" t="s">
        <v>37</v>
      </c>
      <c r="C71">
        <f>F69/E69</f>
        <v>1.4759830508474578</v>
      </c>
    </row>
    <row r="72" spans="1:9" x14ac:dyDescent="0.3">
      <c r="B72" s="6" t="s">
        <v>39</v>
      </c>
      <c r="C72">
        <f>E69/H69</f>
        <v>5.0862068965517242</v>
      </c>
    </row>
    <row r="73" spans="1:9" x14ac:dyDescent="0.3">
      <c r="A73" s="1" t="s">
        <v>1</v>
      </c>
      <c r="B73" s="1" t="s">
        <v>2</v>
      </c>
      <c r="C73" s="1" t="s">
        <v>3</v>
      </c>
      <c r="D73" s="1" t="s">
        <v>4</v>
      </c>
      <c r="E73" s="1" t="s">
        <v>17</v>
      </c>
      <c r="F73" s="1" t="s">
        <v>8</v>
      </c>
      <c r="G73" s="1" t="s">
        <v>5</v>
      </c>
      <c r="H73" s="1" t="s">
        <v>6</v>
      </c>
      <c r="I73" s="1" t="s">
        <v>7</v>
      </c>
    </row>
    <row r="74" spans="1:9" x14ac:dyDescent="0.3">
      <c r="A74" s="2">
        <v>45229</v>
      </c>
      <c r="B74" s="1" t="s">
        <v>33</v>
      </c>
      <c r="C74" s="1" t="s">
        <v>11</v>
      </c>
      <c r="D74" s="1" t="s">
        <v>124</v>
      </c>
      <c r="E74" s="1">
        <v>86</v>
      </c>
      <c r="F74" s="1">
        <v>1485.22</v>
      </c>
      <c r="G74" s="1">
        <v>878.12</v>
      </c>
      <c r="H74" s="1">
        <v>198</v>
      </c>
      <c r="I74" s="1">
        <f>F74-G74</f>
        <v>607.1</v>
      </c>
    </row>
    <row r="75" spans="1:9" x14ac:dyDescent="0.3">
      <c r="A75" s="16">
        <v>45230</v>
      </c>
      <c r="B75" s="1" t="s">
        <v>157</v>
      </c>
      <c r="C75" s="1" t="s">
        <v>158</v>
      </c>
      <c r="D75" s="1" t="s">
        <v>159</v>
      </c>
      <c r="E75" s="1">
        <v>100</v>
      </c>
      <c r="F75" s="1">
        <v>1004.16</v>
      </c>
      <c r="G75" s="1"/>
      <c r="H75" s="1"/>
      <c r="I75" s="1">
        <f t="shared" ref="I75:I85" si="4">F75-G75</f>
        <v>1004.16</v>
      </c>
    </row>
    <row r="76" spans="1:9" x14ac:dyDescent="0.3">
      <c r="A76" s="16">
        <v>45230</v>
      </c>
      <c r="B76" s="1" t="s">
        <v>18</v>
      </c>
      <c r="C76" s="1" t="s">
        <v>160</v>
      </c>
      <c r="D76" s="1" t="s">
        <v>161</v>
      </c>
      <c r="E76" s="1">
        <v>9</v>
      </c>
      <c r="F76" s="1">
        <v>58</v>
      </c>
      <c r="G76" s="1"/>
      <c r="H76" s="1"/>
      <c r="I76" s="1">
        <f t="shared" si="4"/>
        <v>58</v>
      </c>
    </row>
    <row r="77" spans="1:9" x14ac:dyDescent="0.3">
      <c r="A77" s="2">
        <v>45231</v>
      </c>
      <c r="B77" s="1" t="s">
        <v>20</v>
      </c>
      <c r="C77" s="1" t="s">
        <v>13</v>
      </c>
      <c r="D77" s="1" t="s">
        <v>124</v>
      </c>
      <c r="E77" s="1">
        <v>277</v>
      </c>
      <c r="F77" s="1">
        <v>1466.3</v>
      </c>
      <c r="G77" s="1">
        <v>348.03</v>
      </c>
      <c r="H77" s="1">
        <v>65</v>
      </c>
      <c r="I77" s="1">
        <f t="shared" si="4"/>
        <v>1118.27</v>
      </c>
    </row>
    <row r="78" spans="1:9" x14ac:dyDescent="0.3">
      <c r="A78" s="2">
        <v>45232</v>
      </c>
      <c r="B78" s="1" t="s">
        <v>10</v>
      </c>
      <c r="C78" s="1" t="s">
        <v>11</v>
      </c>
      <c r="D78" s="1" t="s">
        <v>154</v>
      </c>
      <c r="E78" s="1">
        <v>264</v>
      </c>
      <c r="F78" s="1">
        <v>1008.67</v>
      </c>
      <c r="G78" s="1"/>
      <c r="H78" s="1"/>
      <c r="I78" s="1">
        <f t="shared" si="4"/>
        <v>1008.67</v>
      </c>
    </row>
    <row r="79" spans="1:9" x14ac:dyDescent="0.3">
      <c r="A79" s="2">
        <v>45233</v>
      </c>
      <c r="B79" s="1" t="s">
        <v>20</v>
      </c>
      <c r="C79" s="1" t="s">
        <v>13</v>
      </c>
      <c r="D79" s="1" t="s">
        <v>124</v>
      </c>
      <c r="E79" s="1">
        <v>277</v>
      </c>
      <c r="F79" s="1">
        <v>1466.73</v>
      </c>
      <c r="G79" s="1"/>
      <c r="H79" s="1"/>
      <c r="I79" s="1">
        <f t="shared" si="4"/>
        <v>1466.73</v>
      </c>
    </row>
    <row r="80" spans="1:9" x14ac:dyDescent="0.3">
      <c r="A80" s="2"/>
      <c r="B80" s="1"/>
      <c r="C80" s="1"/>
      <c r="D80" s="1"/>
      <c r="E80" s="1"/>
      <c r="F80" s="1"/>
      <c r="G80" s="1"/>
      <c r="H80" s="1"/>
      <c r="I80" s="1">
        <f t="shared" si="4"/>
        <v>0</v>
      </c>
    </row>
    <row r="81" spans="1:9" x14ac:dyDescent="0.3">
      <c r="A81" s="2"/>
      <c r="B81" s="2"/>
      <c r="C81" s="1"/>
      <c r="D81" s="1"/>
      <c r="E81" s="1"/>
      <c r="F81" s="1"/>
      <c r="G81" s="1"/>
      <c r="H81" s="1"/>
      <c r="I81" s="1">
        <f t="shared" si="4"/>
        <v>0</v>
      </c>
    </row>
    <row r="82" spans="1:9" x14ac:dyDescent="0.3">
      <c r="A82" s="2"/>
      <c r="B82" s="1"/>
      <c r="C82" s="1"/>
      <c r="D82" s="1"/>
      <c r="E82" s="1"/>
      <c r="F82" s="1"/>
      <c r="G82" s="1"/>
      <c r="H82" s="1"/>
      <c r="I82" s="1">
        <f t="shared" si="4"/>
        <v>0</v>
      </c>
    </row>
    <row r="83" spans="1:9" x14ac:dyDescent="0.3">
      <c r="A83" s="2"/>
      <c r="B83" s="1"/>
      <c r="C83" s="1"/>
      <c r="D83" s="1"/>
      <c r="E83" s="1"/>
      <c r="F83" s="1"/>
      <c r="G83" s="1"/>
      <c r="H83" s="1"/>
      <c r="I83" s="1">
        <f t="shared" si="4"/>
        <v>0</v>
      </c>
    </row>
    <row r="84" spans="1:9" x14ac:dyDescent="0.3">
      <c r="A84" s="2"/>
      <c r="B84" s="1"/>
      <c r="C84" s="1"/>
      <c r="D84" s="1"/>
      <c r="E84" s="1"/>
      <c r="F84" s="1"/>
      <c r="G84" s="1"/>
      <c r="H84" s="1"/>
      <c r="I84" s="1">
        <f t="shared" si="4"/>
        <v>0</v>
      </c>
    </row>
    <row r="85" spans="1:9" x14ac:dyDescent="0.3">
      <c r="A85" s="2"/>
      <c r="B85" s="1"/>
      <c r="C85" s="1"/>
      <c r="D85" s="1"/>
      <c r="E85" s="1"/>
      <c r="F85" s="1"/>
      <c r="G85" s="1"/>
      <c r="H85" s="1"/>
      <c r="I85" s="1">
        <f t="shared" si="4"/>
        <v>0</v>
      </c>
    </row>
    <row r="86" spans="1:9" x14ac:dyDescent="0.3">
      <c r="E86" s="1">
        <f>SUM(E74:E85)</f>
        <v>1013</v>
      </c>
      <c r="F86" s="1">
        <f>SUM(F74:F85)</f>
        <v>6489.08</v>
      </c>
      <c r="G86" s="1">
        <f>SUM(G74:G85)</f>
        <v>1226.1500000000001</v>
      </c>
      <c r="H86" s="1">
        <f>SUM(H74:H85)</f>
        <v>263</v>
      </c>
      <c r="I86" s="1">
        <f>SUM(I74:I85)</f>
        <v>5262.93</v>
      </c>
    </row>
    <row r="87" spans="1:9" x14ac:dyDescent="0.3">
      <c r="A87" s="6"/>
      <c r="B87" s="6" t="s">
        <v>38</v>
      </c>
      <c r="C87">
        <f>G86/E86</f>
        <v>1.2104146100691018</v>
      </c>
    </row>
    <row r="88" spans="1:9" x14ac:dyDescent="0.3">
      <c r="A88" s="6"/>
      <c r="B88" s="6" t="s">
        <v>37</v>
      </c>
      <c r="C88">
        <f>F86/E86</f>
        <v>6.4058045409674236</v>
      </c>
    </row>
    <row r="89" spans="1:9" x14ac:dyDescent="0.3">
      <c r="B89" s="6" t="s">
        <v>39</v>
      </c>
      <c r="C89">
        <f>E86/H86</f>
        <v>3.8517110266159698</v>
      </c>
    </row>
  </sheetData>
  <mergeCells count="6">
    <mergeCell ref="J9:L9"/>
    <mergeCell ref="A1:B1"/>
    <mergeCell ref="C1:G1"/>
    <mergeCell ref="J3:L3"/>
    <mergeCell ref="J4:L4"/>
    <mergeCell ref="J5:L5"/>
  </mergeCells>
  <pageMargins left="0.7" right="0.7" top="0.75" bottom="0.75" header="0.3" footer="0.3"/>
  <pageSetup scale="62" orientation="landscape" r:id="rId1"/>
  <rowBreaks count="1" manualBreakCount="1">
    <brk id="3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02B4-90E0-4977-8B02-916AD7ADF98A}">
  <dimension ref="A1:O42"/>
  <sheetViews>
    <sheetView zoomScale="172" zoomScaleNormal="120" workbookViewId="0">
      <pane ySplit="1" topLeftCell="A2" activePane="bottomLeft" state="frozen"/>
      <selection pane="bottomLeft" activeCell="Q8" sqref="Q8"/>
    </sheetView>
  </sheetViews>
  <sheetFormatPr defaultRowHeight="14.4" x14ac:dyDescent="0.3"/>
  <cols>
    <col min="6" max="6" width="0" hidden="1" customWidth="1"/>
    <col min="13" max="13" width="5.33203125" bestFit="1" customWidth="1"/>
    <col min="14" max="14" width="9.88671875" hidden="1" customWidth="1"/>
    <col min="15" max="15" width="5.77734375" hidden="1" customWidth="1"/>
  </cols>
  <sheetData>
    <row r="1" spans="1:15" s="15" customFormat="1" x14ac:dyDescent="0.3">
      <c r="A1" s="12" t="s">
        <v>1</v>
      </c>
      <c r="B1" s="38" t="s">
        <v>21</v>
      </c>
      <c r="C1" s="38"/>
      <c r="D1" s="38" t="s">
        <v>22</v>
      </c>
      <c r="E1" s="38"/>
      <c r="F1" s="12"/>
      <c r="G1" s="12" t="s">
        <v>23</v>
      </c>
      <c r="H1" s="12" t="s">
        <v>24</v>
      </c>
      <c r="I1" s="12" t="s">
        <v>28</v>
      </c>
      <c r="J1" s="12" t="s">
        <v>25</v>
      </c>
      <c r="K1" s="12" t="s">
        <v>244</v>
      </c>
      <c r="L1" s="12" t="s">
        <v>26</v>
      </c>
      <c r="M1" s="13" t="s">
        <v>27</v>
      </c>
      <c r="N1" s="14" t="s">
        <v>29</v>
      </c>
    </row>
    <row r="2" spans="1:15" x14ac:dyDescent="0.3">
      <c r="A2" s="2">
        <v>45352</v>
      </c>
      <c r="B2" s="31">
        <v>244298</v>
      </c>
      <c r="C2" s="32"/>
      <c r="D2" s="37">
        <v>244542</v>
      </c>
      <c r="E2" s="37"/>
      <c r="F2" s="3"/>
      <c r="G2" s="1">
        <v>84</v>
      </c>
      <c r="H2" s="1">
        <v>87</v>
      </c>
      <c r="I2" s="1"/>
      <c r="J2" s="1">
        <v>73</v>
      </c>
      <c r="K2" s="1"/>
      <c r="L2" s="1"/>
      <c r="M2" s="1">
        <f t="shared" ref="M2:M23" si="0">(D2-B2)</f>
        <v>244</v>
      </c>
      <c r="N2">
        <f t="shared" ref="N2:N39" si="1">SUM(G2:L2)</f>
        <v>244</v>
      </c>
      <c r="O2" t="b">
        <f t="shared" ref="O2:O37" si="2">IF(M2,M2=N2,M2&lt;&gt;N2)</f>
        <v>1</v>
      </c>
    </row>
    <row r="3" spans="1:15" x14ac:dyDescent="0.3">
      <c r="A3" s="2">
        <v>45352</v>
      </c>
      <c r="B3" s="31">
        <f>D2</f>
        <v>244542</v>
      </c>
      <c r="C3" s="32"/>
      <c r="D3" s="37">
        <v>244947</v>
      </c>
      <c r="E3" s="37"/>
      <c r="F3" s="3"/>
      <c r="G3" s="1">
        <v>294</v>
      </c>
      <c r="H3" s="1"/>
      <c r="I3" s="1">
        <v>75</v>
      </c>
      <c r="J3" s="1">
        <v>36</v>
      </c>
      <c r="K3" s="1"/>
      <c r="L3" s="1"/>
      <c r="M3" s="1">
        <f t="shared" si="0"/>
        <v>405</v>
      </c>
      <c r="N3">
        <f t="shared" si="1"/>
        <v>405</v>
      </c>
      <c r="O3" t="b">
        <f t="shared" si="2"/>
        <v>1</v>
      </c>
    </row>
    <row r="4" spans="1:15" x14ac:dyDescent="0.3">
      <c r="A4" s="2">
        <v>45356</v>
      </c>
      <c r="B4" s="31">
        <f t="shared" ref="B4:B25" si="3">D3</f>
        <v>244947</v>
      </c>
      <c r="C4" s="32"/>
      <c r="D4" s="31">
        <v>245432</v>
      </c>
      <c r="E4" s="32"/>
      <c r="F4" s="1"/>
      <c r="G4" s="1">
        <v>298</v>
      </c>
      <c r="H4" s="1"/>
      <c r="I4" s="1">
        <v>76</v>
      </c>
      <c r="J4" s="1">
        <v>7</v>
      </c>
      <c r="K4" s="1"/>
      <c r="L4" s="1">
        <v>104</v>
      </c>
      <c r="M4" s="1">
        <f t="shared" si="0"/>
        <v>485</v>
      </c>
      <c r="N4">
        <f t="shared" si="1"/>
        <v>485</v>
      </c>
      <c r="O4" t="b">
        <f t="shared" si="2"/>
        <v>1</v>
      </c>
    </row>
    <row r="5" spans="1:15" x14ac:dyDescent="0.3">
      <c r="A5" s="2">
        <v>45357</v>
      </c>
      <c r="B5" s="31">
        <f t="shared" si="3"/>
        <v>245432</v>
      </c>
      <c r="C5" s="32"/>
      <c r="D5" s="31">
        <v>245798</v>
      </c>
      <c r="E5" s="32"/>
      <c r="F5" s="1"/>
      <c r="G5" s="1">
        <v>198</v>
      </c>
      <c r="H5" s="1"/>
      <c r="I5" s="1"/>
      <c r="J5" s="1">
        <v>8</v>
      </c>
      <c r="K5" s="1"/>
      <c r="L5" s="1">
        <v>160</v>
      </c>
      <c r="M5" s="1">
        <f t="shared" si="0"/>
        <v>366</v>
      </c>
      <c r="N5">
        <f t="shared" si="1"/>
        <v>366</v>
      </c>
      <c r="O5" t="b">
        <f t="shared" si="2"/>
        <v>1</v>
      </c>
    </row>
    <row r="6" spans="1:15" x14ac:dyDescent="0.3">
      <c r="A6" s="2">
        <v>45358</v>
      </c>
      <c r="B6" s="31">
        <f t="shared" si="3"/>
        <v>245798</v>
      </c>
      <c r="C6" s="32"/>
      <c r="D6" s="31">
        <v>246021</v>
      </c>
      <c r="E6" s="32"/>
      <c r="F6" s="1"/>
      <c r="G6" s="1">
        <v>217</v>
      </c>
      <c r="H6" s="1"/>
      <c r="I6" s="1"/>
      <c r="J6" s="1">
        <v>6</v>
      </c>
      <c r="K6" s="1"/>
      <c r="L6" s="1"/>
      <c r="M6" s="1">
        <f t="shared" si="0"/>
        <v>223</v>
      </c>
      <c r="N6">
        <f t="shared" si="1"/>
        <v>223</v>
      </c>
      <c r="O6" t="b">
        <f t="shared" si="2"/>
        <v>1</v>
      </c>
    </row>
    <row r="7" spans="1:15" x14ac:dyDescent="0.3">
      <c r="A7" s="2">
        <v>45359</v>
      </c>
      <c r="B7" s="31">
        <f t="shared" si="3"/>
        <v>246021</v>
      </c>
      <c r="C7" s="32"/>
      <c r="D7" s="31">
        <v>246204</v>
      </c>
      <c r="E7" s="32"/>
      <c r="F7" s="1"/>
      <c r="G7" s="1">
        <v>100</v>
      </c>
      <c r="H7" s="1"/>
      <c r="I7" s="1"/>
      <c r="J7" s="1">
        <v>83</v>
      </c>
      <c r="K7" s="1"/>
      <c r="L7" s="1"/>
      <c r="M7" s="1">
        <f t="shared" si="0"/>
        <v>183</v>
      </c>
      <c r="N7">
        <f t="shared" si="1"/>
        <v>183</v>
      </c>
      <c r="O7" t="b">
        <f t="shared" si="2"/>
        <v>1</v>
      </c>
    </row>
    <row r="8" spans="1:15" x14ac:dyDescent="0.3">
      <c r="A8" s="2">
        <v>45359</v>
      </c>
      <c r="B8" s="31">
        <f t="shared" si="3"/>
        <v>246204</v>
      </c>
      <c r="C8" s="32"/>
      <c r="D8" s="31">
        <v>246575</v>
      </c>
      <c r="E8" s="32"/>
      <c r="F8" s="1"/>
      <c r="G8" s="1">
        <v>136</v>
      </c>
      <c r="H8" s="1">
        <v>235</v>
      </c>
      <c r="I8" s="1"/>
      <c r="J8" s="1"/>
      <c r="K8" s="1"/>
      <c r="L8" s="1"/>
      <c r="M8" s="1">
        <f t="shared" si="0"/>
        <v>371</v>
      </c>
      <c r="N8">
        <f t="shared" si="1"/>
        <v>371</v>
      </c>
      <c r="O8" t="b">
        <f t="shared" si="2"/>
        <v>1</v>
      </c>
    </row>
    <row r="9" spans="1:15" x14ac:dyDescent="0.3">
      <c r="A9" s="2">
        <v>45362</v>
      </c>
      <c r="B9" s="31">
        <f t="shared" si="3"/>
        <v>246575</v>
      </c>
      <c r="C9" s="32"/>
      <c r="D9" s="31">
        <v>246949</v>
      </c>
      <c r="E9" s="32"/>
      <c r="F9" s="1"/>
      <c r="G9" s="1">
        <v>84</v>
      </c>
      <c r="H9" s="1">
        <v>222</v>
      </c>
      <c r="I9" s="1">
        <v>68</v>
      </c>
      <c r="J9" s="1"/>
      <c r="K9" s="1"/>
      <c r="L9" s="1"/>
      <c r="M9" s="1">
        <f t="shared" si="0"/>
        <v>374</v>
      </c>
      <c r="N9">
        <f t="shared" si="1"/>
        <v>374</v>
      </c>
      <c r="O9" t="b">
        <f t="shared" si="2"/>
        <v>1</v>
      </c>
    </row>
    <row r="10" spans="1:15" x14ac:dyDescent="0.3">
      <c r="A10" s="2">
        <v>45363</v>
      </c>
      <c r="B10" s="31">
        <f t="shared" si="3"/>
        <v>246949</v>
      </c>
      <c r="C10" s="32"/>
      <c r="D10" s="31">
        <v>247256</v>
      </c>
      <c r="E10" s="32"/>
      <c r="F10" s="1"/>
      <c r="G10" s="1"/>
      <c r="H10" s="1">
        <v>307</v>
      </c>
      <c r="I10" s="1"/>
      <c r="J10" s="1"/>
      <c r="K10" s="1"/>
      <c r="L10" s="1"/>
      <c r="M10" s="1">
        <f t="shared" si="0"/>
        <v>307</v>
      </c>
      <c r="N10">
        <f t="shared" si="1"/>
        <v>307</v>
      </c>
      <c r="O10" t="b">
        <f t="shared" si="2"/>
        <v>1</v>
      </c>
    </row>
    <row r="11" spans="1:15" x14ac:dyDescent="0.3">
      <c r="A11" s="2">
        <v>45369</v>
      </c>
      <c r="B11" s="31">
        <f t="shared" si="3"/>
        <v>247256</v>
      </c>
      <c r="C11" s="32"/>
      <c r="D11" s="31">
        <v>247601</v>
      </c>
      <c r="E11" s="32"/>
      <c r="F11" s="1"/>
      <c r="G11" s="1">
        <v>113</v>
      </c>
      <c r="H11" s="1">
        <v>232</v>
      </c>
      <c r="I11" s="1"/>
      <c r="J11" s="1"/>
      <c r="K11" s="1"/>
      <c r="L11" s="1"/>
      <c r="M11" s="1">
        <f t="shared" si="0"/>
        <v>345</v>
      </c>
      <c r="N11">
        <f t="shared" si="1"/>
        <v>345</v>
      </c>
      <c r="O11" t="b">
        <f t="shared" si="2"/>
        <v>1</v>
      </c>
    </row>
    <row r="12" spans="1:15" x14ac:dyDescent="0.3">
      <c r="A12" s="2">
        <v>45370</v>
      </c>
      <c r="B12" s="31">
        <f t="shared" si="3"/>
        <v>247601</v>
      </c>
      <c r="C12" s="32"/>
      <c r="D12" s="31">
        <v>248036</v>
      </c>
      <c r="E12" s="32"/>
      <c r="F12" s="1"/>
      <c r="G12" s="1"/>
      <c r="H12" s="1">
        <v>435</v>
      </c>
      <c r="I12" s="1"/>
      <c r="J12" s="1"/>
      <c r="K12" s="1"/>
      <c r="L12" s="1"/>
      <c r="M12" s="1">
        <f t="shared" si="0"/>
        <v>435</v>
      </c>
      <c r="N12">
        <f t="shared" si="1"/>
        <v>435</v>
      </c>
      <c r="O12" t="b">
        <f t="shared" si="2"/>
        <v>1</v>
      </c>
    </row>
    <row r="13" spans="1:15" x14ac:dyDescent="0.3">
      <c r="A13" s="2">
        <v>45371</v>
      </c>
      <c r="B13" s="31">
        <f t="shared" si="3"/>
        <v>248036</v>
      </c>
      <c r="C13" s="32"/>
      <c r="D13" s="31">
        <v>248240</v>
      </c>
      <c r="E13" s="32"/>
      <c r="F13" s="1"/>
      <c r="G13" s="1"/>
      <c r="H13" s="1">
        <v>204</v>
      </c>
      <c r="I13" s="1"/>
      <c r="J13" s="1"/>
      <c r="K13" s="1"/>
      <c r="L13" s="1"/>
      <c r="M13" s="1">
        <f t="shared" si="0"/>
        <v>204</v>
      </c>
      <c r="N13">
        <f t="shared" si="1"/>
        <v>204</v>
      </c>
      <c r="O13" t="b">
        <f t="shared" si="2"/>
        <v>1</v>
      </c>
    </row>
    <row r="14" spans="1:15" x14ac:dyDescent="0.3">
      <c r="A14" s="2">
        <v>45371</v>
      </c>
      <c r="B14" s="31">
        <f t="shared" si="3"/>
        <v>248240</v>
      </c>
      <c r="C14" s="32"/>
      <c r="D14" s="31">
        <v>248476</v>
      </c>
      <c r="E14" s="32"/>
      <c r="F14" s="1"/>
      <c r="G14" s="1"/>
      <c r="H14" s="1">
        <v>236</v>
      </c>
      <c r="I14" s="1"/>
      <c r="J14" s="1"/>
      <c r="K14" s="1"/>
      <c r="L14" s="1"/>
      <c r="M14" s="1">
        <f t="shared" si="0"/>
        <v>236</v>
      </c>
      <c r="N14">
        <f t="shared" si="1"/>
        <v>236</v>
      </c>
      <c r="O14" t="b">
        <f t="shared" si="2"/>
        <v>1</v>
      </c>
    </row>
    <row r="15" spans="1:15" x14ac:dyDescent="0.3">
      <c r="A15" s="2">
        <v>45372</v>
      </c>
      <c r="B15" s="31">
        <f t="shared" si="3"/>
        <v>248476</v>
      </c>
      <c r="C15" s="32"/>
      <c r="D15" s="31">
        <v>248636</v>
      </c>
      <c r="E15" s="32"/>
      <c r="F15" s="1"/>
      <c r="G15" s="1"/>
      <c r="H15" s="1">
        <v>160</v>
      </c>
      <c r="I15" s="1"/>
      <c r="J15" s="1"/>
      <c r="K15" s="1"/>
      <c r="L15" s="1"/>
      <c r="M15" s="1">
        <f t="shared" si="0"/>
        <v>160</v>
      </c>
      <c r="N15">
        <f t="shared" si="1"/>
        <v>160</v>
      </c>
      <c r="O15" t="b">
        <f t="shared" si="2"/>
        <v>1</v>
      </c>
    </row>
    <row r="16" spans="1:15" x14ac:dyDescent="0.3">
      <c r="A16" s="2">
        <v>45372</v>
      </c>
      <c r="B16" s="31">
        <f t="shared" si="3"/>
        <v>248636</v>
      </c>
      <c r="C16" s="32"/>
      <c r="D16" s="31">
        <v>248868</v>
      </c>
      <c r="E16" s="32"/>
      <c r="F16" s="1"/>
      <c r="G16" s="1"/>
      <c r="H16" s="1">
        <v>232</v>
      </c>
      <c r="I16" s="1"/>
      <c r="J16" s="1"/>
      <c r="K16" s="1"/>
      <c r="L16" s="1"/>
      <c r="M16" s="1">
        <f t="shared" si="0"/>
        <v>232</v>
      </c>
      <c r="N16">
        <f t="shared" si="1"/>
        <v>232</v>
      </c>
      <c r="O16" t="b">
        <f t="shared" si="2"/>
        <v>1</v>
      </c>
    </row>
    <row r="17" spans="1:15" x14ac:dyDescent="0.3">
      <c r="A17" s="2">
        <v>45373</v>
      </c>
      <c r="B17" s="31">
        <f t="shared" si="3"/>
        <v>248868</v>
      </c>
      <c r="C17" s="32"/>
      <c r="D17" s="31">
        <v>249029</v>
      </c>
      <c r="E17" s="32"/>
      <c r="F17" s="1"/>
      <c r="G17" s="1"/>
      <c r="H17" s="1">
        <v>161</v>
      </c>
      <c r="I17" s="1"/>
      <c r="J17" s="1"/>
      <c r="K17" s="1"/>
      <c r="L17" s="1"/>
      <c r="M17" s="1">
        <f t="shared" si="0"/>
        <v>161</v>
      </c>
      <c r="N17">
        <f t="shared" si="1"/>
        <v>161</v>
      </c>
      <c r="O17" t="b">
        <f t="shared" si="2"/>
        <v>1</v>
      </c>
    </row>
    <row r="18" spans="1:15" x14ac:dyDescent="0.3">
      <c r="A18" s="2">
        <v>45373</v>
      </c>
      <c r="B18" s="31">
        <f t="shared" si="3"/>
        <v>249029</v>
      </c>
      <c r="C18" s="32"/>
      <c r="D18" s="31">
        <v>249276</v>
      </c>
      <c r="E18" s="32"/>
      <c r="F18" s="1"/>
      <c r="G18" s="1">
        <v>56</v>
      </c>
      <c r="H18" s="1">
        <v>191</v>
      </c>
      <c r="I18" s="1"/>
      <c r="J18" s="1"/>
      <c r="K18" s="1"/>
      <c r="L18" s="1"/>
      <c r="M18" s="1">
        <f t="shared" si="0"/>
        <v>247</v>
      </c>
      <c r="N18">
        <f t="shared" si="1"/>
        <v>247</v>
      </c>
      <c r="O18" t="b">
        <f t="shared" si="2"/>
        <v>1</v>
      </c>
    </row>
    <row r="19" spans="1:15" x14ac:dyDescent="0.3">
      <c r="A19" s="2">
        <v>45376</v>
      </c>
      <c r="B19" s="31">
        <f t="shared" si="3"/>
        <v>249276</v>
      </c>
      <c r="C19" s="32"/>
      <c r="D19" s="31">
        <v>249530</v>
      </c>
      <c r="E19" s="32"/>
      <c r="F19" s="1"/>
      <c r="G19" s="1">
        <v>60</v>
      </c>
      <c r="H19" s="1">
        <v>194</v>
      </c>
      <c r="I19" s="1"/>
      <c r="J19" s="1"/>
      <c r="K19" s="1"/>
      <c r="L19" s="1"/>
      <c r="M19" s="1">
        <f t="shared" si="0"/>
        <v>254</v>
      </c>
      <c r="N19">
        <f t="shared" si="1"/>
        <v>254</v>
      </c>
      <c r="O19" t="b">
        <f t="shared" si="2"/>
        <v>1</v>
      </c>
    </row>
    <row r="20" spans="1:15" x14ac:dyDescent="0.3">
      <c r="A20" s="2">
        <v>45377</v>
      </c>
      <c r="B20" s="31">
        <f t="shared" si="3"/>
        <v>249530</v>
      </c>
      <c r="C20" s="32"/>
      <c r="D20" s="31">
        <v>249806</v>
      </c>
      <c r="E20" s="32"/>
      <c r="F20" s="1"/>
      <c r="G20" s="1">
        <v>16</v>
      </c>
      <c r="H20" s="1">
        <v>260</v>
      </c>
      <c r="I20" s="1"/>
      <c r="J20" s="1"/>
      <c r="K20" s="1"/>
      <c r="L20" s="1"/>
      <c r="M20" s="1">
        <f t="shared" si="0"/>
        <v>276</v>
      </c>
      <c r="N20">
        <f t="shared" si="1"/>
        <v>276</v>
      </c>
      <c r="O20" t="b">
        <f t="shared" si="2"/>
        <v>1</v>
      </c>
    </row>
    <row r="21" spans="1:15" x14ac:dyDescent="0.3">
      <c r="A21" s="2">
        <v>45378</v>
      </c>
      <c r="B21" s="31">
        <f t="shared" si="3"/>
        <v>249806</v>
      </c>
      <c r="C21" s="32"/>
      <c r="D21" s="31">
        <v>249929</v>
      </c>
      <c r="E21" s="32"/>
      <c r="F21" s="1"/>
      <c r="G21" s="1">
        <v>19</v>
      </c>
      <c r="H21" s="1">
        <v>104</v>
      </c>
      <c r="I21" s="1"/>
      <c r="J21" s="1"/>
      <c r="K21" s="1"/>
      <c r="L21" s="1"/>
      <c r="M21" s="1">
        <f t="shared" si="0"/>
        <v>123</v>
      </c>
      <c r="N21">
        <f t="shared" si="1"/>
        <v>123</v>
      </c>
      <c r="O21" t="b">
        <f t="shared" si="2"/>
        <v>1</v>
      </c>
    </row>
    <row r="22" spans="1:15" x14ac:dyDescent="0.3">
      <c r="A22" s="2">
        <v>45378</v>
      </c>
      <c r="B22" s="31">
        <f t="shared" si="3"/>
        <v>249929</v>
      </c>
      <c r="C22" s="32"/>
      <c r="D22" s="31">
        <v>250083</v>
      </c>
      <c r="E22" s="32"/>
      <c r="F22" s="1"/>
      <c r="G22" s="1"/>
      <c r="H22" s="1">
        <v>154</v>
      </c>
      <c r="I22" s="1"/>
      <c r="J22" s="1"/>
      <c r="K22" s="1"/>
      <c r="L22" s="1"/>
      <c r="M22" s="1">
        <f t="shared" si="0"/>
        <v>154</v>
      </c>
      <c r="N22">
        <f t="shared" si="1"/>
        <v>154</v>
      </c>
      <c r="O22" t="b">
        <f t="shared" si="2"/>
        <v>1</v>
      </c>
    </row>
    <row r="23" spans="1:15" x14ac:dyDescent="0.3">
      <c r="A23" s="2">
        <v>45379</v>
      </c>
      <c r="B23" s="31">
        <f t="shared" si="3"/>
        <v>250083</v>
      </c>
      <c r="C23" s="32"/>
      <c r="D23" s="31">
        <v>250337</v>
      </c>
      <c r="E23" s="32"/>
      <c r="F23" s="1"/>
      <c r="G23" s="1">
        <v>58</v>
      </c>
      <c r="H23" s="1">
        <v>196</v>
      </c>
      <c r="I23" s="1"/>
      <c r="J23" s="1"/>
      <c r="K23" s="1"/>
      <c r="L23" s="1"/>
      <c r="M23" s="1">
        <f t="shared" si="0"/>
        <v>254</v>
      </c>
      <c r="N23">
        <f t="shared" si="1"/>
        <v>254</v>
      </c>
      <c r="O23" t="b">
        <f t="shared" si="2"/>
        <v>1</v>
      </c>
    </row>
    <row r="24" spans="1:15" x14ac:dyDescent="0.3">
      <c r="A24" s="2">
        <v>45379</v>
      </c>
      <c r="B24" s="31">
        <f t="shared" si="3"/>
        <v>250337</v>
      </c>
      <c r="C24" s="32"/>
      <c r="D24" s="31">
        <v>250529</v>
      </c>
      <c r="E24" s="32"/>
      <c r="F24" s="1"/>
      <c r="G24" s="1">
        <v>50</v>
      </c>
      <c r="H24" s="1">
        <v>142</v>
      </c>
      <c r="I24" s="1"/>
      <c r="J24" s="1"/>
      <c r="K24" s="1"/>
      <c r="L24" s="1"/>
      <c r="M24" s="1">
        <f>(D24-B24)</f>
        <v>192</v>
      </c>
      <c r="N24">
        <f t="shared" si="1"/>
        <v>192</v>
      </c>
      <c r="O24" t="b">
        <f t="shared" si="2"/>
        <v>1</v>
      </c>
    </row>
    <row r="25" spans="1:15" x14ac:dyDescent="0.3">
      <c r="A25" s="2">
        <v>45380</v>
      </c>
      <c r="B25" s="31">
        <f t="shared" si="3"/>
        <v>250529</v>
      </c>
      <c r="C25" s="32"/>
      <c r="D25" s="31">
        <v>250846</v>
      </c>
      <c r="E25" s="32"/>
      <c r="F25" s="1"/>
      <c r="G25" s="1">
        <v>51</v>
      </c>
      <c r="H25" s="1">
        <v>266</v>
      </c>
      <c r="I25" s="1"/>
      <c r="J25" s="1"/>
      <c r="K25" s="1"/>
      <c r="L25" s="1"/>
      <c r="M25" s="1">
        <f t="shared" ref="M25:M37" si="4">(D25-B25)</f>
        <v>317</v>
      </c>
      <c r="N25">
        <f t="shared" si="1"/>
        <v>317</v>
      </c>
      <c r="O25" t="b">
        <f t="shared" si="2"/>
        <v>1</v>
      </c>
    </row>
    <row r="26" spans="1:15" x14ac:dyDescent="0.3">
      <c r="A26" s="2"/>
      <c r="B26" s="31"/>
      <c r="C26" s="32"/>
      <c r="D26" s="31"/>
      <c r="E26" s="32"/>
      <c r="F26" s="1"/>
      <c r="G26" s="1"/>
      <c r="H26" s="1"/>
      <c r="I26" s="1"/>
      <c r="J26" s="1"/>
      <c r="K26" s="1"/>
      <c r="L26" s="1"/>
      <c r="M26" s="1">
        <f t="shared" si="4"/>
        <v>0</v>
      </c>
      <c r="N26">
        <f t="shared" si="1"/>
        <v>0</v>
      </c>
      <c r="O26" t="b">
        <f t="shared" si="2"/>
        <v>0</v>
      </c>
    </row>
    <row r="27" spans="1:15" x14ac:dyDescent="0.3">
      <c r="A27" s="2"/>
      <c r="B27" s="31"/>
      <c r="C27" s="32"/>
      <c r="D27" s="31"/>
      <c r="E27" s="32"/>
      <c r="F27" s="1"/>
      <c r="G27" s="1"/>
      <c r="H27" s="1"/>
      <c r="I27" s="1"/>
      <c r="J27" s="1"/>
      <c r="K27" s="1"/>
      <c r="L27" s="1"/>
      <c r="M27" s="1">
        <f t="shared" si="4"/>
        <v>0</v>
      </c>
      <c r="N27">
        <f t="shared" si="1"/>
        <v>0</v>
      </c>
      <c r="O27" t="b">
        <f t="shared" si="2"/>
        <v>0</v>
      </c>
    </row>
    <row r="28" spans="1:15" x14ac:dyDescent="0.3">
      <c r="A28" s="2"/>
      <c r="B28" s="31"/>
      <c r="C28" s="32"/>
      <c r="D28" s="31"/>
      <c r="E28" s="32"/>
      <c r="F28" s="1"/>
      <c r="G28" s="1"/>
      <c r="H28" s="1"/>
      <c r="I28" s="1"/>
      <c r="J28" s="1"/>
      <c r="K28" s="1"/>
      <c r="L28" s="1"/>
      <c r="M28" s="1">
        <f t="shared" si="4"/>
        <v>0</v>
      </c>
      <c r="N28">
        <f t="shared" si="1"/>
        <v>0</v>
      </c>
      <c r="O28" t="b">
        <f t="shared" si="2"/>
        <v>0</v>
      </c>
    </row>
    <row r="29" spans="1:15" x14ac:dyDescent="0.3">
      <c r="A29" s="2"/>
      <c r="B29" s="31"/>
      <c r="C29" s="32"/>
      <c r="D29" s="31"/>
      <c r="E29" s="32"/>
      <c r="F29" s="1"/>
      <c r="G29" s="1"/>
      <c r="H29" s="1"/>
      <c r="I29" s="1"/>
      <c r="J29" s="1"/>
      <c r="K29" s="1"/>
      <c r="L29" s="1"/>
      <c r="M29" s="1">
        <f t="shared" si="4"/>
        <v>0</v>
      </c>
      <c r="N29">
        <f t="shared" si="1"/>
        <v>0</v>
      </c>
      <c r="O29" t="b">
        <f t="shared" si="2"/>
        <v>0</v>
      </c>
    </row>
    <row r="30" spans="1:15" x14ac:dyDescent="0.3">
      <c r="A30" s="2"/>
      <c r="B30" s="31"/>
      <c r="C30" s="32"/>
      <c r="D30" s="31"/>
      <c r="E30" s="32"/>
      <c r="F30" s="1"/>
      <c r="G30" s="1"/>
      <c r="H30" s="1"/>
      <c r="I30" s="1"/>
      <c r="J30" s="1"/>
      <c r="K30" s="1"/>
      <c r="L30" s="1"/>
      <c r="M30" s="1">
        <f t="shared" si="4"/>
        <v>0</v>
      </c>
      <c r="N30">
        <f t="shared" si="1"/>
        <v>0</v>
      </c>
      <c r="O30" t="b">
        <f t="shared" si="2"/>
        <v>0</v>
      </c>
    </row>
    <row r="31" spans="1:15" x14ac:dyDescent="0.3">
      <c r="A31" s="2"/>
      <c r="B31" s="31"/>
      <c r="C31" s="32"/>
      <c r="D31" s="31"/>
      <c r="E31" s="32"/>
      <c r="F31" s="1"/>
      <c r="G31" s="1"/>
      <c r="H31" s="1"/>
      <c r="I31" s="1"/>
      <c r="J31" s="1"/>
      <c r="K31" s="1"/>
      <c r="L31" s="1"/>
      <c r="M31" s="1">
        <f t="shared" si="4"/>
        <v>0</v>
      </c>
      <c r="N31">
        <f t="shared" si="1"/>
        <v>0</v>
      </c>
      <c r="O31" t="b">
        <f t="shared" si="2"/>
        <v>0</v>
      </c>
    </row>
    <row r="32" spans="1:15" x14ac:dyDescent="0.3">
      <c r="A32" s="2"/>
      <c r="B32" s="31"/>
      <c r="C32" s="32"/>
      <c r="D32" s="31"/>
      <c r="E32" s="32"/>
      <c r="F32" s="1"/>
      <c r="G32" s="1"/>
      <c r="H32" s="1"/>
      <c r="I32" s="1"/>
      <c r="J32" s="1"/>
      <c r="K32" s="1"/>
      <c r="L32" s="1"/>
      <c r="M32" s="1">
        <f t="shared" si="4"/>
        <v>0</v>
      </c>
      <c r="N32">
        <f t="shared" si="1"/>
        <v>0</v>
      </c>
      <c r="O32" t="b">
        <f t="shared" si="2"/>
        <v>0</v>
      </c>
    </row>
    <row r="33" spans="1:15" x14ac:dyDescent="0.3">
      <c r="A33" s="2"/>
      <c r="B33" s="31"/>
      <c r="C33" s="32"/>
      <c r="D33" s="31"/>
      <c r="E33" s="32"/>
      <c r="F33" s="1"/>
      <c r="G33" s="1"/>
      <c r="H33" s="1"/>
      <c r="I33" s="1"/>
      <c r="J33" s="1"/>
      <c r="K33" s="1"/>
      <c r="L33" s="1"/>
      <c r="M33" s="1">
        <f t="shared" si="4"/>
        <v>0</v>
      </c>
      <c r="N33">
        <f t="shared" si="1"/>
        <v>0</v>
      </c>
      <c r="O33" t="b">
        <f t="shared" si="2"/>
        <v>0</v>
      </c>
    </row>
    <row r="34" spans="1:15" x14ac:dyDescent="0.3">
      <c r="A34" s="2"/>
      <c r="B34" s="31"/>
      <c r="C34" s="32"/>
      <c r="D34" s="31"/>
      <c r="E34" s="32"/>
      <c r="F34" s="1"/>
      <c r="G34" s="1"/>
      <c r="H34" s="1"/>
      <c r="I34" s="1"/>
      <c r="J34" s="1"/>
      <c r="K34" s="1"/>
      <c r="L34" s="1"/>
      <c r="M34" s="1">
        <f t="shared" si="4"/>
        <v>0</v>
      </c>
      <c r="N34">
        <f t="shared" si="1"/>
        <v>0</v>
      </c>
      <c r="O34" t="b">
        <f t="shared" si="2"/>
        <v>0</v>
      </c>
    </row>
    <row r="35" spans="1:15" x14ac:dyDescent="0.3">
      <c r="A35" s="2"/>
      <c r="B35" s="31"/>
      <c r="C35" s="32"/>
      <c r="D35" s="31"/>
      <c r="E35" s="32"/>
      <c r="F35" s="1"/>
      <c r="G35" s="1"/>
      <c r="H35" s="1"/>
      <c r="I35" s="1"/>
      <c r="J35" s="1"/>
      <c r="K35" s="1"/>
      <c r="L35" s="1"/>
      <c r="M35" s="1">
        <f t="shared" si="4"/>
        <v>0</v>
      </c>
      <c r="N35">
        <f t="shared" si="1"/>
        <v>0</v>
      </c>
      <c r="O35" t="b">
        <f t="shared" si="2"/>
        <v>0</v>
      </c>
    </row>
    <row r="36" spans="1:15" x14ac:dyDescent="0.3">
      <c r="A36" s="2"/>
      <c r="B36" s="31"/>
      <c r="C36" s="32"/>
      <c r="D36" s="35"/>
      <c r="E36" s="36"/>
      <c r="F36" s="1"/>
      <c r="G36" s="1"/>
      <c r="H36" s="1"/>
      <c r="I36" s="1"/>
      <c r="J36" s="1"/>
      <c r="K36" s="1"/>
      <c r="L36" s="1"/>
      <c r="M36" s="1">
        <f t="shared" si="4"/>
        <v>0</v>
      </c>
      <c r="N36">
        <f t="shared" si="1"/>
        <v>0</v>
      </c>
      <c r="O36" t="b">
        <f t="shared" si="2"/>
        <v>0</v>
      </c>
    </row>
    <row r="37" spans="1:15" x14ac:dyDescent="0.3">
      <c r="A37" s="2"/>
      <c r="B37" s="31"/>
      <c r="C37" s="32"/>
      <c r="D37" s="31"/>
      <c r="E37" s="32"/>
      <c r="F37" s="1"/>
      <c r="G37" s="1"/>
      <c r="H37" s="1"/>
      <c r="I37" s="1"/>
      <c r="J37" s="1"/>
      <c r="K37" s="1"/>
      <c r="L37" s="1"/>
      <c r="M37" s="1">
        <f t="shared" si="4"/>
        <v>0</v>
      </c>
      <c r="N37">
        <f t="shared" si="1"/>
        <v>0</v>
      </c>
      <c r="O37" t="b">
        <f t="shared" si="2"/>
        <v>0</v>
      </c>
    </row>
    <row r="38" spans="1:15" x14ac:dyDescent="0.3">
      <c r="B38" s="33"/>
      <c r="C38" s="33"/>
    </row>
    <row r="39" spans="1:15" x14ac:dyDescent="0.3">
      <c r="A39" s="1"/>
      <c r="B39" s="34"/>
      <c r="C39" s="34"/>
      <c r="D39" s="1"/>
      <c r="E39" s="1"/>
      <c r="F39" s="1"/>
      <c r="G39" s="1">
        <f t="shared" ref="G39:M39" si="5">SUM(G2:G37)</f>
        <v>1834</v>
      </c>
      <c r="H39" s="1">
        <f t="shared" si="5"/>
        <v>4018</v>
      </c>
      <c r="I39" s="1">
        <f t="shared" si="5"/>
        <v>219</v>
      </c>
      <c r="J39" s="1">
        <f t="shared" si="5"/>
        <v>213</v>
      </c>
      <c r="K39" s="1">
        <f t="shared" si="5"/>
        <v>0</v>
      </c>
      <c r="L39" s="1">
        <f t="shared" si="5"/>
        <v>264</v>
      </c>
      <c r="M39" s="1">
        <f t="shared" si="5"/>
        <v>6548</v>
      </c>
      <c r="N39">
        <f t="shared" si="1"/>
        <v>6548</v>
      </c>
      <c r="O39" t="b">
        <f>IF(M39,M39=N39,M39&lt;&gt;N39)</f>
        <v>1</v>
      </c>
    </row>
    <row r="40" spans="1:15" x14ac:dyDescent="0.3">
      <c r="B40" s="33"/>
      <c r="C40" s="33"/>
      <c r="G40" t="s">
        <v>238</v>
      </c>
      <c r="H40" t="s">
        <v>239</v>
      </c>
      <c r="I40" t="s">
        <v>240</v>
      </c>
      <c r="J40" t="s">
        <v>241</v>
      </c>
      <c r="K40" t="s">
        <v>242</v>
      </c>
      <c r="L40" t="s">
        <v>243</v>
      </c>
      <c r="M40" t="s">
        <v>80</v>
      </c>
    </row>
    <row r="41" spans="1:15" x14ac:dyDescent="0.3">
      <c r="B41" s="33"/>
      <c r="C41" s="33"/>
    </row>
    <row r="42" spans="1:15" x14ac:dyDescent="0.3">
      <c r="B42" s="33"/>
      <c r="C42" s="33"/>
    </row>
  </sheetData>
  <mergeCells count="79">
    <mergeCell ref="B35:C35"/>
    <mergeCell ref="D28:E28"/>
    <mergeCell ref="D29:E29"/>
    <mergeCell ref="D30:E30"/>
    <mergeCell ref="D31:E31"/>
    <mergeCell ref="D32:E32"/>
    <mergeCell ref="D35:E35"/>
    <mergeCell ref="B33:C33"/>
    <mergeCell ref="B34:C34"/>
    <mergeCell ref="B28:C28"/>
    <mergeCell ref="B29:C29"/>
    <mergeCell ref="B30:C30"/>
    <mergeCell ref="B31:C31"/>
    <mergeCell ref="B32:C32"/>
    <mergeCell ref="D2:E2"/>
    <mergeCell ref="D3:E3"/>
    <mergeCell ref="B3:C3"/>
    <mergeCell ref="D1:E1"/>
    <mergeCell ref="B1:C1"/>
    <mergeCell ref="B2:C2"/>
    <mergeCell ref="B42:C42"/>
    <mergeCell ref="D23:E23"/>
    <mergeCell ref="D24:E24"/>
    <mergeCell ref="D37:E37"/>
    <mergeCell ref="B40:C40"/>
    <mergeCell ref="B37:C37"/>
    <mergeCell ref="B23:C23"/>
    <mergeCell ref="B41:C41"/>
    <mergeCell ref="B39:C39"/>
    <mergeCell ref="B38:C38"/>
    <mergeCell ref="B24:C24"/>
    <mergeCell ref="B36:C36"/>
    <mergeCell ref="D36:E36"/>
    <mergeCell ref="B25:C25"/>
    <mergeCell ref="B26:C26"/>
    <mergeCell ref="B27:C27"/>
    <mergeCell ref="B4:C4"/>
    <mergeCell ref="B5:C5"/>
    <mergeCell ref="D4:E4"/>
    <mergeCell ref="D5:E5"/>
    <mergeCell ref="D6:E6"/>
    <mergeCell ref="D7:E7"/>
    <mergeCell ref="D8:E8"/>
    <mergeCell ref="D9:E9"/>
    <mergeCell ref="D22:E22"/>
    <mergeCell ref="B6:C6"/>
    <mergeCell ref="B7:C7"/>
    <mergeCell ref="B8:C8"/>
    <mergeCell ref="B9:C9"/>
    <mergeCell ref="B22:C22"/>
    <mergeCell ref="B21:C21"/>
    <mergeCell ref="D10:E10"/>
    <mergeCell ref="D11:E11"/>
    <mergeCell ref="D12:E12"/>
    <mergeCell ref="D13:E13"/>
    <mergeCell ref="D20:E20"/>
    <mergeCell ref="D21:E21"/>
    <mergeCell ref="B10:C10"/>
    <mergeCell ref="B11:C11"/>
    <mergeCell ref="B12:C12"/>
    <mergeCell ref="B13:C13"/>
    <mergeCell ref="B20:C20"/>
    <mergeCell ref="B19:C19"/>
    <mergeCell ref="D19:E19"/>
    <mergeCell ref="B14:C14"/>
    <mergeCell ref="B15:C15"/>
    <mergeCell ref="B16:C16"/>
    <mergeCell ref="B17:C17"/>
    <mergeCell ref="B18:C18"/>
    <mergeCell ref="D14:E14"/>
    <mergeCell ref="D15:E15"/>
    <mergeCell ref="D16:E16"/>
    <mergeCell ref="D17:E17"/>
    <mergeCell ref="D18:E18"/>
    <mergeCell ref="D25:E25"/>
    <mergeCell ref="D26:E26"/>
    <mergeCell ref="D27:E27"/>
    <mergeCell ref="D33:E33"/>
    <mergeCell ref="D34:E34"/>
  </mergeCells>
  <pageMargins left="0.7" right="0.7" top="0.75" bottom="0.75" header="0.3" footer="0.3"/>
  <pageSetup scale="8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E04C-58DD-47BC-B326-625BEBF770CC}">
  <dimension ref="A1:Q38"/>
  <sheetViews>
    <sheetView zoomScaleNormal="100" workbookViewId="0">
      <pane ySplit="1" topLeftCell="A2" activePane="bottomLeft" state="frozen"/>
      <selection pane="bottomLeft" activeCell="G15" sqref="G15"/>
    </sheetView>
  </sheetViews>
  <sheetFormatPr defaultRowHeight="14.4" x14ac:dyDescent="0.3"/>
  <cols>
    <col min="2" max="2" width="10" bestFit="1" customWidth="1"/>
    <col min="4" max="5" width="11.21875" customWidth="1"/>
  </cols>
  <sheetData>
    <row r="1" spans="1:12" x14ac:dyDescent="0.3">
      <c r="A1" s="1" t="s">
        <v>1</v>
      </c>
      <c r="B1" s="1" t="s">
        <v>48</v>
      </c>
      <c r="C1" s="1" t="s">
        <v>49</v>
      </c>
      <c r="D1" s="35" t="s">
        <v>50</v>
      </c>
      <c r="E1" s="36"/>
      <c r="F1" s="1" t="s">
        <v>23</v>
      </c>
      <c r="G1" s="1" t="s">
        <v>24</v>
      </c>
      <c r="H1" s="1" t="s">
        <v>51</v>
      </c>
      <c r="I1" s="1" t="s">
        <v>52</v>
      </c>
      <c r="J1" s="1" t="s">
        <v>28</v>
      </c>
      <c r="K1" s="1" t="s">
        <v>247</v>
      </c>
      <c r="L1" s="1" t="s">
        <v>82</v>
      </c>
    </row>
    <row r="2" spans="1:12" x14ac:dyDescent="0.3">
      <c r="A2" s="2">
        <v>45352</v>
      </c>
      <c r="B2" s="1">
        <v>234231</v>
      </c>
      <c r="C2" s="1">
        <v>710.95</v>
      </c>
      <c r="D2" s="35" t="s">
        <v>176</v>
      </c>
      <c r="E2" s="36"/>
      <c r="F2" s="1">
        <v>197</v>
      </c>
      <c r="G2" s="1"/>
      <c r="H2" s="1"/>
      <c r="I2" s="1"/>
      <c r="J2" s="1"/>
      <c r="K2" s="1"/>
      <c r="L2" s="1"/>
    </row>
    <row r="3" spans="1:12" x14ac:dyDescent="0.3">
      <c r="A3" s="2">
        <v>45357</v>
      </c>
      <c r="B3" s="1">
        <v>5799950</v>
      </c>
      <c r="C3" s="1">
        <v>643.46</v>
      </c>
      <c r="D3" s="35" t="s">
        <v>246</v>
      </c>
      <c r="E3" s="36"/>
      <c r="F3" s="1">
        <v>191</v>
      </c>
      <c r="G3" s="1"/>
      <c r="H3" s="1"/>
      <c r="I3" s="1"/>
      <c r="J3" s="1"/>
      <c r="K3" s="1"/>
      <c r="L3" s="1"/>
    </row>
    <row r="4" spans="1:12" x14ac:dyDescent="0.3">
      <c r="A4" s="2">
        <v>45359</v>
      </c>
      <c r="B4" s="1">
        <v>4012033</v>
      </c>
      <c r="C4" s="1">
        <v>668.94</v>
      </c>
      <c r="D4" s="35" t="s">
        <v>248</v>
      </c>
      <c r="E4" s="36"/>
      <c r="F4" s="1"/>
      <c r="G4" s="1">
        <v>185</v>
      </c>
      <c r="H4" s="1"/>
      <c r="I4" s="1"/>
      <c r="J4" s="1"/>
      <c r="K4" s="1"/>
      <c r="L4" s="1"/>
    </row>
    <row r="5" spans="1:12" x14ac:dyDescent="0.3">
      <c r="A5" s="2">
        <v>45359</v>
      </c>
      <c r="B5" s="1">
        <v>185344</v>
      </c>
      <c r="C5" s="1">
        <v>54.04</v>
      </c>
      <c r="D5" s="35" t="s">
        <v>176</v>
      </c>
      <c r="E5" s="36"/>
      <c r="F5" s="1">
        <v>17</v>
      </c>
      <c r="G5" s="1"/>
      <c r="H5" s="1"/>
      <c r="I5" s="1"/>
      <c r="J5" s="1"/>
      <c r="K5" s="1"/>
      <c r="L5" s="1"/>
    </row>
    <row r="6" spans="1:12" x14ac:dyDescent="0.3">
      <c r="A6" s="2">
        <v>45363</v>
      </c>
      <c r="B6" s="1">
        <v>12294</v>
      </c>
      <c r="C6" s="1">
        <v>552.4</v>
      </c>
      <c r="D6" s="35" t="s">
        <v>248</v>
      </c>
      <c r="E6" s="36"/>
      <c r="F6" s="1"/>
      <c r="G6" s="1">
        <v>151</v>
      </c>
      <c r="H6" s="1"/>
      <c r="I6" s="1"/>
      <c r="J6" s="1"/>
      <c r="K6" s="1"/>
      <c r="L6" s="1"/>
    </row>
    <row r="7" spans="1:12" x14ac:dyDescent="0.3">
      <c r="A7" s="2">
        <v>45370</v>
      </c>
      <c r="B7" s="1">
        <v>10503</v>
      </c>
      <c r="C7" s="1">
        <v>721.7</v>
      </c>
      <c r="D7" s="35" t="s">
        <v>178</v>
      </c>
      <c r="E7" s="36"/>
      <c r="F7" s="1"/>
      <c r="G7" s="1">
        <v>193</v>
      </c>
      <c r="H7" s="1"/>
      <c r="I7" s="1"/>
      <c r="J7" s="1"/>
      <c r="K7" s="1"/>
      <c r="L7" s="1"/>
    </row>
    <row r="8" spans="1:12" x14ac:dyDescent="0.3">
      <c r="A8" s="2">
        <v>45371</v>
      </c>
      <c r="B8" s="1" t="s">
        <v>249</v>
      </c>
      <c r="C8" s="1">
        <v>77.08</v>
      </c>
      <c r="D8" s="35" t="s">
        <v>245</v>
      </c>
      <c r="E8" s="36"/>
      <c r="F8" s="1">
        <v>24</v>
      </c>
      <c r="G8" s="1"/>
      <c r="H8" s="1"/>
      <c r="I8" s="1"/>
      <c r="J8" s="1"/>
      <c r="K8" s="1"/>
      <c r="L8" s="1"/>
    </row>
    <row r="9" spans="1:12" x14ac:dyDescent="0.3">
      <c r="A9" s="2">
        <v>45372</v>
      </c>
      <c r="B9" s="1">
        <v>10102</v>
      </c>
      <c r="C9" s="1">
        <v>361.63</v>
      </c>
      <c r="D9" s="35" t="s">
        <v>178</v>
      </c>
      <c r="E9" s="36"/>
      <c r="F9" s="1"/>
      <c r="G9" s="1">
        <v>100</v>
      </c>
      <c r="H9" s="1"/>
      <c r="I9" s="1"/>
      <c r="J9" s="1"/>
      <c r="K9" s="1"/>
      <c r="L9" s="1"/>
    </row>
    <row r="10" spans="1:12" x14ac:dyDescent="0.3">
      <c r="A10" s="2">
        <v>45372</v>
      </c>
      <c r="B10" s="1" t="s">
        <v>250</v>
      </c>
      <c r="C10" s="1">
        <v>75.7</v>
      </c>
      <c r="D10" s="35" t="s">
        <v>177</v>
      </c>
      <c r="E10" s="36"/>
      <c r="F10" s="1">
        <v>24</v>
      </c>
      <c r="G10" s="1"/>
      <c r="H10" s="1"/>
      <c r="I10" s="1"/>
      <c r="J10" s="1"/>
      <c r="K10" s="1"/>
      <c r="L10" s="1"/>
    </row>
    <row r="11" spans="1:12" x14ac:dyDescent="0.3">
      <c r="A11" s="2">
        <v>45376</v>
      </c>
      <c r="B11" s="1">
        <v>145921</v>
      </c>
      <c r="C11" s="1">
        <v>756.1</v>
      </c>
      <c r="D11" s="35" t="s">
        <v>176</v>
      </c>
      <c r="E11" s="36"/>
      <c r="F11" s="1">
        <v>201</v>
      </c>
      <c r="G11" s="1"/>
      <c r="H11" s="1"/>
      <c r="I11" s="1"/>
      <c r="J11" s="1"/>
      <c r="K11" s="1"/>
      <c r="L11" s="1"/>
    </row>
    <row r="12" spans="1:12" x14ac:dyDescent="0.3">
      <c r="A12" s="2">
        <v>45378</v>
      </c>
      <c r="B12" s="1">
        <v>14118</v>
      </c>
      <c r="C12" s="1">
        <v>727.69</v>
      </c>
      <c r="D12" s="39" t="s">
        <v>178</v>
      </c>
      <c r="E12" s="40"/>
      <c r="F12" s="1"/>
      <c r="G12" s="1">
        <v>181</v>
      </c>
      <c r="H12" s="1"/>
      <c r="I12" s="1"/>
      <c r="J12" s="1"/>
      <c r="K12" s="1"/>
      <c r="L12" s="1"/>
    </row>
    <row r="13" spans="1:12" x14ac:dyDescent="0.3">
      <c r="A13" s="2"/>
      <c r="B13" s="1"/>
      <c r="C13" s="1"/>
      <c r="D13" s="35"/>
      <c r="E13" s="36"/>
      <c r="F13" s="1"/>
      <c r="G13" s="1"/>
      <c r="H13" s="1"/>
      <c r="I13" s="1"/>
      <c r="J13" s="1"/>
      <c r="K13" s="1"/>
      <c r="L13" s="1"/>
    </row>
    <row r="14" spans="1:12" x14ac:dyDescent="0.3">
      <c r="A14" s="2"/>
      <c r="B14" s="1"/>
      <c r="C14" s="1"/>
      <c r="D14" s="35"/>
      <c r="E14" s="36"/>
      <c r="F14" s="1"/>
      <c r="G14" s="1"/>
      <c r="H14" s="1"/>
      <c r="I14" s="1"/>
      <c r="J14" s="1"/>
      <c r="K14" s="1"/>
      <c r="L14" s="1"/>
    </row>
    <row r="15" spans="1:12" x14ac:dyDescent="0.3">
      <c r="A15" s="2"/>
      <c r="B15" s="1"/>
      <c r="C15" s="1"/>
      <c r="D15" s="35"/>
      <c r="E15" s="36"/>
      <c r="F15" s="1"/>
      <c r="G15" s="1"/>
      <c r="H15" s="1"/>
      <c r="I15" s="1"/>
      <c r="J15" s="1"/>
      <c r="K15" s="1"/>
      <c r="L15" s="1"/>
    </row>
    <row r="16" spans="1:12" x14ac:dyDescent="0.3">
      <c r="A16" s="2"/>
      <c r="B16" s="1"/>
      <c r="C16" s="1"/>
      <c r="D16" s="35"/>
      <c r="E16" s="36"/>
      <c r="F16" s="1"/>
      <c r="G16" s="1"/>
      <c r="H16" s="1"/>
      <c r="I16" s="1"/>
      <c r="J16" s="1"/>
      <c r="K16" s="1"/>
      <c r="L16" s="1"/>
    </row>
    <row r="17" spans="1:17" x14ac:dyDescent="0.3">
      <c r="A17" s="2"/>
      <c r="B17" s="1"/>
      <c r="C17" s="1"/>
      <c r="D17" s="35"/>
      <c r="E17" s="36"/>
      <c r="F17" s="1"/>
      <c r="G17" s="1"/>
      <c r="H17" s="1"/>
      <c r="I17" s="1"/>
      <c r="J17" s="1"/>
      <c r="K17" s="1"/>
      <c r="L17" s="1"/>
    </row>
    <row r="18" spans="1:17" x14ac:dyDescent="0.3">
      <c r="A18" s="2"/>
      <c r="B18" s="1"/>
      <c r="C18" s="1"/>
      <c r="D18" s="35"/>
      <c r="E18" s="36"/>
      <c r="F18" s="1"/>
      <c r="G18" s="1"/>
      <c r="H18" s="1"/>
      <c r="I18" s="1"/>
      <c r="J18" s="1"/>
      <c r="K18" s="1"/>
      <c r="L18" s="1"/>
      <c r="Q18" t="s">
        <v>80</v>
      </c>
    </row>
    <row r="19" spans="1:17" x14ac:dyDescent="0.3">
      <c r="A19" s="2"/>
      <c r="B19" s="1"/>
      <c r="C19" s="1"/>
      <c r="D19" s="35"/>
      <c r="E19" s="36"/>
      <c r="F19" s="1"/>
      <c r="G19" s="1"/>
      <c r="H19" s="1"/>
      <c r="I19" s="1"/>
      <c r="J19" s="1"/>
      <c r="K19" s="1"/>
      <c r="L19" s="1"/>
    </row>
    <row r="20" spans="1:17" x14ac:dyDescent="0.3">
      <c r="A20" s="2"/>
      <c r="B20" s="1"/>
      <c r="C20" s="1"/>
      <c r="D20" s="35"/>
      <c r="E20" s="36"/>
      <c r="F20" s="1"/>
      <c r="G20" s="1"/>
      <c r="H20" s="1"/>
      <c r="I20" s="1"/>
      <c r="J20" s="1"/>
      <c r="K20" s="1"/>
      <c r="L20" s="1"/>
    </row>
    <row r="21" spans="1:17" x14ac:dyDescent="0.3">
      <c r="A21" s="2"/>
      <c r="B21" s="1"/>
      <c r="C21" s="1"/>
      <c r="D21" s="35"/>
      <c r="E21" s="36"/>
      <c r="F21" s="1"/>
      <c r="G21" s="1"/>
      <c r="H21" s="1"/>
      <c r="I21" s="1"/>
      <c r="J21" s="1"/>
      <c r="K21" s="1"/>
      <c r="L21" s="1"/>
    </row>
    <row r="22" spans="1:17" x14ac:dyDescent="0.3">
      <c r="A22" s="2"/>
      <c r="B22" s="1"/>
      <c r="C22" s="1"/>
      <c r="D22" s="35"/>
      <c r="E22" s="36"/>
      <c r="F22" s="1"/>
      <c r="G22" s="1"/>
      <c r="H22" s="1"/>
      <c r="I22" s="1"/>
      <c r="J22" s="1"/>
      <c r="K22" s="1"/>
      <c r="L22" s="1"/>
    </row>
    <row r="23" spans="1:17" x14ac:dyDescent="0.3">
      <c r="A23" s="2"/>
      <c r="B23" s="1"/>
      <c r="C23" s="1"/>
      <c r="D23" s="35"/>
      <c r="E23" s="36"/>
      <c r="F23" s="1"/>
      <c r="G23" s="1"/>
      <c r="H23" s="1"/>
      <c r="I23" s="1"/>
      <c r="J23" s="1"/>
      <c r="K23" s="1"/>
      <c r="L23" s="1"/>
    </row>
    <row r="24" spans="1:17" x14ac:dyDescent="0.3">
      <c r="A24" s="2"/>
      <c r="B24" s="1"/>
      <c r="C24" s="1"/>
      <c r="D24" s="35"/>
      <c r="E24" s="36"/>
      <c r="F24" s="1"/>
      <c r="G24" s="1"/>
      <c r="H24" s="1"/>
      <c r="I24" s="1"/>
      <c r="J24" s="1"/>
      <c r="K24" s="1"/>
      <c r="L24" s="1"/>
    </row>
    <row r="25" spans="1:17" x14ac:dyDescent="0.3">
      <c r="A25" s="2"/>
      <c r="B25" s="1"/>
      <c r="C25" s="1"/>
      <c r="D25" s="35"/>
      <c r="E25" s="36"/>
      <c r="F25" s="1"/>
      <c r="G25" s="1"/>
      <c r="H25" s="1"/>
      <c r="I25" s="1"/>
      <c r="J25" s="1"/>
      <c r="K25" s="1"/>
      <c r="L25" s="1"/>
    </row>
    <row r="26" spans="1:17" x14ac:dyDescent="0.3">
      <c r="A26" s="2"/>
      <c r="B26" s="1"/>
      <c r="C26" s="1"/>
      <c r="D26" s="35"/>
      <c r="E26" s="36"/>
      <c r="F26" s="1"/>
      <c r="G26" s="1"/>
      <c r="H26" s="1"/>
      <c r="I26" s="1"/>
      <c r="J26" s="1"/>
      <c r="K26" s="1"/>
      <c r="L26" s="1"/>
    </row>
    <row r="27" spans="1:17" x14ac:dyDescent="0.3">
      <c r="A27" s="2"/>
      <c r="B27" s="1"/>
      <c r="C27" s="1"/>
      <c r="D27" s="35"/>
      <c r="E27" s="36"/>
      <c r="F27" s="1"/>
      <c r="G27" s="1"/>
      <c r="H27" s="1"/>
      <c r="I27" s="1"/>
      <c r="J27" s="1"/>
      <c r="K27" s="1"/>
      <c r="L27" s="1"/>
    </row>
    <row r="28" spans="1:17" x14ac:dyDescent="0.3">
      <c r="D28" s="10"/>
      <c r="E28" s="10"/>
    </row>
    <row r="29" spans="1:17" x14ac:dyDescent="0.3">
      <c r="A29" s="1"/>
      <c r="B29" s="7" t="s">
        <v>53</v>
      </c>
      <c r="C29" s="1">
        <f>SUM(C2:C27)</f>
        <v>5349.6900000000005</v>
      </c>
      <c r="D29" s="8"/>
      <c r="E29" s="9"/>
      <c r="F29" s="1">
        <f t="shared" ref="F29:L29" si="0">SUM(F2:F27)</f>
        <v>654</v>
      </c>
      <c r="G29" s="1">
        <f t="shared" si="0"/>
        <v>810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>
        <f t="shared" si="0"/>
        <v>0</v>
      </c>
      <c r="L29" s="1">
        <f t="shared" si="0"/>
        <v>0</v>
      </c>
    </row>
    <row r="30" spans="1:17" x14ac:dyDescent="0.3">
      <c r="D30" s="11"/>
      <c r="E30" s="11"/>
    </row>
    <row r="31" spans="1:17" x14ac:dyDescent="0.3">
      <c r="D31" s="5"/>
      <c r="E31" s="5"/>
    </row>
    <row r="32" spans="1:17" x14ac:dyDescent="0.3">
      <c r="D32" s="5"/>
      <c r="E32" s="5"/>
    </row>
    <row r="33" spans="4:5" x14ac:dyDescent="0.3">
      <c r="D33" s="5"/>
      <c r="E33" s="5"/>
    </row>
    <row r="34" spans="4:5" x14ac:dyDescent="0.3">
      <c r="D34" s="5"/>
      <c r="E34" s="5"/>
    </row>
    <row r="35" spans="4:5" x14ac:dyDescent="0.3">
      <c r="D35" s="5"/>
      <c r="E35" s="5"/>
    </row>
    <row r="36" spans="4:5" x14ac:dyDescent="0.3">
      <c r="D36" s="5"/>
      <c r="E36" s="5"/>
    </row>
    <row r="37" spans="4:5" x14ac:dyDescent="0.3">
      <c r="D37" s="5"/>
      <c r="E37" s="5"/>
    </row>
    <row r="38" spans="4:5" x14ac:dyDescent="0.3">
      <c r="D38" s="5"/>
      <c r="E38" s="5"/>
    </row>
  </sheetData>
  <sortState xmlns:xlrd2="http://schemas.microsoft.com/office/spreadsheetml/2017/richdata2" ref="A2:H12">
    <sortCondition ref="A2:A12"/>
  </sortState>
  <mergeCells count="27">
    <mergeCell ref="D27:E27"/>
    <mergeCell ref="D1:E1"/>
    <mergeCell ref="D26:E26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6:E16"/>
    <mergeCell ref="D17:E17"/>
    <mergeCell ref="D18:E18"/>
    <mergeCell ref="D19:E19"/>
    <mergeCell ref="D11:E11"/>
    <mergeCell ref="D12:E12"/>
    <mergeCell ref="D13:E13"/>
    <mergeCell ref="D14:E14"/>
    <mergeCell ref="D15:E15"/>
    <mergeCell ref="D25:E25"/>
    <mergeCell ref="D20:E20"/>
    <mergeCell ref="D21:E21"/>
    <mergeCell ref="D22:E22"/>
    <mergeCell ref="D23:E23"/>
    <mergeCell ref="D24:E24"/>
  </mergeCells>
  <pageMargins left="0.7" right="0.7" top="0.75" bottom="0.75" header="0.3" footer="0.3"/>
  <pageSetup scale="8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BC5D-24A1-43AA-9DCE-38074824B0A7}">
  <dimension ref="A2:M35"/>
  <sheetViews>
    <sheetView zoomScale="120" zoomScaleNormal="120" workbookViewId="0">
      <selection activeCell="H10" sqref="H10"/>
    </sheetView>
  </sheetViews>
  <sheetFormatPr defaultRowHeight="14.4" x14ac:dyDescent="0.3"/>
  <cols>
    <col min="1" max="1" width="7.21875" bestFit="1" customWidth="1"/>
    <col min="2" max="2" width="12.109375" bestFit="1" customWidth="1"/>
    <col min="3" max="3" width="14.6640625" bestFit="1" customWidth="1"/>
    <col min="4" max="4" width="14.21875" bestFit="1" customWidth="1"/>
    <col min="5" max="5" width="5.44140625" bestFit="1" customWidth="1"/>
    <col min="6" max="6" width="8" hidden="1" customWidth="1"/>
    <col min="7" max="7" width="10.6640625" customWidth="1"/>
    <col min="8" max="8" width="9.6640625" style="18" bestFit="1" customWidth="1"/>
    <col min="9" max="9" width="12.109375" hidden="1" customWidth="1"/>
    <col min="10" max="10" width="8.88671875" customWidth="1"/>
  </cols>
  <sheetData>
    <row r="2" spans="1:10" x14ac:dyDescent="0.3">
      <c r="A2" s="15" t="s">
        <v>143</v>
      </c>
      <c r="B2" s="15"/>
      <c r="C2" s="15"/>
    </row>
    <row r="3" spans="1:10" x14ac:dyDescent="0.3">
      <c r="A3" s="15" t="s">
        <v>144</v>
      </c>
      <c r="B3" s="15"/>
      <c r="C3" s="15"/>
    </row>
    <row r="4" spans="1:10" x14ac:dyDescent="0.3">
      <c r="A4" s="15" t="s">
        <v>145</v>
      </c>
      <c r="B4" s="15"/>
      <c r="C4" s="15"/>
      <c r="I4" t="s">
        <v>80</v>
      </c>
    </row>
    <row r="7" spans="1:10" x14ac:dyDescent="0.3">
      <c r="A7" t="s">
        <v>146</v>
      </c>
      <c r="F7" s="15"/>
      <c r="G7" s="15" t="s">
        <v>151</v>
      </c>
      <c r="H7" s="21">
        <v>45415</v>
      </c>
    </row>
    <row r="9" spans="1:10" s="15" customFormat="1" x14ac:dyDescent="0.3">
      <c r="A9" s="13" t="s">
        <v>1</v>
      </c>
      <c r="B9" s="13" t="s">
        <v>2</v>
      </c>
      <c r="C9" s="13" t="s">
        <v>3</v>
      </c>
      <c r="D9" s="13" t="s">
        <v>4</v>
      </c>
      <c r="E9" s="13" t="s">
        <v>17</v>
      </c>
      <c r="F9" s="13" t="s">
        <v>8</v>
      </c>
      <c r="G9" s="13"/>
      <c r="H9" s="19" t="s">
        <v>135</v>
      </c>
      <c r="I9" s="13" t="s">
        <v>136</v>
      </c>
      <c r="J9" s="13" t="s">
        <v>147</v>
      </c>
    </row>
    <row r="10" spans="1:10" s="15" customFormat="1" x14ac:dyDescent="0.3">
      <c r="A10" s="2">
        <v>45404</v>
      </c>
      <c r="B10" s="1" t="s">
        <v>56</v>
      </c>
      <c r="C10" s="1" t="s">
        <v>252</v>
      </c>
      <c r="D10" s="1" t="s">
        <v>253</v>
      </c>
      <c r="E10" s="1">
        <v>387</v>
      </c>
      <c r="F10" s="1">
        <v>616.20000000000005</v>
      </c>
      <c r="G10" s="13"/>
      <c r="H10" s="20">
        <f t="shared" ref="H10:H24" si="0">F10*0.2</f>
        <v>123.24000000000001</v>
      </c>
      <c r="I10" s="1">
        <f>H10/E10</f>
        <v>0.31844961240310082</v>
      </c>
      <c r="J10" s="13"/>
    </row>
    <row r="11" spans="1:10" x14ac:dyDescent="0.3">
      <c r="A11" s="2">
        <v>45405</v>
      </c>
      <c r="B11" s="1" t="s">
        <v>33</v>
      </c>
      <c r="C11" s="1" t="s">
        <v>13</v>
      </c>
      <c r="D11" s="1" t="s">
        <v>58</v>
      </c>
      <c r="E11" s="1">
        <v>384</v>
      </c>
      <c r="F11" s="1">
        <v>1127.0899999999999</v>
      </c>
      <c r="G11" s="1"/>
      <c r="H11" s="20">
        <f t="shared" si="0"/>
        <v>225.41800000000001</v>
      </c>
      <c r="I11" s="1">
        <f>H11/E11</f>
        <v>0.58702604166666672</v>
      </c>
      <c r="J11" s="1"/>
    </row>
    <row r="12" spans="1:10" x14ac:dyDescent="0.3">
      <c r="A12" s="2">
        <v>45405</v>
      </c>
      <c r="B12" s="1" t="s">
        <v>10</v>
      </c>
      <c r="C12" s="1" t="s">
        <v>254</v>
      </c>
      <c r="D12" s="1" t="s">
        <v>196</v>
      </c>
      <c r="E12" s="1">
        <v>451</v>
      </c>
      <c r="F12" s="1">
        <v>1076.04</v>
      </c>
      <c r="G12" s="1"/>
      <c r="H12" s="20">
        <f t="shared" si="0"/>
        <v>215.208</v>
      </c>
      <c r="I12" s="1">
        <f t="shared" ref="I12:I25" si="1">H12/E12</f>
        <v>0.47717960088691797</v>
      </c>
      <c r="J12" s="1"/>
    </row>
    <row r="13" spans="1:10" x14ac:dyDescent="0.3">
      <c r="A13" s="2">
        <v>45406</v>
      </c>
      <c r="B13" s="1" t="s">
        <v>255</v>
      </c>
      <c r="C13" s="1" t="s">
        <v>256</v>
      </c>
      <c r="D13" s="1" t="s">
        <v>257</v>
      </c>
      <c r="E13" s="1">
        <v>312</v>
      </c>
      <c r="F13" s="1">
        <v>650</v>
      </c>
      <c r="G13" s="1"/>
      <c r="H13" s="20">
        <f t="shared" si="0"/>
        <v>130</v>
      </c>
      <c r="I13" s="1">
        <f t="shared" si="1"/>
        <v>0.41666666666666669</v>
      </c>
      <c r="J13" s="1"/>
    </row>
    <row r="14" spans="1:10" x14ac:dyDescent="0.3">
      <c r="A14" s="2">
        <v>45407</v>
      </c>
      <c r="B14" s="1" t="s">
        <v>104</v>
      </c>
      <c r="C14" s="1" t="s">
        <v>258</v>
      </c>
      <c r="D14" s="1" t="s">
        <v>13</v>
      </c>
      <c r="E14" s="1">
        <v>214</v>
      </c>
      <c r="F14" s="1">
        <v>616.63</v>
      </c>
      <c r="G14" s="1"/>
      <c r="H14" s="20">
        <f t="shared" si="0"/>
        <v>123.32600000000001</v>
      </c>
      <c r="I14" s="1">
        <f t="shared" si="1"/>
        <v>0.57628971962616826</v>
      </c>
      <c r="J14" s="1"/>
    </row>
    <row r="15" spans="1:10" x14ac:dyDescent="0.3">
      <c r="A15" s="2">
        <v>45407</v>
      </c>
      <c r="B15" s="1" t="s">
        <v>33</v>
      </c>
      <c r="C15" s="1" t="s">
        <v>13</v>
      </c>
      <c r="D15" s="1" t="s">
        <v>259</v>
      </c>
      <c r="E15" s="1">
        <v>293</v>
      </c>
      <c r="F15" s="1">
        <v>1049.6500000000001</v>
      </c>
      <c r="G15" s="1"/>
      <c r="H15" s="20">
        <f t="shared" si="0"/>
        <v>209.93000000000004</v>
      </c>
      <c r="I15" s="1">
        <f t="shared" si="1"/>
        <v>0.71648464163822534</v>
      </c>
      <c r="J15" s="1"/>
    </row>
    <row r="16" spans="1:10" x14ac:dyDescent="0.3">
      <c r="A16" s="2"/>
      <c r="B16" s="1"/>
      <c r="C16" s="1"/>
      <c r="D16" s="1"/>
      <c r="E16" s="1"/>
      <c r="F16" s="1"/>
      <c r="G16" s="1"/>
      <c r="H16" s="20">
        <f t="shared" si="0"/>
        <v>0</v>
      </c>
      <c r="I16" s="1" t="e">
        <f>H16/E16</f>
        <v>#DIV/0!</v>
      </c>
      <c r="J16" s="1"/>
    </row>
    <row r="17" spans="1:13" x14ac:dyDescent="0.3">
      <c r="A17" s="2"/>
      <c r="B17" s="1"/>
      <c r="C17" s="1"/>
      <c r="D17" s="1"/>
      <c r="E17" s="1"/>
      <c r="F17" s="1"/>
      <c r="G17" s="1"/>
      <c r="H17" s="20">
        <f t="shared" si="0"/>
        <v>0</v>
      </c>
      <c r="I17" s="1" t="e">
        <f t="shared" si="1"/>
        <v>#DIV/0!</v>
      </c>
      <c r="J17" s="1"/>
    </row>
    <row r="18" spans="1:13" x14ac:dyDescent="0.3">
      <c r="A18" s="2"/>
      <c r="B18" s="1"/>
      <c r="C18" s="1"/>
      <c r="D18" s="1"/>
      <c r="E18" s="1"/>
      <c r="F18" s="1"/>
      <c r="G18" s="1"/>
      <c r="H18" s="20">
        <f t="shared" si="0"/>
        <v>0</v>
      </c>
      <c r="I18" s="1" t="e">
        <f t="shared" si="1"/>
        <v>#DIV/0!</v>
      </c>
      <c r="J18" s="1"/>
    </row>
    <row r="19" spans="1:13" x14ac:dyDescent="0.3">
      <c r="A19" s="2"/>
      <c r="B19" s="1"/>
      <c r="C19" s="1"/>
      <c r="D19" s="1"/>
      <c r="E19" s="1"/>
      <c r="F19" s="1"/>
      <c r="G19" s="1"/>
      <c r="H19" s="20">
        <f t="shared" si="0"/>
        <v>0</v>
      </c>
      <c r="I19" s="1" t="e">
        <f t="shared" si="1"/>
        <v>#DIV/0!</v>
      </c>
      <c r="J19" s="1"/>
    </row>
    <row r="20" spans="1:13" x14ac:dyDescent="0.3">
      <c r="A20" s="2"/>
      <c r="B20" s="1"/>
      <c r="C20" s="1"/>
      <c r="D20" s="1"/>
      <c r="E20" s="1"/>
      <c r="F20" s="1"/>
      <c r="G20" s="1"/>
      <c r="H20" s="20">
        <f t="shared" si="0"/>
        <v>0</v>
      </c>
      <c r="I20" s="1" t="e">
        <f t="shared" si="1"/>
        <v>#DIV/0!</v>
      </c>
      <c r="J20" s="1"/>
    </row>
    <row r="21" spans="1:13" x14ac:dyDescent="0.3">
      <c r="A21" s="2"/>
      <c r="B21" s="1"/>
      <c r="C21" s="1"/>
      <c r="D21" s="1"/>
      <c r="E21" s="1"/>
      <c r="F21" s="1"/>
      <c r="G21" s="1"/>
      <c r="H21" s="20">
        <f t="shared" si="0"/>
        <v>0</v>
      </c>
      <c r="I21" s="1" t="e">
        <f t="shared" si="1"/>
        <v>#DIV/0!</v>
      </c>
      <c r="J21" s="1"/>
    </row>
    <row r="22" spans="1:13" x14ac:dyDescent="0.3">
      <c r="A22" s="2"/>
      <c r="B22" s="1"/>
      <c r="C22" s="1"/>
      <c r="D22" s="1"/>
      <c r="E22" s="1"/>
      <c r="F22" s="1"/>
      <c r="G22" s="1"/>
      <c r="H22" s="20">
        <f t="shared" si="0"/>
        <v>0</v>
      </c>
      <c r="I22" s="1" t="e">
        <f t="shared" si="1"/>
        <v>#DIV/0!</v>
      </c>
      <c r="J22" s="1"/>
    </row>
    <row r="23" spans="1:13" x14ac:dyDescent="0.3">
      <c r="A23" s="2"/>
      <c r="B23" s="1"/>
      <c r="C23" s="1"/>
      <c r="D23" s="1"/>
      <c r="E23" s="1"/>
      <c r="F23" s="1"/>
      <c r="G23" s="1"/>
      <c r="H23" s="20">
        <f t="shared" si="0"/>
        <v>0</v>
      </c>
      <c r="I23" s="1" t="e">
        <f t="shared" si="1"/>
        <v>#DIV/0!</v>
      </c>
      <c r="J23" s="1"/>
    </row>
    <row r="24" spans="1:13" x14ac:dyDescent="0.3">
      <c r="A24" s="1"/>
      <c r="B24" s="1"/>
      <c r="C24" s="1"/>
      <c r="D24" s="1"/>
      <c r="E24" s="1"/>
      <c r="F24" s="1"/>
      <c r="G24" s="1"/>
      <c r="H24" s="20">
        <f t="shared" si="0"/>
        <v>0</v>
      </c>
      <c r="I24" s="1" t="e">
        <f t="shared" si="1"/>
        <v>#DIV/0!</v>
      </c>
      <c r="J24" s="1"/>
    </row>
    <row r="25" spans="1:13" x14ac:dyDescent="0.3">
      <c r="D25" s="15" t="s">
        <v>142</v>
      </c>
      <c r="E25" s="1">
        <f>SUM(E10:E24)</f>
        <v>2041</v>
      </c>
      <c r="F25" s="1">
        <f>SUM(F10:F24)</f>
        <v>5135.6100000000006</v>
      </c>
      <c r="G25" s="1"/>
      <c r="H25" s="20">
        <f>SUM(H10:H24)</f>
        <v>1027.1220000000001</v>
      </c>
      <c r="I25" s="1">
        <f t="shared" si="1"/>
        <v>0.50324448799608035</v>
      </c>
      <c r="J25" s="1"/>
    </row>
    <row r="27" spans="1:13" x14ac:dyDescent="0.3">
      <c r="G27" s="1" t="s">
        <v>137</v>
      </c>
      <c r="H27" s="20">
        <f>H25+J25</f>
        <v>1027.1220000000001</v>
      </c>
    </row>
    <row r="28" spans="1:13" x14ac:dyDescent="0.3">
      <c r="G28" s="1" t="s">
        <v>138</v>
      </c>
      <c r="H28" s="20">
        <f>(H27*0.062)</f>
        <v>63.681564000000002</v>
      </c>
    </row>
    <row r="29" spans="1:13" x14ac:dyDescent="0.3">
      <c r="G29" s="1" t="s">
        <v>139</v>
      </c>
      <c r="H29" s="20">
        <f>(H27*0.0145)</f>
        <v>14.893269000000002</v>
      </c>
    </row>
    <row r="30" spans="1:13" x14ac:dyDescent="0.3">
      <c r="G30" s="1" t="s">
        <v>140</v>
      </c>
      <c r="H30" s="20">
        <v>87</v>
      </c>
    </row>
    <row r="31" spans="1:13" x14ac:dyDescent="0.3">
      <c r="G31" s="1" t="s">
        <v>141</v>
      </c>
      <c r="H31" s="20">
        <f>H27-H28-H29-H30</f>
        <v>861.54716700000006</v>
      </c>
    </row>
    <row r="32" spans="1:13" x14ac:dyDescent="0.3">
      <c r="M32" t="s">
        <v>80</v>
      </c>
    </row>
    <row r="33" spans="7:8" x14ac:dyDescent="0.3">
      <c r="G33" s="1" t="s">
        <v>150</v>
      </c>
      <c r="H33" s="20">
        <v>400</v>
      </c>
    </row>
    <row r="35" spans="7:8" x14ac:dyDescent="0.3">
      <c r="G35" s="1" t="s">
        <v>152</v>
      </c>
      <c r="H35" s="20">
        <f>H31+H33</f>
        <v>1261.5471670000002</v>
      </c>
    </row>
  </sheetData>
  <pageMargins left="0.7" right="0.7" top="0.75" bottom="0.75" header="0.3" footer="0.3"/>
  <pageSetup scale="9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0380-3DEA-4C69-8A0F-043926A83CAA}">
  <dimension ref="A1:G13"/>
  <sheetViews>
    <sheetView workbookViewId="0">
      <selection activeCell="I19" sqref="I19"/>
    </sheetView>
  </sheetViews>
  <sheetFormatPr defaultRowHeight="14.4" x14ac:dyDescent="0.3"/>
  <cols>
    <col min="2" max="2" width="13.109375" bestFit="1" customWidth="1"/>
    <col min="3" max="3" width="13.6640625" customWidth="1"/>
    <col min="4" max="4" width="11.21875" customWidth="1"/>
    <col min="5" max="5" width="9.109375" customWidth="1"/>
    <col min="6" max="6" width="8.88671875" customWidth="1"/>
  </cols>
  <sheetData>
    <row r="1" spans="1:7" x14ac:dyDescent="0.3">
      <c r="A1" t="s">
        <v>166</v>
      </c>
    </row>
    <row r="2" spans="1:7" x14ac:dyDescent="0.3">
      <c r="A2" t="s">
        <v>167</v>
      </c>
    </row>
    <row r="3" spans="1:7" x14ac:dyDescent="0.3">
      <c r="A3" t="s">
        <v>168</v>
      </c>
    </row>
    <row r="5" spans="1:7" x14ac:dyDescent="0.3">
      <c r="A5" s="13" t="s">
        <v>1</v>
      </c>
      <c r="B5" s="13" t="s">
        <v>2</v>
      </c>
      <c r="C5" s="13" t="s">
        <v>3</v>
      </c>
      <c r="D5" s="13" t="s">
        <v>4</v>
      </c>
      <c r="E5" s="13" t="s">
        <v>169</v>
      </c>
      <c r="F5" s="13" t="s">
        <v>171</v>
      </c>
      <c r="G5" s="13" t="s">
        <v>170</v>
      </c>
    </row>
    <row r="6" spans="1:7" x14ac:dyDescent="0.3">
      <c r="A6" s="2">
        <v>45390</v>
      </c>
      <c r="B6" s="1" t="s">
        <v>18</v>
      </c>
      <c r="C6" s="1" t="s">
        <v>251</v>
      </c>
      <c r="D6" s="1" t="s">
        <v>111</v>
      </c>
      <c r="E6" s="1">
        <v>389.73</v>
      </c>
      <c r="F6" s="1">
        <f t="shared" ref="F6:F11" si="0">SUM(E6*0.08)</f>
        <v>31.178400000000003</v>
      </c>
      <c r="G6" s="1">
        <f t="shared" ref="G6:G11" si="1">SUM(E6-F6)</f>
        <v>358.55160000000001</v>
      </c>
    </row>
    <row r="7" spans="1:7" x14ac:dyDescent="0.3">
      <c r="A7" s="2">
        <v>45390</v>
      </c>
      <c r="B7" s="1" t="s">
        <v>20</v>
      </c>
      <c r="C7" s="1" t="s">
        <v>134</v>
      </c>
      <c r="D7" s="1" t="s">
        <v>94</v>
      </c>
      <c r="E7" s="1">
        <v>734.1</v>
      </c>
      <c r="F7" s="1">
        <f t="shared" si="0"/>
        <v>58.728000000000002</v>
      </c>
      <c r="G7" s="1">
        <f t="shared" si="1"/>
        <v>675.37200000000007</v>
      </c>
    </row>
    <row r="8" spans="1:7" x14ac:dyDescent="0.3">
      <c r="A8" s="2"/>
      <c r="B8" s="1"/>
      <c r="C8" s="1"/>
      <c r="D8" s="1"/>
      <c r="E8" s="1"/>
      <c r="F8" s="1" t="s">
        <v>80</v>
      </c>
      <c r="G8" s="1" t="e">
        <f t="shared" si="1"/>
        <v>#VALUE!</v>
      </c>
    </row>
    <row r="9" spans="1:7" x14ac:dyDescent="0.3">
      <c r="A9" s="2"/>
      <c r="B9" s="1"/>
      <c r="C9" s="1"/>
      <c r="D9" s="1"/>
      <c r="E9" s="1"/>
      <c r="F9" s="1">
        <f t="shared" si="0"/>
        <v>0</v>
      </c>
      <c r="G9" s="1">
        <f t="shared" si="1"/>
        <v>0</v>
      </c>
    </row>
    <row r="10" spans="1:7" ht="15" customHeight="1" x14ac:dyDescent="0.3">
      <c r="A10" s="2"/>
      <c r="B10" s="1"/>
      <c r="C10" s="1"/>
      <c r="D10" s="1"/>
      <c r="E10" s="1"/>
      <c r="F10" s="1">
        <f t="shared" si="0"/>
        <v>0</v>
      </c>
      <c r="G10" s="1">
        <f t="shared" si="1"/>
        <v>0</v>
      </c>
    </row>
    <row r="11" spans="1:7" x14ac:dyDescent="0.3">
      <c r="A11" s="2"/>
      <c r="B11" s="1"/>
      <c r="C11" s="1"/>
      <c r="D11" s="1"/>
      <c r="E11" s="1"/>
      <c r="F11" s="1">
        <f t="shared" si="0"/>
        <v>0</v>
      </c>
      <c r="G11" s="1">
        <f t="shared" si="1"/>
        <v>0</v>
      </c>
    </row>
    <row r="12" spans="1:7" x14ac:dyDescent="0.3">
      <c r="D12" s="17" t="s">
        <v>53</v>
      </c>
      <c r="E12" s="13">
        <f>SUM(E6+E7+E8+E9+E10+E11)</f>
        <v>1123.83</v>
      </c>
      <c r="F12" s="13" t="e">
        <f>SUM(F6+F7+F8+F9+F10+F11)</f>
        <v>#VALUE!</v>
      </c>
      <c r="G12" s="13" t="e">
        <f>SUM(G6+G7+G8+G9+G10+G11)</f>
        <v>#VALUE!</v>
      </c>
    </row>
    <row r="13" spans="1:7" x14ac:dyDescent="0.3">
      <c r="G13" t="s">
        <v>80</v>
      </c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261C-93FC-44CF-907A-329092E9C325}">
  <dimension ref="A2:S28"/>
  <sheetViews>
    <sheetView workbookViewId="0">
      <selection activeCell="E25" sqref="E25"/>
    </sheetView>
  </sheetViews>
  <sheetFormatPr defaultRowHeight="14.4" x14ac:dyDescent="0.3"/>
  <cols>
    <col min="2" max="2" width="10.33203125" bestFit="1" customWidth="1"/>
    <col min="3" max="3" width="12.44140625" bestFit="1" customWidth="1"/>
    <col min="4" max="4" width="10.88671875" bestFit="1" customWidth="1"/>
    <col min="7" max="7" width="11.109375" bestFit="1" customWidth="1"/>
    <col min="8" max="8" width="10.109375" bestFit="1" customWidth="1"/>
  </cols>
  <sheetData>
    <row r="2" spans="1:19" ht="15.6" x14ac:dyDescent="0.3">
      <c r="A2" s="26" t="s">
        <v>1</v>
      </c>
      <c r="B2" s="26" t="s">
        <v>264</v>
      </c>
      <c r="C2" s="26" t="s">
        <v>263</v>
      </c>
      <c r="D2" s="26" t="s">
        <v>262</v>
      </c>
      <c r="E2" s="26" t="s">
        <v>261</v>
      </c>
      <c r="F2" s="26" t="s">
        <v>260</v>
      </c>
      <c r="G2" s="26" t="s">
        <v>265</v>
      </c>
      <c r="H2" s="5"/>
    </row>
    <row r="3" spans="1:19" x14ac:dyDescent="0.3">
      <c r="A3" s="27">
        <v>45425</v>
      </c>
      <c r="B3" s="3" t="s">
        <v>10</v>
      </c>
      <c r="C3" s="3" t="s">
        <v>270</v>
      </c>
      <c r="D3" s="3" t="s">
        <v>32</v>
      </c>
      <c r="E3" s="3">
        <v>985.33</v>
      </c>
      <c r="F3" s="3">
        <v>0.45</v>
      </c>
      <c r="G3" s="41">
        <f>E3*F3</f>
        <v>443.39850000000001</v>
      </c>
      <c r="H3" s="5">
        <v>0.45</v>
      </c>
      <c r="I3">
        <f>E3*H3</f>
        <v>443.39850000000001</v>
      </c>
    </row>
    <row r="4" spans="1:19" x14ac:dyDescent="0.3">
      <c r="A4" s="27">
        <v>45425</v>
      </c>
      <c r="B4" s="3" t="s">
        <v>33</v>
      </c>
      <c r="C4" s="3" t="s">
        <v>34</v>
      </c>
      <c r="D4" s="3" t="s">
        <v>277</v>
      </c>
      <c r="E4" s="3">
        <v>28.4</v>
      </c>
      <c r="F4" s="3">
        <v>34</v>
      </c>
      <c r="G4" s="41">
        <f>E4*F4</f>
        <v>965.59999999999991</v>
      </c>
      <c r="H4" s="5">
        <v>37</v>
      </c>
      <c r="I4">
        <f t="shared" ref="I4:I22" si="0">E4*H4</f>
        <v>1050.8</v>
      </c>
    </row>
    <row r="5" spans="1:19" x14ac:dyDescent="0.3">
      <c r="A5" s="27">
        <v>45426</v>
      </c>
      <c r="B5" s="3" t="s">
        <v>10</v>
      </c>
      <c r="C5" s="3" t="s">
        <v>270</v>
      </c>
      <c r="D5" s="3" t="s">
        <v>12</v>
      </c>
      <c r="E5" s="3">
        <v>977.67</v>
      </c>
      <c r="F5" s="3">
        <v>0.45</v>
      </c>
      <c r="G5" s="41">
        <f>E5*F5</f>
        <v>439.95150000000001</v>
      </c>
      <c r="H5" s="5">
        <v>0.5</v>
      </c>
      <c r="I5">
        <f t="shared" si="0"/>
        <v>488.83499999999998</v>
      </c>
      <c r="K5" s="42"/>
      <c r="L5" s="42"/>
      <c r="M5" s="42"/>
      <c r="N5" s="42"/>
      <c r="O5" s="42"/>
      <c r="P5" s="42"/>
      <c r="Q5" s="42"/>
      <c r="R5" s="42"/>
      <c r="S5" s="42"/>
    </row>
    <row r="6" spans="1:19" ht="15.6" x14ac:dyDescent="0.3">
      <c r="A6" s="27">
        <v>45427</v>
      </c>
      <c r="B6" s="3" t="s">
        <v>20</v>
      </c>
      <c r="C6" s="3" t="s">
        <v>134</v>
      </c>
      <c r="D6" s="3" t="s">
        <v>94</v>
      </c>
      <c r="E6" s="3">
        <v>23.4</v>
      </c>
      <c r="F6" s="3">
        <v>27</v>
      </c>
      <c r="G6" s="41">
        <f>E6*F6</f>
        <v>631.79999999999995</v>
      </c>
      <c r="H6" s="5">
        <v>30</v>
      </c>
      <c r="I6">
        <f t="shared" si="0"/>
        <v>702</v>
      </c>
      <c r="K6" s="42"/>
      <c r="L6" s="43"/>
      <c r="M6" s="43"/>
      <c r="N6" s="43"/>
      <c r="O6" s="43"/>
      <c r="P6" s="43"/>
      <c r="Q6" s="43"/>
      <c r="R6" s="43"/>
      <c r="S6" s="42"/>
    </row>
    <row r="7" spans="1:19" x14ac:dyDescent="0.3">
      <c r="A7" s="27">
        <v>45428</v>
      </c>
      <c r="B7" s="3" t="s">
        <v>18</v>
      </c>
      <c r="C7" s="3" t="s">
        <v>216</v>
      </c>
      <c r="D7" s="3" t="s">
        <v>111</v>
      </c>
      <c r="E7" s="3">
        <v>977.33</v>
      </c>
      <c r="F7" s="3">
        <v>0.35</v>
      </c>
      <c r="G7" s="41">
        <f>E7*F7</f>
        <v>342.06549999999999</v>
      </c>
      <c r="H7" s="5">
        <v>0.4</v>
      </c>
      <c r="I7">
        <f t="shared" si="0"/>
        <v>390.93200000000002</v>
      </c>
      <c r="K7" s="42"/>
      <c r="L7" s="44"/>
      <c r="M7" s="45"/>
      <c r="N7" s="45"/>
      <c r="O7" s="45"/>
      <c r="P7" s="45"/>
      <c r="Q7" s="45"/>
      <c r="R7" s="45"/>
      <c r="S7" s="42"/>
    </row>
    <row r="8" spans="1:19" x14ac:dyDescent="0.3">
      <c r="A8" s="27">
        <v>45429</v>
      </c>
      <c r="B8" s="3" t="s">
        <v>20</v>
      </c>
      <c r="C8" s="3" t="s">
        <v>134</v>
      </c>
      <c r="D8" s="3" t="s">
        <v>94</v>
      </c>
      <c r="E8" s="3">
        <v>23.19</v>
      </c>
      <c r="F8" s="3">
        <v>27</v>
      </c>
      <c r="G8" s="41">
        <f>E8*F8</f>
        <v>626.13</v>
      </c>
      <c r="H8" s="5">
        <v>27</v>
      </c>
      <c r="I8">
        <f t="shared" si="0"/>
        <v>626.13</v>
      </c>
      <c r="K8" s="42"/>
      <c r="L8" s="44"/>
      <c r="M8" s="45"/>
      <c r="N8" s="45"/>
      <c r="O8" s="45"/>
      <c r="P8" s="45"/>
      <c r="Q8" s="45"/>
      <c r="R8" s="45"/>
      <c r="S8" s="42"/>
    </row>
    <row r="9" spans="1:19" x14ac:dyDescent="0.3">
      <c r="A9" s="27">
        <v>45429</v>
      </c>
      <c r="B9" s="3" t="s">
        <v>18</v>
      </c>
      <c r="C9" s="3" t="s">
        <v>216</v>
      </c>
      <c r="D9" s="3" t="s">
        <v>111</v>
      </c>
      <c r="E9" s="3">
        <v>938</v>
      </c>
      <c r="F9" s="3">
        <v>0.35</v>
      </c>
      <c r="G9" s="41">
        <f>E9*F9</f>
        <v>328.29999999999995</v>
      </c>
      <c r="H9" s="5">
        <v>0.4</v>
      </c>
      <c r="I9">
        <f t="shared" si="0"/>
        <v>375.20000000000005</v>
      </c>
      <c r="K9" s="42"/>
      <c r="L9" s="44"/>
      <c r="M9" s="45"/>
      <c r="N9" s="45"/>
      <c r="O9" s="45"/>
      <c r="P9" s="45"/>
      <c r="Q9" s="45"/>
      <c r="R9" s="45"/>
      <c r="S9" s="42"/>
    </row>
    <row r="10" spans="1:19" x14ac:dyDescent="0.3">
      <c r="A10" s="27">
        <v>45429</v>
      </c>
      <c r="B10" s="3" t="s">
        <v>20</v>
      </c>
      <c r="C10" s="3" t="s">
        <v>134</v>
      </c>
      <c r="D10" s="3" t="s">
        <v>94</v>
      </c>
      <c r="E10" s="3">
        <v>22.92</v>
      </c>
      <c r="F10" s="3">
        <v>27</v>
      </c>
      <c r="G10" s="41">
        <f>E10*F10</f>
        <v>618.84</v>
      </c>
      <c r="H10" s="5">
        <v>27</v>
      </c>
      <c r="I10">
        <f t="shared" si="0"/>
        <v>618.84</v>
      </c>
      <c r="K10" s="42"/>
      <c r="L10" s="44"/>
      <c r="M10" s="45"/>
      <c r="N10" s="45"/>
      <c r="O10" s="45"/>
      <c r="P10" s="45"/>
      <c r="Q10" s="45"/>
      <c r="R10" s="45"/>
      <c r="S10" s="42"/>
    </row>
    <row r="11" spans="1:19" x14ac:dyDescent="0.3">
      <c r="A11" s="27">
        <v>45432</v>
      </c>
      <c r="B11" s="3" t="s">
        <v>20</v>
      </c>
      <c r="C11" s="3" t="s">
        <v>13</v>
      </c>
      <c r="D11" s="3" t="s">
        <v>267</v>
      </c>
      <c r="E11" s="3">
        <v>27.59</v>
      </c>
      <c r="F11" s="3">
        <v>45</v>
      </c>
      <c r="G11" s="41">
        <f>E11*F11</f>
        <v>1241.55</v>
      </c>
      <c r="H11" s="5">
        <v>53</v>
      </c>
      <c r="I11">
        <f t="shared" si="0"/>
        <v>1462.27</v>
      </c>
      <c r="K11" s="42"/>
      <c r="L11" s="44"/>
      <c r="M11" s="45"/>
      <c r="N11" s="45"/>
      <c r="O11" s="45"/>
      <c r="P11" s="45"/>
      <c r="Q11" s="45"/>
      <c r="R11" s="45"/>
      <c r="S11" s="42"/>
    </row>
    <row r="12" spans="1:19" x14ac:dyDescent="0.3">
      <c r="A12" s="27">
        <v>45432</v>
      </c>
      <c r="B12" s="3" t="s">
        <v>18</v>
      </c>
      <c r="C12" s="3" t="s">
        <v>216</v>
      </c>
      <c r="D12" s="3" t="s">
        <v>111</v>
      </c>
      <c r="E12" s="3">
        <v>896.33</v>
      </c>
      <c r="F12" s="3">
        <v>0.35</v>
      </c>
      <c r="G12" s="41">
        <f>E12*F12</f>
        <v>313.71550000000002</v>
      </c>
      <c r="H12" s="5">
        <v>0.4</v>
      </c>
      <c r="I12">
        <f t="shared" si="0"/>
        <v>358.53200000000004</v>
      </c>
      <c r="K12" s="42"/>
      <c r="L12" s="44"/>
      <c r="M12" s="45"/>
      <c r="N12" s="45"/>
      <c r="O12" s="45"/>
      <c r="P12" s="45"/>
      <c r="Q12" s="45"/>
      <c r="R12" s="45"/>
      <c r="S12" s="42"/>
    </row>
    <row r="13" spans="1:19" x14ac:dyDescent="0.3">
      <c r="A13" s="27">
        <v>45433</v>
      </c>
      <c r="B13" s="3" t="s">
        <v>10</v>
      </c>
      <c r="C13" s="3" t="s">
        <v>270</v>
      </c>
      <c r="D13" s="3" t="s">
        <v>16</v>
      </c>
      <c r="E13" s="3">
        <v>1019</v>
      </c>
      <c r="F13" s="3">
        <v>0.5</v>
      </c>
      <c r="G13" s="41">
        <f>E13*F13</f>
        <v>509.5</v>
      </c>
      <c r="H13" s="5">
        <v>0.55000000000000004</v>
      </c>
      <c r="I13">
        <f t="shared" si="0"/>
        <v>560.45000000000005</v>
      </c>
      <c r="K13" s="42"/>
      <c r="L13" s="44"/>
      <c r="M13" s="45"/>
      <c r="N13" s="45"/>
      <c r="O13" s="45"/>
      <c r="P13" s="45"/>
      <c r="Q13" s="45"/>
      <c r="R13" s="45"/>
      <c r="S13" s="42"/>
    </row>
    <row r="14" spans="1:19" x14ac:dyDescent="0.3">
      <c r="A14" s="27">
        <v>45434</v>
      </c>
      <c r="B14" s="3" t="s">
        <v>20</v>
      </c>
      <c r="C14" s="3" t="s">
        <v>13</v>
      </c>
      <c r="D14" s="3" t="s">
        <v>267</v>
      </c>
      <c r="E14" s="3">
        <v>30.11</v>
      </c>
      <c r="F14" s="3">
        <v>45</v>
      </c>
      <c r="G14" s="41">
        <f>E14*F14</f>
        <v>1354.95</v>
      </c>
      <c r="H14" s="5">
        <v>53</v>
      </c>
      <c r="I14">
        <f t="shared" si="0"/>
        <v>1595.83</v>
      </c>
      <c r="K14" s="42"/>
      <c r="L14" s="44"/>
      <c r="M14" s="45"/>
      <c r="N14" s="45"/>
      <c r="O14" s="45"/>
      <c r="P14" s="45"/>
      <c r="Q14" s="45"/>
      <c r="R14" s="45"/>
      <c r="S14" s="42"/>
    </row>
    <row r="15" spans="1:19" x14ac:dyDescent="0.3">
      <c r="A15" s="27">
        <v>45434</v>
      </c>
      <c r="B15" s="3" t="s">
        <v>268</v>
      </c>
      <c r="C15" s="3" t="s">
        <v>120</v>
      </c>
      <c r="D15" s="3" t="s">
        <v>269</v>
      </c>
      <c r="E15" s="3">
        <v>28.26</v>
      </c>
      <c r="F15" s="3">
        <v>50</v>
      </c>
      <c r="G15" s="41">
        <f>E15*F15</f>
        <v>1413</v>
      </c>
      <c r="H15" s="5">
        <v>55</v>
      </c>
      <c r="I15">
        <f t="shared" si="0"/>
        <v>1554.3000000000002</v>
      </c>
      <c r="K15" s="42"/>
      <c r="L15" s="44"/>
      <c r="M15" s="45"/>
      <c r="N15" s="45"/>
      <c r="O15" s="45"/>
      <c r="P15" s="45"/>
      <c r="Q15" s="45"/>
      <c r="R15" s="45"/>
      <c r="S15" s="42"/>
    </row>
    <row r="16" spans="1:19" x14ac:dyDescent="0.3">
      <c r="A16" s="27">
        <v>45440</v>
      </c>
      <c r="B16" s="3" t="s">
        <v>225</v>
      </c>
      <c r="C16" s="3" t="s">
        <v>266</v>
      </c>
      <c r="D16" s="3" t="s">
        <v>226</v>
      </c>
      <c r="E16" s="3">
        <v>28.34</v>
      </c>
      <c r="F16" s="3">
        <v>22</v>
      </c>
      <c r="G16" s="41">
        <f>E16*F16</f>
        <v>623.48</v>
      </c>
      <c r="H16" s="5">
        <v>26</v>
      </c>
      <c r="I16">
        <f t="shared" si="0"/>
        <v>736.84</v>
      </c>
      <c r="K16" s="42"/>
      <c r="L16" s="44"/>
      <c r="M16" s="45"/>
      <c r="N16" s="45"/>
      <c r="O16" s="45"/>
      <c r="P16" s="45"/>
      <c r="Q16" s="45"/>
      <c r="R16" s="45"/>
      <c r="S16" s="42"/>
    </row>
    <row r="17" spans="1:19" x14ac:dyDescent="0.3">
      <c r="A17" s="27">
        <v>45440</v>
      </c>
      <c r="B17" s="3" t="s">
        <v>10</v>
      </c>
      <c r="C17" s="3" t="s">
        <v>270</v>
      </c>
      <c r="D17" s="3" t="s">
        <v>35</v>
      </c>
      <c r="E17" s="3">
        <v>930</v>
      </c>
      <c r="F17" s="3">
        <v>0.8</v>
      </c>
      <c r="G17" s="41">
        <f>E17*F17</f>
        <v>744</v>
      </c>
      <c r="H17" s="5">
        <v>0.9</v>
      </c>
      <c r="I17">
        <f t="shared" si="0"/>
        <v>837</v>
      </c>
      <c r="K17" s="42"/>
      <c r="L17" s="44"/>
      <c r="M17" s="45"/>
      <c r="N17" s="45"/>
      <c r="O17" s="45"/>
      <c r="P17" s="45"/>
      <c r="Q17" s="45"/>
      <c r="R17" s="45"/>
      <c r="S17" s="42"/>
    </row>
    <row r="18" spans="1:19" x14ac:dyDescent="0.3">
      <c r="A18" s="27">
        <v>45441</v>
      </c>
      <c r="B18" s="3" t="s">
        <v>271</v>
      </c>
      <c r="C18" s="3" t="s">
        <v>35</v>
      </c>
      <c r="D18" s="3" t="s">
        <v>111</v>
      </c>
      <c r="E18" s="3">
        <v>26.31</v>
      </c>
      <c r="F18" s="3">
        <v>34</v>
      </c>
      <c r="G18" s="41">
        <f>E18*F18</f>
        <v>894.54</v>
      </c>
      <c r="H18" s="5">
        <v>38</v>
      </c>
      <c r="I18">
        <f t="shared" si="0"/>
        <v>999.78</v>
      </c>
      <c r="K18" s="42"/>
      <c r="L18" s="44"/>
      <c r="M18" s="45"/>
      <c r="N18" s="45"/>
      <c r="O18" s="45"/>
      <c r="P18" s="45"/>
      <c r="Q18" s="45"/>
      <c r="R18" s="45"/>
      <c r="S18" s="42"/>
    </row>
    <row r="19" spans="1:19" x14ac:dyDescent="0.3">
      <c r="A19" s="27">
        <v>45441</v>
      </c>
      <c r="B19" s="3" t="s">
        <v>20</v>
      </c>
      <c r="C19" s="3" t="s">
        <v>13</v>
      </c>
      <c r="D19" s="3" t="s">
        <v>276</v>
      </c>
      <c r="E19" s="3">
        <v>29.02</v>
      </c>
      <c r="F19" s="3">
        <v>50</v>
      </c>
      <c r="G19" s="41">
        <f>E19*F19</f>
        <v>1451</v>
      </c>
      <c r="H19" s="5">
        <v>58</v>
      </c>
      <c r="I19">
        <f t="shared" si="0"/>
        <v>1683.16</v>
      </c>
      <c r="K19" s="42"/>
      <c r="L19" s="44"/>
      <c r="M19" s="45"/>
      <c r="N19" s="45"/>
      <c r="O19" s="45"/>
      <c r="P19" s="45"/>
      <c r="Q19" s="45"/>
      <c r="R19" s="45"/>
      <c r="S19" s="42"/>
    </row>
    <row r="20" spans="1:19" x14ac:dyDescent="0.3">
      <c r="A20" s="27">
        <v>45442</v>
      </c>
      <c r="B20" s="3" t="s">
        <v>18</v>
      </c>
      <c r="C20" s="3" t="s">
        <v>272</v>
      </c>
      <c r="D20" s="3" t="s">
        <v>273</v>
      </c>
      <c r="E20" s="3">
        <v>884.67</v>
      </c>
      <c r="F20" s="3">
        <v>0.25</v>
      </c>
      <c r="G20" s="41">
        <f>E20*F20</f>
        <v>221.16749999999999</v>
      </c>
      <c r="H20" s="5">
        <v>0.3</v>
      </c>
      <c r="I20">
        <f t="shared" si="0"/>
        <v>265.40099999999995</v>
      </c>
      <c r="K20" s="42"/>
      <c r="L20" s="44"/>
      <c r="M20" s="45"/>
      <c r="N20" s="45"/>
      <c r="O20" s="45"/>
      <c r="P20" s="45"/>
      <c r="Q20" s="45"/>
      <c r="R20" s="45"/>
      <c r="S20" s="42"/>
    </row>
    <row r="21" spans="1:19" x14ac:dyDescent="0.3">
      <c r="A21" s="27">
        <v>45442</v>
      </c>
      <c r="B21" s="3" t="s">
        <v>274</v>
      </c>
      <c r="C21" s="3" t="s">
        <v>275</v>
      </c>
      <c r="D21" s="3" t="s">
        <v>11</v>
      </c>
      <c r="E21" s="3">
        <v>2313.75</v>
      </c>
      <c r="F21" s="3">
        <v>0.35</v>
      </c>
      <c r="G21" s="41">
        <f>E21*F21</f>
        <v>809.8125</v>
      </c>
      <c r="H21" s="5">
        <v>0.45</v>
      </c>
      <c r="I21">
        <f t="shared" si="0"/>
        <v>1041.1875</v>
      </c>
      <c r="K21" s="42"/>
      <c r="L21" s="44"/>
      <c r="M21" s="45"/>
      <c r="N21" s="45"/>
      <c r="O21" s="45"/>
      <c r="P21" s="45"/>
      <c r="Q21" s="45"/>
      <c r="R21" s="45"/>
      <c r="S21" s="42"/>
    </row>
    <row r="22" spans="1:19" x14ac:dyDescent="0.3">
      <c r="A22" s="27"/>
      <c r="B22" s="3"/>
      <c r="C22" s="3"/>
      <c r="D22" s="3"/>
      <c r="E22" s="3"/>
      <c r="F22" s="3"/>
      <c r="G22" s="3">
        <f t="shared" ref="G3:G22" si="1">E22*F22</f>
        <v>0</v>
      </c>
      <c r="H22" s="5"/>
      <c r="I22">
        <f t="shared" si="0"/>
        <v>0</v>
      </c>
      <c r="K22" s="42"/>
      <c r="L22" s="44"/>
      <c r="M22" s="45"/>
      <c r="N22" s="45"/>
      <c r="O22" s="45"/>
      <c r="P22" s="45"/>
      <c r="Q22" s="45"/>
      <c r="R22" s="45"/>
      <c r="S22" s="42"/>
    </row>
    <row r="23" spans="1:19" ht="15" thickBot="1" x14ac:dyDescent="0.35">
      <c r="A23" s="3"/>
      <c r="B23" s="3"/>
      <c r="C23" s="3"/>
      <c r="D23" s="3"/>
      <c r="E23" s="3"/>
      <c r="F23" s="12" t="s">
        <v>194</v>
      </c>
      <c r="G23" s="41">
        <f>G3+G4+G5+G6+G7+G8+G9+G10+G11+G12+G13+G14+G15+G16+G17+G18+G19+G20+G21+G22</f>
        <v>13972.800999999999</v>
      </c>
      <c r="H23" s="5"/>
      <c r="I23">
        <f>I3+I4+I5+I6+I7+I8+I9+I10+I11+I12+I13+I14+I15+I16+I17+I18+I19+I20+I21</f>
        <v>15790.886000000002</v>
      </c>
      <c r="K23" s="42"/>
      <c r="L23" s="44"/>
      <c r="M23" s="45"/>
      <c r="N23" s="45"/>
      <c r="O23" s="45"/>
      <c r="P23" s="45"/>
      <c r="Q23" s="45"/>
      <c r="R23" s="45"/>
      <c r="S23" s="42"/>
    </row>
    <row r="24" spans="1:19" ht="15" thickBot="1" x14ac:dyDescent="0.35">
      <c r="H24" s="47">
        <f>I23-G23</f>
        <v>1818.0850000000028</v>
      </c>
      <c r="K24" s="42"/>
      <c r="L24" s="44"/>
      <c r="M24" s="45"/>
      <c r="N24" s="45"/>
      <c r="O24" s="45"/>
      <c r="P24" s="45"/>
      <c r="Q24" s="45"/>
      <c r="R24" s="45"/>
      <c r="S24" s="42"/>
    </row>
    <row r="25" spans="1:19" x14ac:dyDescent="0.3">
      <c r="K25" s="42"/>
      <c r="L25" s="44"/>
      <c r="M25" s="45"/>
      <c r="N25" s="45"/>
      <c r="O25" s="45"/>
      <c r="P25" s="45"/>
      <c r="Q25" s="45"/>
      <c r="R25" s="45"/>
      <c r="S25" s="42"/>
    </row>
    <row r="26" spans="1:19" x14ac:dyDescent="0.3">
      <c r="K26" s="42"/>
      <c r="L26" s="44"/>
      <c r="M26" s="45"/>
      <c r="N26" s="45"/>
      <c r="O26" s="45"/>
      <c r="P26" s="45"/>
      <c r="Q26" s="45"/>
      <c r="R26" s="45"/>
      <c r="S26" s="42"/>
    </row>
    <row r="27" spans="1:19" x14ac:dyDescent="0.3">
      <c r="K27" s="42"/>
      <c r="L27" s="45"/>
      <c r="M27" s="45"/>
      <c r="N27" s="45"/>
      <c r="O27" s="45"/>
      <c r="P27" s="45"/>
      <c r="Q27" s="46"/>
      <c r="R27" s="45"/>
      <c r="S27" s="42"/>
    </row>
    <row r="28" spans="1:19" x14ac:dyDescent="0.3">
      <c r="K28" s="42"/>
      <c r="L28" s="42"/>
      <c r="M28" s="42"/>
      <c r="N28" s="42"/>
      <c r="O28" s="42"/>
      <c r="P28" s="42"/>
      <c r="Q28" s="42"/>
      <c r="R28" s="42"/>
      <c r="S28" s="42"/>
    </row>
  </sheetData>
  <sortState xmlns:xlrd2="http://schemas.microsoft.com/office/spreadsheetml/2017/richdata2" ref="A3:G21">
    <sortCondition ref="A3:A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E569-2548-4A67-9E24-2F76148BE22F}">
  <dimension ref="A1:O70"/>
  <sheetViews>
    <sheetView topLeftCell="A49" zoomScaleNormal="100" workbookViewId="0">
      <selection activeCell="N70" sqref="N70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  <col min="7" max="7" width="14" customWidth="1"/>
    <col min="14" max="14" width="11.44140625" bestFit="1" customWidth="1"/>
    <col min="15" max="15" width="9.5546875" bestFit="1" customWidth="1"/>
  </cols>
  <sheetData>
    <row r="1" spans="1:15" x14ac:dyDescent="0.3">
      <c r="A1" s="29" t="s">
        <v>179</v>
      </c>
      <c r="B1" s="29"/>
      <c r="C1" s="30" t="s">
        <v>0</v>
      </c>
      <c r="D1" s="30"/>
      <c r="E1" s="30"/>
      <c r="F1" s="30"/>
      <c r="G1" s="30"/>
      <c r="H1" s="30"/>
      <c r="I1" s="30"/>
      <c r="J1" t="s">
        <v>9</v>
      </c>
    </row>
    <row r="2" spans="1:15" x14ac:dyDescent="0.3">
      <c r="A2" s="4"/>
      <c r="B2" s="4"/>
      <c r="C2" s="5"/>
      <c r="D2" s="5"/>
      <c r="E2" s="5"/>
      <c r="F2" s="5"/>
      <c r="G2" s="5"/>
      <c r="H2" s="5"/>
      <c r="I2" s="5"/>
    </row>
    <row r="3" spans="1:1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182</v>
      </c>
      <c r="H3" s="1" t="s">
        <v>181</v>
      </c>
      <c r="I3" s="1" t="s">
        <v>5</v>
      </c>
      <c r="J3" s="1" t="s">
        <v>6</v>
      </c>
      <c r="K3" s="1" t="s">
        <v>7</v>
      </c>
      <c r="N3" t="s">
        <v>190</v>
      </c>
      <c r="O3" s="23">
        <v>278.64999999999998</v>
      </c>
    </row>
    <row r="4" spans="1:15" x14ac:dyDescent="0.3">
      <c r="A4" s="2">
        <v>45264</v>
      </c>
      <c r="B4" s="1" t="s">
        <v>10</v>
      </c>
      <c r="C4" s="1" t="s">
        <v>15</v>
      </c>
      <c r="D4" s="1" t="s">
        <v>12</v>
      </c>
      <c r="E4" s="1">
        <v>275</v>
      </c>
      <c r="F4" s="1">
        <v>921.6</v>
      </c>
      <c r="G4" s="1"/>
      <c r="H4" s="1">
        <f t="shared" ref="H4:H13" si="0">SUM(F4*0.2)</f>
        <v>184.32000000000002</v>
      </c>
      <c r="I4" s="1">
        <v>738.31</v>
      </c>
      <c r="J4" s="1">
        <v>192</v>
      </c>
      <c r="K4" s="1">
        <f t="shared" ref="K4:K18" si="1">F4-H4-I4</f>
        <v>-1.0299999999999727</v>
      </c>
      <c r="O4">
        <v>58.12</v>
      </c>
    </row>
    <row r="5" spans="1:15" x14ac:dyDescent="0.3">
      <c r="A5" s="2">
        <v>45264</v>
      </c>
      <c r="B5" s="1" t="s">
        <v>30</v>
      </c>
      <c r="C5" s="1" t="s">
        <v>13</v>
      </c>
      <c r="D5" s="1" t="s">
        <v>180</v>
      </c>
      <c r="E5" s="1">
        <v>157</v>
      </c>
      <c r="F5" s="1">
        <v>508.57</v>
      </c>
      <c r="G5" s="1"/>
      <c r="H5" s="1">
        <f t="shared" si="0"/>
        <v>101.714</v>
      </c>
      <c r="I5" s="1"/>
      <c r="J5" s="1"/>
      <c r="K5" s="1">
        <f t="shared" si="1"/>
        <v>406.85599999999999</v>
      </c>
    </row>
    <row r="6" spans="1:15" x14ac:dyDescent="0.3">
      <c r="A6" s="2">
        <v>45264</v>
      </c>
      <c r="B6" s="1" t="s">
        <v>162</v>
      </c>
      <c r="C6" s="1" t="s">
        <v>111</v>
      </c>
      <c r="D6" s="1" t="s">
        <v>13</v>
      </c>
      <c r="E6" s="1">
        <v>142</v>
      </c>
      <c r="F6" s="1">
        <v>606.66999999999996</v>
      </c>
      <c r="G6" s="1"/>
      <c r="H6" s="1">
        <f t="shared" si="0"/>
        <v>121.334</v>
      </c>
      <c r="I6" s="1"/>
      <c r="J6" s="1"/>
      <c r="K6" s="1">
        <f t="shared" si="1"/>
        <v>485.33599999999996</v>
      </c>
    </row>
    <row r="7" spans="1:15" x14ac:dyDescent="0.3">
      <c r="A7" s="2">
        <v>45265</v>
      </c>
      <c r="B7" s="1" t="s">
        <v>30</v>
      </c>
      <c r="C7" s="1" t="s">
        <v>13</v>
      </c>
      <c r="D7" s="1" t="s">
        <v>180</v>
      </c>
      <c r="E7" s="1">
        <v>154</v>
      </c>
      <c r="F7" s="1">
        <v>560.72</v>
      </c>
      <c r="G7" s="1"/>
      <c r="H7" s="1">
        <f t="shared" si="0"/>
        <v>112.14400000000001</v>
      </c>
      <c r="I7" s="1"/>
      <c r="J7" s="1"/>
      <c r="K7" s="1">
        <f t="shared" si="1"/>
        <v>448.57600000000002</v>
      </c>
    </row>
    <row r="8" spans="1:15" x14ac:dyDescent="0.3">
      <c r="A8" s="2">
        <v>45265</v>
      </c>
      <c r="B8" s="1" t="s">
        <v>162</v>
      </c>
      <c r="C8" s="1" t="s">
        <v>111</v>
      </c>
      <c r="D8" s="1" t="s">
        <v>13</v>
      </c>
      <c r="E8" s="1">
        <v>142</v>
      </c>
      <c r="F8" s="1">
        <v>602.11</v>
      </c>
      <c r="G8" s="1"/>
      <c r="H8" s="1">
        <f t="shared" si="0"/>
        <v>120.42200000000001</v>
      </c>
      <c r="I8" s="1">
        <v>564.52</v>
      </c>
      <c r="J8" s="1">
        <v>153</v>
      </c>
      <c r="K8" s="1">
        <f t="shared" si="1"/>
        <v>-82.831999999999994</v>
      </c>
    </row>
    <row r="9" spans="1:15" x14ac:dyDescent="0.3">
      <c r="A9" s="2">
        <v>45266</v>
      </c>
      <c r="B9" s="1" t="s">
        <v>30</v>
      </c>
      <c r="C9" s="1" t="s">
        <v>13</v>
      </c>
      <c r="D9" s="1" t="s">
        <v>180</v>
      </c>
      <c r="E9" s="1">
        <v>152</v>
      </c>
      <c r="F9" s="1">
        <v>558.4</v>
      </c>
      <c r="G9" s="1"/>
      <c r="H9" s="1">
        <f t="shared" si="0"/>
        <v>111.68</v>
      </c>
      <c r="I9" s="1"/>
      <c r="J9" s="1"/>
      <c r="K9" s="1">
        <f t="shared" si="1"/>
        <v>446.71999999999997</v>
      </c>
    </row>
    <row r="10" spans="1:15" x14ac:dyDescent="0.3">
      <c r="A10" s="2">
        <v>45266</v>
      </c>
      <c r="B10" s="1" t="s">
        <v>162</v>
      </c>
      <c r="C10" s="1" t="s">
        <v>111</v>
      </c>
      <c r="D10" s="1" t="s">
        <v>13</v>
      </c>
      <c r="E10" s="1">
        <v>141</v>
      </c>
      <c r="F10" s="1">
        <v>605.91</v>
      </c>
      <c r="G10" s="1"/>
      <c r="H10" s="1">
        <f t="shared" si="0"/>
        <v>121.182</v>
      </c>
      <c r="I10" s="1"/>
      <c r="J10" s="1"/>
      <c r="K10" s="1">
        <f t="shared" si="1"/>
        <v>484.72799999999995</v>
      </c>
    </row>
    <row r="11" spans="1:15" x14ac:dyDescent="0.3">
      <c r="A11" s="2">
        <v>45267</v>
      </c>
      <c r="B11" s="1" t="s">
        <v>30</v>
      </c>
      <c r="C11" s="1" t="s">
        <v>13</v>
      </c>
      <c r="D11" s="1" t="s">
        <v>180</v>
      </c>
      <c r="E11" s="1">
        <v>158</v>
      </c>
      <c r="F11" s="1">
        <v>554.29</v>
      </c>
      <c r="G11" s="1"/>
      <c r="H11" s="1">
        <f t="shared" si="0"/>
        <v>110.858</v>
      </c>
      <c r="I11" s="1"/>
      <c r="J11" s="1"/>
      <c r="K11" s="1">
        <f t="shared" si="1"/>
        <v>443.43199999999996</v>
      </c>
    </row>
    <row r="12" spans="1:15" x14ac:dyDescent="0.3">
      <c r="A12" s="2">
        <v>45267</v>
      </c>
      <c r="B12" s="1" t="s">
        <v>162</v>
      </c>
      <c r="C12" s="1" t="s">
        <v>111</v>
      </c>
      <c r="D12" s="1" t="s">
        <v>13</v>
      </c>
      <c r="E12" s="1">
        <v>146</v>
      </c>
      <c r="F12" s="1">
        <v>611.79999999999995</v>
      </c>
      <c r="G12" s="1"/>
      <c r="H12" s="1">
        <f t="shared" si="0"/>
        <v>122.36</v>
      </c>
      <c r="I12" s="1">
        <v>604.41999999999996</v>
      </c>
      <c r="J12" s="1">
        <v>158</v>
      </c>
      <c r="K12" s="1">
        <f t="shared" si="1"/>
        <v>-114.98000000000002</v>
      </c>
    </row>
    <row r="13" spans="1:15" x14ac:dyDescent="0.3">
      <c r="A13" s="2">
        <v>45268</v>
      </c>
      <c r="B13" s="1" t="s">
        <v>20</v>
      </c>
      <c r="C13" s="1" t="s">
        <v>134</v>
      </c>
      <c r="D13" s="1" t="s">
        <v>124</v>
      </c>
      <c r="E13" s="1">
        <v>295</v>
      </c>
      <c r="F13" s="1">
        <v>1008.48</v>
      </c>
      <c r="G13" s="1"/>
      <c r="H13" s="1">
        <f t="shared" si="0"/>
        <v>201.69600000000003</v>
      </c>
      <c r="I13" s="1"/>
      <c r="J13" s="1"/>
      <c r="K13" s="1">
        <f t="shared" si="1"/>
        <v>806.78399999999999</v>
      </c>
    </row>
    <row r="14" spans="1:15" x14ac:dyDescent="0.3">
      <c r="A14" s="2"/>
      <c r="B14" s="1"/>
      <c r="C14" s="1"/>
      <c r="D14" s="1"/>
      <c r="E14" s="1"/>
      <c r="F14" s="1"/>
      <c r="G14" s="1"/>
      <c r="H14" s="1"/>
      <c r="I14" s="1"/>
      <c r="J14" s="1"/>
      <c r="K14" s="1">
        <f t="shared" si="1"/>
        <v>0</v>
      </c>
    </row>
    <row r="15" spans="1:15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>
        <f t="shared" si="1"/>
        <v>0</v>
      </c>
    </row>
    <row r="16" spans="1:15" x14ac:dyDescent="0.3">
      <c r="A16" s="2"/>
      <c r="B16" s="1"/>
      <c r="C16" s="1"/>
      <c r="D16" s="1"/>
      <c r="E16" s="1"/>
      <c r="F16" s="1"/>
      <c r="G16" s="1"/>
      <c r="H16" s="1"/>
      <c r="I16" s="1"/>
      <c r="J16" s="1"/>
      <c r="K16" s="1">
        <f t="shared" si="1"/>
        <v>0</v>
      </c>
    </row>
    <row r="17" spans="1:15" x14ac:dyDescent="0.3">
      <c r="A17" s="2"/>
      <c r="B17" s="1"/>
      <c r="C17" s="1"/>
      <c r="D17" s="1"/>
      <c r="E17" s="1"/>
      <c r="F17" s="1"/>
      <c r="G17" s="1"/>
      <c r="H17" s="1"/>
      <c r="I17" s="1"/>
      <c r="J17" s="1"/>
      <c r="K17" s="1">
        <f t="shared" si="1"/>
        <v>0</v>
      </c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>
        <f t="shared" si="1"/>
        <v>0</v>
      </c>
    </row>
    <row r="19" spans="1:15" x14ac:dyDescent="0.3">
      <c r="E19" s="1">
        <f>SUM(E4:E18)</f>
        <v>1762</v>
      </c>
      <c r="F19" s="1">
        <f>SUM(F4:F18)</f>
        <v>6538.5500000000011</v>
      </c>
      <c r="G19" s="1">
        <v>2105.9699999999998</v>
      </c>
      <c r="H19" s="1">
        <f>H4+H5+H6+H7+H8+H9+H10+H11+H12+H13</f>
        <v>1307.71</v>
      </c>
      <c r="I19" s="1">
        <f>SUM(I4:I18)</f>
        <v>1907.25</v>
      </c>
      <c r="J19" s="1">
        <f>SUM(J4:J18)</f>
        <v>503</v>
      </c>
      <c r="K19" s="1">
        <f>SUM(K4:K18)-(G19)</f>
        <v>1217.6199999999999</v>
      </c>
    </row>
    <row r="20" spans="1:15" x14ac:dyDescent="0.3">
      <c r="A20" s="6"/>
      <c r="B20" s="6" t="s">
        <v>38</v>
      </c>
      <c r="C20">
        <f>I19/E19</f>
        <v>1.0824347332576618</v>
      </c>
    </row>
    <row r="21" spans="1:15" x14ac:dyDescent="0.3">
      <c r="A21" s="6"/>
      <c r="B21" s="6" t="s">
        <v>37</v>
      </c>
      <c r="C21">
        <f>F19/E19</f>
        <v>3.7108683314415445</v>
      </c>
    </row>
    <row r="22" spans="1:15" x14ac:dyDescent="0.3">
      <c r="B22" s="6" t="s">
        <v>39</v>
      </c>
      <c r="C22">
        <f>E19/J19</f>
        <v>3.5029821073558649</v>
      </c>
    </row>
    <row r="23" spans="1:15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182</v>
      </c>
      <c r="H23" s="1" t="s">
        <v>181</v>
      </c>
      <c r="I23" s="1" t="s">
        <v>5</v>
      </c>
      <c r="J23" s="1" t="s">
        <v>6</v>
      </c>
      <c r="K23" s="1" t="s">
        <v>7</v>
      </c>
      <c r="N23" t="s">
        <v>191</v>
      </c>
      <c r="O23">
        <v>513.19000000000005</v>
      </c>
    </row>
    <row r="24" spans="1:15" x14ac:dyDescent="0.3">
      <c r="A24" s="2">
        <v>45271</v>
      </c>
      <c r="B24" s="1" t="s">
        <v>10</v>
      </c>
      <c r="C24" s="1" t="s">
        <v>15</v>
      </c>
      <c r="D24" s="1" t="s">
        <v>111</v>
      </c>
      <c r="E24" s="1">
        <v>332</v>
      </c>
      <c r="F24" s="1">
        <v>828.75</v>
      </c>
      <c r="G24" s="1"/>
      <c r="H24" s="1">
        <f t="shared" ref="H24:H30" si="2">SUM(F24*0.2)</f>
        <v>165.75</v>
      </c>
      <c r="I24" s="1"/>
      <c r="J24" s="1"/>
      <c r="K24" s="1">
        <f t="shared" ref="K24:K34" si="3">F24-H24-I24</f>
        <v>663</v>
      </c>
    </row>
    <row r="25" spans="1:15" x14ac:dyDescent="0.3">
      <c r="A25" s="2">
        <v>45271</v>
      </c>
      <c r="B25" s="1" t="s">
        <v>162</v>
      </c>
      <c r="C25" s="1" t="s">
        <v>111</v>
      </c>
      <c r="D25" s="1" t="s">
        <v>13</v>
      </c>
      <c r="E25" s="1">
        <v>90</v>
      </c>
      <c r="F25" s="1">
        <v>612.55999999999995</v>
      </c>
      <c r="G25" s="1"/>
      <c r="H25" s="1">
        <f t="shared" si="2"/>
        <v>122.512</v>
      </c>
      <c r="I25" s="1">
        <v>598.17999999999995</v>
      </c>
      <c r="J25" s="1">
        <v>162</v>
      </c>
      <c r="K25" s="1">
        <f t="shared" si="3"/>
        <v>-108.13200000000001</v>
      </c>
    </row>
    <row r="26" spans="1:15" x14ac:dyDescent="0.3">
      <c r="A26" s="2">
        <v>45272</v>
      </c>
      <c r="B26" s="1" t="s">
        <v>20</v>
      </c>
      <c r="C26" s="1" t="s">
        <v>134</v>
      </c>
      <c r="D26" s="1" t="s">
        <v>124</v>
      </c>
      <c r="E26" s="1">
        <v>296</v>
      </c>
      <c r="F26" s="1">
        <v>1018.6</v>
      </c>
      <c r="G26" s="1"/>
      <c r="H26" s="1">
        <f t="shared" si="2"/>
        <v>203.72000000000003</v>
      </c>
      <c r="I26" s="1"/>
      <c r="J26" s="1"/>
      <c r="K26" s="1">
        <f t="shared" si="3"/>
        <v>814.88</v>
      </c>
    </row>
    <row r="27" spans="1:15" x14ac:dyDescent="0.3">
      <c r="A27" s="2">
        <v>45273</v>
      </c>
      <c r="B27" s="1" t="s">
        <v>10</v>
      </c>
      <c r="C27" s="1" t="s">
        <v>15</v>
      </c>
      <c r="D27" s="1" t="s">
        <v>12</v>
      </c>
      <c r="E27" s="1">
        <v>360</v>
      </c>
      <c r="F27" s="1">
        <v>933.61</v>
      </c>
      <c r="G27" s="1"/>
      <c r="H27" s="1">
        <f t="shared" si="2"/>
        <v>186.72200000000001</v>
      </c>
      <c r="I27" s="1">
        <v>53.29</v>
      </c>
      <c r="J27" s="1">
        <v>17</v>
      </c>
      <c r="K27" s="1">
        <f t="shared" si="3"/>
        <v>693.59800000000007</v>
      </c>
    </row>
    <row r="28" spans="1:15" x14ac:dyDescent="0.3">
      <c r="A28" s="2">
        <v>45273</v>
      </c>
      <c r="B28" s="1" t="s">
        <v>20</v>
      </c>
      <c r="C28" s="1" t="s">
        <v>134</v>
      </c>
      <c r="D28" s="1" t="s">
        <v>124</v>
      </c>
      <c r="E28" s="1">
        <v>300</v>
      </c>
      <c r="F28" s="1">
        <v>1043.68</v>
      </c>
      <c r="G28" s="1"/>
      <c r="H28" s="1">
        <f t="shared" si="2"/>
        <v>208.73600000000002</v>
      </c>
      <c r="I28" s="1">
        <v>602.49</v>
      </c>
      <c r="J28" s="1">
        <v>182</v>
      </c>
      <c r="K28" s="1">
        <f t="shared" si="3"/>
        <v>232.45400000000006</v>
      </c>
    </row>
    <row r="29" spans="1:15" x14ac:dyDescent="0.3">
      <c r="A29" s="2">
        <v>45274</v>
      </c>
      <c r="B29" s="1" t="s">
        <v>10</v>
      </c>
      <c r="C29" s="1" t="s">
        <v>60</v>
      </c>
      <c r="D29" s="1" t="s">
        <v>35</v>
      </c>
      <c r="E29" s="1">
        <v>460</v>
      </c>
      <c r="F29" s="1">
        <v>1254.3599999999999</v>
      </c>
      <c r="G29" s="1"/>
      <c r="H29" s="1">
        <f t="shared" si="2"/>
        <v>250.87199999999999</v>
      </c>
      <c r="I29" s="1">
        <v>538.01</v>
      </c>
      <c r="J29" s="1">
        <v>170</v>
      </c>
      <c r="K29" s="1">
        <f t="shared" si="3"/>
        <v>465.47799999999995</v>
      </c>
    </row>
    <row r="30" spans="1:15" x14ac:dyDescent="0.3">
      <c r="A30" s="2">
        <v>45275</v>
      </c>
      <c r="B30" s="1" t="s">
        <v>33</v>
      </c>
      <c r="C30" s="1" t="s">
        <v>34</v>
      </c>
      <c r="D30" s="1" t="s">
        <v>172</v>
      </c>
      <c r="E30" s="1">
        <v>283</v>
      </c>
      <c r="F30" s="1">
        <v>1041.9100000000001</v>
      </c>
      <c r="G30" s="1"/>
      <c r="H30" s="1">
        <f t="shared" si="2"/>
        <v>208.38200000000003</v>
      </c>
      <c r="I30" s="1">
        <v>29.2</v>
      </c>
      <c r="J30" s="1">
        <v>9</v>
      </c>
      <c r="K30" s="1">
        <f t="shared" si="3"/>
        <v>804.32799999999997</v>
      </c>
    </row>
    <row r="31" spans="1:15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>
        <f t="shared" si="3"/>
        <v>0</v>
      </c>
    </row>
    <row r="32" spans="1:15" x14ac:dyDescent="0.3">
      <c r="A32" s="2"/>
      <c r="B32" s="1"/>
      <c r="C32" s="1"/>
      <c r="D32" s="1"/>
      <c r="E32" s="1"/>
      <c r="F32" s="1"/>
      <c r="G32" s="1"/>
      <c r="H32" s="1"/>
      <c r="I32" s="1"/>
      <c r="J32" s="1"/>
      <c r="K32" s="1">
        <f t="shared" si="3"/>
        <v>0</v>
      </c>
    </row>
    <row r="33" spans="1:15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>
        <f t="shared" si="3"/>
        <v>0</v>
      </c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>
        <f t="shared" si="3"/>
        <v>0</v>
      </c>
    </row>
    <row r="35" spans="1:15" x14ac:dyDescent="0.3">
      <c r="E35" s="1">
        <f>SUM(E24:E34)</f>
        <v>2121</v>
      </c>
      <c r="F35" s="1">
        <f>SUM(F24:F34)</f>
        <v>6733.4699999999993</v>
      </c>
      <c r="G35" s="1">
        <v>633.63</v>
      </c>
      <c r="H35" s="1">
        <f>H24+H25+H26+H27+H28+H29+H30</f>
        <v>1346.6940000000002</v>
      </c>
      <c r="I35" s="1">
        <f>SUM(I24:I34)</f>
        <v>1821.17</v>
      </c>
      <c r="J35" s="1">
        <f>SUM(J24:J34)</f>
        <v>540</v>
      </c>
      <c r="K35" s="1">
        <f>SUM(K24:K34)-(G35)</f>
        <v>2931.9760000000001</v>
      </c>
    </row>
    <row r="36" spans="1:15" x14ac:dyDescent="0.3">
      <c r="A36" s="6"/>
      <c r="B36" s="6" t="s">
        <v>38</v>
      </c>
      <c r="C36">
        <f>I35/E35</f>
        <v>0.85863743517208868</v>
      </c>
    </row>
    <row r="37" spans="1:15" x14ac:dyDescent="0.3">
      <c r="A37" s="6"/>
      <c r="B37" s="6" t="s">
        <v>37</v>
      </c>
      <c r="C37">
        <f>F35/E35</f>
        <v>3.1746676096181043</v>
      </c>
    </row>
    <row r="38" spans="1:15" x14ac:dyDescent="0.3">
      <c r="B38" s="6" t="s">
        <v>39</v>
      </c>
      <c r="C38">
        <f>E35/J35</f>
        <v>3.9277777777777776</v>
      </c>
    </row>
    <row r="39" spans="1:15" x14ac:dyDescent="0.3">
      <c r="A39" s="1" t="s">
        <v>1</v>
      </c>
      <c r="B39" s="1" t="s">
        <v>2</v>
      </c>
      <c r="C39" s="1" t="s">
        <v>3</v>
      </c>
      <c r="D39" s="1" t="s">
        <v>4</v>
      </c>
      <c r="E39" s="1" t="s">
        <v>17</v>
      </c>
      <c r="F39" s="1" t="s">
        <v>8</v>
      </c>
      <c r="G39" s="1"/>
      <c r="H39" s="1" t="s">
        <v>181</v>
      </c>
      <c r="I39" s="1" t="s">
        <v>5</v>
      </c>
      <c r="J39" s="1" t="s">
        <v>6</v>
      </c>
      <c r="K39" s="1" t="s">
        <v>7</v>
      </c>
      <c r="N39" t="s">
        <v>191</v>
      </c>
      <c r="O39">
        <v>321.24</v>
      </c>
    </row>
    <row r="40" spans="1:15" x14ac:dyDescent="0.3">
      <c r="A40" s="2">
        <v>45278</v>
      </c>
      <c r="B40" s="1" t="s">
        <v>18</v>
      </c>
      <c r="C40" s="1" t="s">
        <v>105</v>
      </c>
      <c r="D40" s="1" t="s">
        <v>111</v>
      </c>
      <c r="E40" s="1">
        <v>211</v>
      </c>
      <c r="F40" s="1">
        <v>546.16999999999996</v>
      </c>
      <c r="G40" s="1"/>
      <c r="H40" s="1">
        <f>SUM(F40*0.2)</f>
        <v>109.23399999999999</v>
      </c>
      <c r="I40" s="1"/>
      <c r="J40" s="1"/>
      <c r="K40" s="1">
        <f>F40-I40-H40</f>
        <v>436.93599999999998</v>
      </c>
    </row>
    <row r="41" spans="1:15" x14ac:dyDescent="0.3">
      <c r="A41" s="2">
        <v>45278</v>
      </c>
      <c r="B41" s="1" t="s">
        <v>162</v>
      </c>
      <c r="C41" s="1" t="s">
        <v>111</v>
      </c>
      <c r="D41" s="1" t="s">
        <v>13</v>
      </c>
      <c r="E41" s="1">
        <v>90</v>
      </c>
      <c r="F41" s="1">
        <v>608</v>
      </c>
      <c r="G41" s="1"/>
      <c r="H41" s="1">
        <f>SUM(F41*0.2)</f>
        <v>121.60000000000001</v>
      </c>
      <c r="I41" s="1"/>
      <c r="J41" s="1"/>
      <c r="K41" s="1">
        <f t="shared" ref="K41:K47" si="4">F41-I41-H41</f>
        <v>486.4</v>
      </c>
    </row>
    <row r="42" spans="1:15" x14ac:dyDescent="0.3">
      <c r="A42" s="2">
        <v>45279</v>
      </c>
      <c r="B42" s="1" t="s">
        <v>20</v>
      </c>
      <c r="C42" s="1" t="s">
        <v>134</v>
      </c>
      <c r="D42" s="1" t="s">
        <v>124</v>
      </c>
      <c r="E42" s="1">
        <v>296</v>
      </c>
      <c r="F42" s="1">
        <v>1034.44</v>
      </c>
      <c r="G42" s="1"/>
      <c r="H42" s="1">
        <f>SUM(F42*0.2)</f>
        <v>206.88800000000003</v>
      </c>
      <c r="I42" s="1">
        <v>511.17</v>
      </c>
      <c r="J42" s="1">
        <v>150</v>
      </c>
      <c r="K42" s="1">
        <f t="shared" si="4"/>
        <v>316.38199999999995</v>
      </c>
    </row>
    <row r="43" spans="1:15" x14ac:dyDescent="0.3">
      <c r="A43" s="2">
        <v>45280</v>
      </c>
      <c r="B43" s="1" t="s">
        <v>10</v>
      </c>
      <c r="C43" s="1" t="s">
        <v>15</v>
      </c>
      <c r="D43" s="1" t="s">
        <v>12</v>
      </c>
      <c r="E43" s="1">
        <v>360</v>
      </c>
      <c r="F43" s="1">
        <v>952.85</v>
      </c>
      <c r="G43" s="1"/>
      <c r="H43" s="1">
        <f>SUM(F43*0.2)</f>
        <v>190.57000000000002</v>
      </c>
      <c r="I43" s="1">
        <v>455.33</v>
      </c>
      <c r="J43" s="1">
        <v>132</v>
      </c>
      <c r="K43" s="1">
        <f t="shared" si="4"/>
        <v>306.95000000000005</v>
      </c>
    </row>
    <row r="44" spans="1:15" x14ac:dyDescent="0.3">
      <c r="A44" s="2">
        <v>45280</v>
      </c>
      <c r="B44" s="1" t="s">
        <v>20</v>
      </c>
      <c r="C44" s="1" t="s">
        <v>134</v>
      </c>
      <c r="D44" s="1" t="s">
        <v>124</v>
      </c>
      <c r="E44" s="1">
        <v>300</v>
      </c>
      <c r="F44" s="1">
        <v>1032.24</v>
      </c>
      <c r="G44" s="1"/>
      <c r="H44" s="1">
        <f>SUM(F44*0.2)</f>
        <v>206.44800000000001</v>
      </c>
      <c r="I44" s="1">
        <v>38.409999999999997</v>
      </c>
      <c r="J44" s="1">
        <v>12</v>
      </c>
      <c r="K44" s="1">
        <f t="shared" si="4"/>
        <v>787.38200000000006</v>
      </c>
    </row>
    <row r="45" spans="1:15" x14ac:dyDescent="0.3">
      <c r="A45" s="2"/>
      <c r="B45" s="1"/>
      <c r="C45" s="1"/>
      <c r="D45" s="1"/>
      <c r="E45" s="1"/>
      <c r="F45" s="1"/>
      <c r="G45" s="1"/>
      <c r="H45" s="1"/>
      <c r="I45" s="1"/>
      <c r="J45" s="1"/>
      <c r="K45" s="1">
        <f t="shared" si="4"/>
        <v>0</v>
      </c>
    </row>
    <row r="46" spans="1:15" x14ac:dyDescent="0.3">
      <c r="A46" s="2"/>
      <c r="B46" s="1"/>
      <c r="C46" s="1"/>
      <c r="D46" s="1"/>
      <c r="E46" s="1"/>
      <c r="F46" s="1"/>
      <c r="G46" s="1"/>
      <c r="H46" s="1"/>
      <c r="I46" s="1"/>
      <c r="J46" s="1"/>
      <c r="K46" s="1">
        <f t="shared" si="4"/>
        <v>0</v>
      </c>
    </row>
    <row r="47" spans="1:15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>
        <f t="shared" si="4"/>
        <v>0</v>
      </c>
    </row>
    <row r="48" spans="1:15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>
        <f>F48-I48</f>
        <v>0</v>
      </c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>
        <f>F49-I49</f>
        <v>0</v>
      </c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>
        <f>F50-I50</f>
        <v>0</v>
      </c>
    </row>
    <row r="51" spans="1:11" x14ac:dyDescent="0.3">
      <c r="E51" s="1">
        <f>SUM(E40:E50)</f>
        <v>1257</v>
      </c>
      <c r="F51" s="1">
        <f>SUM(F40:F50)</f>
        <v>4173.7</v>
      </c>
      <c r="G51" s="1">
        <v>2153.61</v>
      </c>
      <c r="H51" s="1">
        <f>SUM(H40:H44)</f>
        <v>834.74</v>
      </c>
      <c r="I51" s="1">
        <f>SUM(I40:I50)</f>
        <v>1004.91</v>
      </c>
      <c r="J51" s="1">
        <f>SUM(J40:J50)</f>
        <v>294</v>
      </c>
      <c r="K51" s="1">
        <f>SUM(K40:K50)-(G51)</f>
        <v>180.44000000000005</v>
      </c>
    </row>
    <row r="52" spans="1:11" x14ac:dyDescent="0.3">
      <c r="A52" s="6"/>
      <c r="B52" s="6" t="s">
        <v>38</v>
      </c>
      <c r="C52">
        <f>I51/E51</f>
        <v>0.79945107398568016</v>
      </c>
    </row>
    <row r="53" spans="1:11" x14ac:dyDescent="0.3">
      <c r="A53" s="6"/>
      <c r="B53" s="6" t="s">
        <v>37</v>
      </c>
      <c r="C53">
        <f>F51/E51</f>
        <v>3.3203659506762131</v>
      </c>
    </row>
    <row r="54" spans="1:11" x14ac:dyDescent="0.3">
      <c r="B54" s="6" t="s">
        <v>40</v>
      </c>
      <c r="C54">
        <f>E51/J51</f>
        <v>4.2755102040816331</v>
      </c>
    </row>
    <row r="55" spans="1:11" x14ac:dyDescent="0.3">
      <c r="A55" s="1" t="s">
        <v>1</v>
      </c>
      <c r="B55" s="1" t="s">
        <v>2</v>
      </c>
      <c r="C55" s="1" t="s">
        <v>3</v>
      </c>
      <c r="D55" s="1" t="s">
        <v>4</v>
      </c>
      <c r="E55" s="1" t="s">
        <v>17</v>
      </c>
      <c r="F55" s="1" t="s">
        <v>8</v>
      </c>
      <c r="G55" s="1"/>
      <c r="H55" s="1" t="s">
        <v>181</v>
      </c>
      <c r="I55" s="1" t="s">
        <v>5</v>
      </c>
      <c r="J55" s="1" t="s">
        <v>6</v>
      </c>
      <c r="K55" s="1" t="s">
        <v>7</v>
      </c>
    </row>
    <row r="56" spans="1:11" x14ac:dyDescent="0.3">
      <c r="A56" s="2">
        <v>45286</v>
      </c>
      <c r="B56" s="1" t="s">
        <v>10</v>
      </c>
      <c r="C56" s="1" t="s">
        <v>15</v>
      </c>
      <c r="D56" s="1" t="s">
        <v>12</v>
      </c>
      <c r="E56" s="1">
        <v>303</v>
      </c>
      <c r="F56" s="1">
        <v>935.57</v>
      </c>
      <c r="G56" s="1"/>
      <c r="H56" s="1">
        <f>SUM(F56*0.2)</f>
        <v>187.11400000000003</v>
      </c>
      <c r="I56" s="1">
        <v>484.28</v>
      </c>
      <c r="J56" s="1">
        <v>144</v>
      </c>
      <c r="K56" s="1">
        <f>F56-H56-I56</f>
        <v>264.17600000000004</v>
      </c>
    </row>
    <row r="57" spans="1:11" x14ac:dyDescent="0.3">
      <c r="A57" s="2">
        <v>45287</v>
      </c>
      <c r="B57" s="1" t="s">
        <v>20</v>
      </c>
      <c r="C57" s="1" t="s">
        <v>134</v>
      </c>
      <c r="D57" s="1" t="s">
        <v>124</v>
      </c>
      <c r="E57" s="1">
        <v>289</v>
      </c>
      <c r="F57" s="1">
        <v>1031.8</v>
      </c>
      <c r="G57" s="1"/>
      <c r="H57" s="1">
        <f t="shared" ref="H57:H65" si="5">SUM(F57*0.2)</f>
        <v>206.36</v>
      </c>
      <c r="I57" s="1"/>
      <c r="J57" s="1"/>
      <c r="K57" s="1">
        <f t="shared" ref="K57:K65" si="6">F57-H57-I57</f>
        <v>825.43999999999994</v>
      </c>
    </row>
    <row r="58" spans="1:11" x14ac:dyDescent="0.3">
      <c r="A58" s="2">
        <v>45288</v>
      </c>
      <c r="B58" s="1" t="s">
        <v>10</v>
      </c>
      <c r="C58" s="1" t="s">
        <v>15</v>
      </c>
      <c r="D58" s="1" t="s">
        <v>16</v>
      </c>
      <c r="E58" s="1">
        <v>344</v>
      </c>
      <c r="F58" s="1">
        <v>1059.25</v>
      </c>
      <c r="G58" s="1"/>
      <c r="H58" s="1">
        <f t="shared" si="5"/>
        <v>211.85000000000002</v>
      </c>
      <c r="I58" s="1">
        <v>459.85</v>
      </c>
      <c r="J58" s="1">
        <v>137</v>
      </c>
      <c r="K58" s="1">
        <f t="shared" si="6"/>
        <v>387.54999999999995</v>
      </c>
    </row>
    <row r="59" spans="1:11" x14ac:dyDescent="0.3">
      <c r="A59" s="2">
        <v>45288</v>
      </c>
      <c r="B59" s="1" t="s">
        <v>20</v>
      </c>
      <c r="C59" s="1" t="s">
        <v>134</v>
      </c>
      <c r="D59" s="1" t="s">
        <v>124</v>
      </c>
      <c r="E59" s="1">
        <v>327</v>
      </c>
      <c r="F59" s="1">
        <v>1031.8</v>
      </c>
      <c r="G59" s="1"/>
      <c r="H59" s="1">
        <f t="shared" si="5"/>
        <v>206.36</v>
      </c>
      <c r="I59" s="1"/>
      <c r="J59" s="1"/>
      <c r="K59" s="1">
        <f t="shared" si="6"/>
        <v>825.43999999999994</v>
      </c>
    </row>
    <row r="60" spans="1:11" x14ac:dyDescent="0.3">
      <c r="A60" s="2"/>
      <c r="B60" s="1"/>
      <c r="C60" s="1"/>
      <c r="D60" s="1"/>
      <c r="E60" s="1"/>
      <c r="F60" s="1"/>
      <c r="G60" s="1"/>
      <c r="H60" s="1">
        <f t="shared" si="5"/>
        <v>0</v>
      </c>
      <c r="I60" s="1"/>
      <c r="J60" s="1"/>
      <c r="K60" s="1">
        <f t="shared" si="6"/>
        <v>0</v>
      </c>
    </row>
    <row r="61" spans="1:11" x14ac:dyDescent="0.3">
      <c r="A61" s="2"/>
      <c r="B61" s="1"/>
      <c r="C61" s="1"/>
      <c r="D61" s="1"/>
      <c r="E61" s="1"/>
      <c r="F61" s="1"/>
      <c r="G61" s="1"/>
      <c r="H61" s="1">
        <f t="shared" si="5"/>
        <v>0</v>
      </c>
      <c r="I61" s="1"/>
      <c r="J61" s="1"/>
      <c r="K61" s="1">
        <f t="shared" si="6"/>
        <v>0</v>
      </c>
    </row>
    <row r="62" spans="1:11" x14ac:dyDescent="0.3">
      <c r="A62" s="2"/>
      <c r="B62" s="1"/>
      <c r="C62" s="1"/>
      <c r="D62" s="1"/>
      <c r="E62" s="1"/>
      <c r="F62" s="1"/>
      <c r="G62" s="1"/>
      <c r="H62" s="1">
        <f t="shared" si="5"/>
        <v>0</v>
      </c>
      <c r="I62" s="1"/>
      <c r="J62" s="1"/>
      <c r="K62" s="1">
        <f t="shared" si="6"/>
        <v>0</v>
      </c>
    </row>
    <row r="63" spans="1:11" x14ac:dyDescent="0.3">
      <c r="A63" s="2"/>
      <c r="B63" s="1"/>
      <c r="C63" s="1"/>
      <c r="D63" s="1"/>
      <c r="E63" s="1"/>
      <c r="F63" s="1"/>
      <c r="G63" s="1"/>
      <c r="H63" s="1">
        <f t="shared" si="5"/>
        <v>0</v>
      </c>
      <c r="I63" s="1"/>
      <c r="J63" s="1"/>
      <c r="K63" s="1">
        <f t="shared" si="6"/>
        <v>0</v>
      </c>
    </row>
    <row r="64" spans="1:11" x14ac:dyDescent="0.3">
      <c r="A64" s="2"/>
      <c r="B64" s="1"/>
      <c r="C64" s="1"/>
      <c r="D64" s="1"/>
      <c r="E64" s="1"/>
      <c r="F64" s="1"/>
      <c r="G64" s="1"/>
      <c r="H64" s="1">
        <f t="shared" si="5"/>
        <v>0</v>
      </c>
      <c r="I64" s="1"/>
      <c r="J64" s="1"/>
      <c r="K64" s="1">
        <f t="shared" si="6"/>
        <v>0</v>
      </c>
    </row>
    <row r="65" spans="1:15" x14ac:dyDescent="0.3">
      <c r="A65" s="1"/>
      <c r="B65" s="1"/>
      <c r="C65" s="1"/>
      <c r="D65" s="1"/>
      <c r="E65" s="1"/>
      <c r="F65" s="1"/>
      <c r="G65" s="1"/>
      <c r="H65" s="1">
        <f t="shared" si="5"/>
        <v>0</v>
      </c>
      <c r="I65" s="1"/>
      <c r="J65" s="1"/>
      <c r="K65" s="1">
        <f t="shared" si="6"/>
        <v>0</v>
      </c>
    </row>
    <row r="66" spans="1: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>
        <f>F66-I66</f>
        <v>0</v>
      </c>
    </row>
    <row r="67" spans="1:15" x14ac:dyDescent="0.3">
      <c r="E67" s="1">
        <f>SUM(E56:E66)</f>
        <v>1263</v>
      </c>
      <c r="F67" s="1">
        <f>SUM(F56:F66)</f>
        <v>4058.42</v>
      </c>
      <c r="G67" s="1">
        <v>199.08</v>
      </c>
      <c r="H67" s="1"/>
      <c r="I67" s="1">
        <f>SUM(I56:I66)</f>
        <v>944.13</v>
      </c>
      <c r="J67" s="1">
        <f>SUM(J56:J66)</f>
        <v>281</v>
      </c>
      <c r="K67" s="1">
        <f>SUM(K56:K66)-(G67)</f>
        <v>2103.5259999999998</v>
      </c>
    </row>
    <row r="68" spans="1:15" x14ac:dyDescent="0.3">
      <c r="A68" s="6"/>
      <c r="B68" s="6" t="s">
        <v>38</v>
      </c>
      <c r="C68">
        <f>I67/E67</f>
        <v>0.74752969121140145</v>
      </c>
      <c r="N68" t="s">
        <v>193</v>
      </c>
      <c r="O68" s="23">
        <f>SUM(O3:O67)</f>
        <v>1171.2</v>
      </c>
    </row>
    <row r="69" spans="1:15" x14ac:dyDescent="0.3">
      <c r="A69" s="6"/>
      <c r="B69" s="6" t="s">
        <v>37</v>
      </c>
      <c r="C69">
        <f>F67/E67</f>
        <v>3.2133174980205861</v>
      </c>
      <c r="N69" t="s">
        <v>194</v>
      </c>
      <c r="O69" s="23">
        <f>SUM(O68+K67+K51+K35+K19)</f>
        <v>7604.7619999999997</v>
      </c>
    </row>
    <row r="70" spans="1:15" x14ac:dyDescent="0.3">
      <c r="B70" s="6" t="s">
        <v>39</v>
      </c>
      <c r="C70">
        <f>E67/J67</f>
        <v>4.4946619217081851</v>
      </c>
    </row>
  </sheetData>
  <mergeCells count="2">
    <mergeCell ref="A1:B1"/>
    <mergeCell ref="C1:I1"/>
  </mergeCells>
  <pageMargins left="0.7" right="0.7" top="0.75" bottom="0.75" header="0.3" footer="0.3"/>
  <pageSetup scale="99" orientation="portrait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967F-AC9B-40F8-9CC9-9CB81A048CA2}">
  <dimension ref="A1:O87"/>
  <sheetViews>
    <sheetView topLeftCell="A63" workbookViewId="0">
      <selection activeCell="G14" sqref="G14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  <col min="14" max="14" width="11.44140625" bestFit="1" customWidth="1"/>
  </cols>
  <sheetData>
    <row r="1" spans="1:15" x14ac:dyDescent="0.3">
      <c r="A1" s="29" t="s">
        <v>187</v>
      </c>
      <c r="B1" s="29"/>
      <c r="C1" s="30" t="s">
        <v>0</v>
      </c>
      <c r="D1" s="30"/>
      <c r="E1" s="30"/>
      <c r="F1" s="30"/>
      <c r="G1" s="30"/>
      <c r="H1" s="30"/>
      <c r="I1" s="30"/>
      <c r="J1" t="s">
        <v>9</v>
      </c>
    </row>
    <row r="2" spans="1:15" x14ac:dyDescent="0.3">
      <c r="A2" s="4"/>
      <c r="B2" s="4"/>
      <c r="C2" s="5"/>
      <c r="D2" s="5"/>
      <c r="E2" s="5"/>
      <c r="F2" s="5"/>
      <c r="G2" s="5"/>
      <c r="H2" s="5"/>
      <c r="I2" s="5"/>
    </row>
    <row r="3" spans="1:1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/>
      <c r="H3" s="1" t="s">
        <v>181</v>
      </c>
      <c r="I3" s="1" t="s">
        <v>5</v>
      </c>
      <c r="J3" s="1" t="s">
        <v>6</v>
      </c>
      <c r="K3" s="1" t="s">
        <v>7</v>
      </c>
      <c r="L3" s="22"/>
      <c r="N3" t="s">
        <v>190</v>
      </c>
      <c r="O3">
        <v>154.5</v>
      </c>
    </row>
    <row r="4" spans="1:15" x14ac:dyDescent="0.3">
      <c r="A4" s="2">
        <v>45294</v>
      </c>
      <c r="B4" s="1" t="s">
        <v>10</v>
      </c>
      <c r="C4" s="1" t="s">
        <v>15</v>
      </c>
      <c r="D4" s="1" t="s">
        <v>111</v>
      </c>
      <c r="E4" s="1">
        <v>241</v>
      </c>
      <c r="F4" s="1">
        <v>879.25</v>
      </c>
      <c r="G4" s="1"/>
      <c r="H4" s="1">
        <f t="shared" ref="H4:H9" si="0">F4*0.2</f>
        <v>175.85000000000002</v>
      </c>
      <c r="I4" s="1"/>
      <c r="J4" s="1"/>
      <c r="K4" s="1">
        <f t="shared" ref="K4:K9" si="1">F4-H4-I4</f>
        <v>703.4</v>
      </c>
      <c r="O4">
        <v>154.19999999999999</v>
      </c>
    </row>
    <row r="5" spans="1:15" x14ac:dyDescent="0.3">
      <c r="A5" s="2">
        <v>45294</v>
      </c>
      <c r="B5" s="1" t="s">
        <v>162</v>
      </c>
      <c r="C5" s="1" t="s">
        <v>111</v>
      </c>
      <c r="D5" s="1" t="s">
        <v>13</v>
      </c>
      <c r="E5" s="1">
        <v>86</v>
      </c>
      <c r="F5" s="1">
        <v>604.77</v>
      </c>
      <c r="G5" s="1"/>
      <c r="H5" s="1">
        <f t="shared" si="0"/>
        <v>120.95400000000001</v>
      </c>
      <c r="I5" s="1"/>
      <c r="J5" s="1"/>
      <c r="K5" s="1">
        <f t="shared" si="1"/>
        <v>483.81599999999997</v>
      </c>
      <c r="O5">
        <v>144.47999999999999</v>
      </c>
    </row>
    <row r="6" spans="1:15" x14ac:dyDescent="0.3">
      <c r="A6" s="2">
        <v>45295</v>
      </c>
      <c r="B6" s="1" t="s">
        <v>20</v>
      </c>
      <c r="C6" s="1" t="s">
        <v>134</v>
      </c>
      <c r="D6" s="1" t="s">
        <v>124</v>
      </c>
      <c r="E6" s="1">
        <v>317</v>
      </c>
      <c r="F6" s="1">
        <v>1130.8</v>
      </c>
      <c r="G6" s="1"/>
      <c r="H6" s="1">
        <f t="shared" si="0"/>
        <v>226.16</v>
      </c>
      <c r="I6" s="24">
        <v>335.47</v>
      </c>
      <c r="J6" s="1">
        <v>94</v>
      </c>
      <c r="K6" s="1">
        <f t="shared" si="1"/>
        <v>569.16999999999996</v>
      </c>
      <c r="O6">
        <v>153.12</v>
      </c>
    </row>
    <row r="7" spans="1:15" x14ac:dyDescent="0.3">
      <c r="A7" s="2">
        <v>45296</v>
      </c>
      <c r="B7" s="1" t="s">
        <v>10</v>
      </c>
      <c r="C7" s="1" t="s">
        <v>15</v>
      </c>
      <c r="D7" s="1" t="s">
        <v>111</v>
      </c>
      <c r="E7" s="1">
        <v>240</v>
      </c>
      <c r="F7" s="1">
        <v>867</v>
      </c>
      <c r="G7" s="1"/>
      <c r="H7" s="1">
        <f t="shared" si="0"/>
        <v>173.4</v>
      </c>
      <c r="I7" s="1"/>
      <c r="J7" s="1"/>
      <c r="K7" s="1">
        <f t="shared" si="1"/>
        <v>693.6</v>
      </c>
    </row>
    <row r="8" spans="1:15" x14ac:dyDescent="0.3">
      <c r="A8" s="2">
        <v>45296</v>
      </c>
      <c r="B8" s="1" t="s">
        <v>162</v>
      </c>
      <c r="C8" s="1" t="s">
        <v>111</v>
      </c>
      <c r="D8" s="1" t="s">
        <v>13</v>
      </c>
      <c r="E8" s="1">
        <v>86</v>
      </c>
      <c r="F8" s="1">
        <v>641.05999999999995</v>
      </c>
      <c r="G8" s="1"/>
      <c r="H8" s="1">
        <f t="shared" si="0"/>
        <v>128.21199999999999</v>
      </c>
      <c r="I8" s="24">
        <v>392.88</v>
      </c>
      <c r="J8" s="1">
        <v>111</v>
      </c>
      <c r="K8" s="1">
        <f t="shared" si="1"/>
        <v>119.96799999999996</v>
      </c>
    </row>
    <row r="9" spans="1:15" x14ac:dyDescent="0.3">
      <c r="A9" s="2">
        <v>45296</v>
      </c>
      <c r="B9" s="1" t="s">
        <v>188</v>
      </c>
      <c r="C9" s="1" t="s">
        <v>134</v>
      </c>
      <c r="D9" s="1" t="s">
        <v>124</v>
      </c>
      <c r="E9" s="1">
        <v>315</v>
      </c>
      <c r="F9" s="1">
        <v>1042.8</v>
      </c>
      <c r="G9" s="1"/>
      <c r="H9" s="1">
        <f t="shared" si="0"/>
        <v>208.56</v>
      </c>
      <c r="I9" s="1"/>
      <c r="J9" s="1"/>
      <c r="K9" s="1">
        <f t="shared" si="1"/>
        <v>834.24</v>
      </c>
    </row>
    <row r="10" spans="1:15" x14ac:dyDescent="0.3">
      <c r="A10" s="2"/>
      <c r="B10" s="1"/>
      <c r="C10" s="1"/>
      <c r="D10" s="1"/>
      <c r="E10" s="1"/>
      <c r="F10" s="1"/>
      <c r="G10" s="1"/>
      <c r="H10" s="1"/>
      <c r="I10" s="1"/>
      <c r="J10" s="1"/>
      <c r="K10" s="1">
        <f t="shared" ref="K10:K18" si="2">F10-I10</f>
        <v>0</v>
      </c>
    </row>
    <row r="11" spans="1:15" x14ac:dyDescent="0.3">
      <c r="A11" s="2"/>
      <c r="B11" s="1"/>
      <c r="C11" s="1"/>
      <c r="D11" s="1"/>
      <c r="E11" s="1"/>
      <c r="F11" s="1"/>
      <c r="G11" s="1"/>
      <c r="H11" s="1"/>
      <c r="I11" s="1"/>
      <c r="J11" s="1"/>
      <c r="K11" s="1">
        <f t="shared" si="2"/>
        <v>0</v>
      </c>
    </row>
    <row r="12" spans="1:15" x14ac:dyDescent="0.3">
      <c r="A12" s="2"/>
      <c r="B12" s="1"/>
      <c r="C12" s="1"/>
      <c r="D12" s="1"/>
      <c r="E12" s="1"/>
      <c r="F12" s="1"/>
      <c r="G12" s="1"/>
      <c r="H12" s="1"/>
      <c r="I12" s="1"/>
      <c r="J12" s="1"/>
      <c r="K12" s="1">
        <f t="shared" si="2"/>
        <v>0</v>
      </c>
    </row>
    <row r="13" spans="1:15" x14ac:dyDescent="0.3">
      <c r="A13" s="2"/>
      <c r="B13" s="1"/>
      <c r="C13" s="1"/>
      <c r="D13" s="1"/>
      <c r="E13" s="1"/>
      <c r="F13" s="1"/>
      <c r="G13" s="1"/>
      <c r="H13" s="1"/>
      <c r="I13" s="1"/>
      <c r="J13" s="1"/>
      <c r="K13" s="1">
        <f t="shared" si="2"/>
        <v>0</v>
      </c>
    </row>
    <row r="14" spans="1:15" x14ac:dyDescent="0.3">
      <c r="A14" s="2"/>
      <c r="B14" s="1"/>
      <c r="C14" s="1"/>
      <c r="D14" s="1"/>
      <c r="E14" s="1"/>
      <c r="F14" s="1"/>
      <c r="G14" s="1"/>
      <c r="H14" s="1"/>
      <c r="I14" s="1"/>
      <c r="J14" s="1"/>
      <c r="K14" s="1">
        <f t="shared" si="2"/>
        <v>0</v>
      </c>
    </row>
    <row r="15" spans="1:15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>
        <f t="shared" si="2"/>
        <v>0</v>
      </c>
    </row>
    <row r="16" spans="1:15" x14ac:dyDescent="0.3">
      <c r="A16" s="2"/>
      <c r="B16" s="1"/>
      <c r="C16" s="1"/>
      <c r="D16" s="1"/>
      <c r="E16" s="1"/>
      <c r="F16" s="1"/>
      <c r="G16" s="1"/>
      <c r="H16" s="1"/>
      <c r="I16" s="1"/>
      <c r="J16" s="1"/>
      <c r="K16" s="1">
        <f t="shared" si="2"/>
        <v>0</v>
      </c>
    </row>
    <row r="17" spans="1:15" x14ac:dyDescent="0.3">
      <c r="A17" s="2"/>
      <c r="B17" s="1"/>
      <c r="C17" s="1"/>
      <c r="D17" s="1"/>
      <c r="E17" s="1"/>
      <c r="F17" s="1"/>
      <c r="G17" s="1"/>
      <c r="H17" s="1"/>
      <c r="I17" s="1"/>
      <c r="J17" s="1"/>
      <c r="K17" s="1">
        <f t="shared" si="2"/>
        <v>0</v>
      </c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>
        <f t="shared" si="2"/>
        <v>0</v>
      </c>
    </row>
    <row r="19" spans="1:15" x14ac:dyDescent="0.3">
      <c r="E19" s="1">
        <f>SUM(E4:E18)</f>
        <v>1285</v>
      </c>
      <c r="F19" s="1">
        <f>SUM(F4:F18)</f>
        <v>5165.6799999999994</v>
      </c>
      <c r="G19" s="1">
        <v>2461.48</v>
      </c>
      <c r="H19" s="1">
        <f>SUM(H4:H9)</f>
        <v>1033.136</v>
      </c>
      <c r="I19" s="1">
        <f>SUM(I4:I18)</f>
        <v>728.35</v>
      </c>
      <c r="J19" s="1">
        <f>SUM(J4:J18)</f>
        <v>205</v>
      </c>
      <c r="K19" s="1">
        <f>SUM(K4:K18)-(G19)</f>
        <v>942.71399999999949</v>
      </c>
    </row>
    <row r="20" spans="1:15" x14ac:dyDescent="0.3">
      <c r="A20" s="6"/>
      <c r="B20" s="6" t="s">
        <v>38</v>
      </c>
      <c r="C20">
        <f>I19/E19</f>
        <v>0.56680933852140081</v>
      </c>
    </row>
    <row r="21" spans="1:15" x14ac:dyDescent="0.3">
      <c r="A21" s="6"/>
      <c r="B21" s="6" t="s">
        <v>37</v>
      </c>
      <c r="C21">
        <f>F19/E19</f>
        <v>4.0199844357976646</v>
      </c>
    </row>
    <row r="22" spans="1:15" x14ac:dyDescent="0.3">
      <c r="B22" s="6" t="s">
        <v>39</v>
      </c>
      <c r="C22">
        <f>E19/J19</f>
        <v>6.2682926829268295</v>
      </c>
    </row>
    <row r="23" spans="1:15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/>
      <c r="H23" s="1" t="s">
        <v>181</v>
      </c>
      <c r="I23" s="1" t="s">
        <v>5</v>
      </c>
      <c r="J23" s="1" t="s">
        <v>6</v>
      </c>
      <c r="K23" s="1" t="s">
        <v>7</v>
      </c>
      <c r="N23" t="s">
        <v>191</v>
      </c>
      <c r="O23" t="s">
        <v>192</v>
      </c>
    </row>
    <row r="24" spans="1:15" x14ac:dyDescent="0.3">
      <c r="A24" s="2">
        <v>45299</v>
      </c>
      <c r="B24" s="1" t="s">
        <v>189</v>
      </c>
      <c r="C24" s="1" t="s">
        <v>185</v>
      </c>
      <c r="D24" s="1" t="s">
        <v>183</v>
      </c>
      <c r="E24" s="1">
        <v>137</v>
      </c>
      <c r="F24" s="1">
        <v>336.9</v>
      </c>
      <c r="G24" s="1"/>
      <c r="H24" s="1">
        <f>F24*0.2</f>
        <v>67.38</v>
      </c>
      <c r="I24" s="1"/>
      <c r="J24" s="1"/>
      <c r="K24" s="1">
        <f>SUM(F24-H24-I24)</f>
        <v>269.52</v>
      </c>
      <c r="O24">
        <v>105.52</v>
      </c>
    </row>
    <row r="25" spans="1:15" x14ac:dyDescent="0.3">
      <c r="A25" s="2">
        <v>45299</v>
      </c>
      <c r="B25" s="1" t="s">
        <v>18</v>
      </c>
      <c r="C25" s="1" t="s">
        <v>184</v>
      </c>
      <c r="D25" s="1" t="s">
        <v>32</v>
      </c>
      <c r="E25" s="1">
        <v>151</v>
      </c>
      <c r="F25" s="1">
        <v>280.58</v>
      </c>
      <c r="G25" s="1"/>
      <c r="H25" s="1">
        <f t="shared" ref="H25:H32" si="3">F25*0.2</f>
        <v>56.116</v>
      </c>
      <c r="I25" s="24">
        <v>49.29</v>
      </c>
      <c r="J25" s="1">
        <v>16</v>
      </c>
      <c r="K25" s="1">
        <f t="shared" ref="K25:K32" si="4">SUM(F25-H25-I25)</f>
        <v>175.17400000000001</v>
      </c>
      <c r="O25">
        <v>106.52</v>
      </c>
    </row>
    <row r="26" spans="1:15" x14ac:dyDescent="0.3">
      <c r="A26" s="2">
        <v>45299</v>
      </c>
      <c r="B26" s="1" t="s">
        <v>33</v>
      </c>
      <c r="C26" s="1" t="s">
        <v>34</v>
      </c>
      <c r="D26" s="1" t="s">
        <v>186</v>
      </c>
      <c r="E26" s="1">
        <v>97</v>
      </c>
      <c r="F26" s="1">
        <v>433.94</v>
      </c>
      <c r="G26" s="1"/>
      <c r="H26" s="1">
        <f t="shared" si="3"/>
        <v>86.788000000000011</v>
      </c>
      <c r="I26" s="24">
        <v>615.36</v>
      </c>
      <c r="J26" s="1">
        <v>195</v>
      </c>
      <c r="K26" s="1">
        <f t="shared" si="4"/>
        <v>-268.20800000000003</v>
      </c>
      <c r="O26">
        <v>103.68</v>
      </c>
    </row>
    <row r="27" spans="1:15" x14ac:dyDescent="0.3">
      <c r="A27" s="2">
        <v>45300</v>
      </c>
      <c r="B27" s="1" t="s">
        <v>30</v>
      </c>
      <c r="C27" s="1" t="s">
        <v>123</v>
      </c>
      <c r="D27" s="1" t="s">
        <v>41</v>
      </c>
      <c r="E27" s="1">
        <v>107</v>
      </c>
      <c r="F27" s="1">
        <v>322.93</v>
      </c>
      <c r="G27" s="1"/>
      <c r="H27" s="1">
        <f t="shared" si="3"/>
        <v>64.585999999999999</v>
      </c>
      <c r="I27" s="1"/>
      <c r="J27" s="1"/>
      <c r="K27" s="1">
        <f t="shared" si="4"/>
        <v>258.34399999999999</v>
      </c>
    </row>
    <row r="28" spans="1:15" x14ac:dyDescent="0.3">
      <c r="A28" s="2">
        <v>45300</v>
      </c>
      <c r="B28" s="1" t="s">
        <v>33</v>
      </c>
      <c r="C28" s="1" t="s">
        <v>34</v>
      </c>
      <c r="D28" s="1" t="s">
        <v>186</v>
      </c>
      <c r="E28" s="1">
        <v>143</v>
      </c>
      <c r="F28" s="1">
        <v>424.32</v>
      </c>
      <c r="G28" s="1"/>
      <c r="H28" s="1">
        <f t="shared" si="3"/>
        <v>84.864000000000004</v>
      </c>
      <c r="I28" s="1"/>
      <c r="J28" s="1"/>
      <c r="K28" s="1">
        <f t="shared" si="4"/>
        <v>339.45600000000002</v>
      </c>
    </row>
    <row r="29" spans="1:15" x14ac:dyDescent="0.3">
      <c r="A29" s="2">
        <v>45301</v>
      </c>
      <c r="B29" s="1" t="s">
        <v>30</v>
      </c>
      <c r="C29" s="1" t="s">
        <v>123</v>
      </c>
      <c r="D29" s="1" t="s">
        <v>41</v>
      </c>
      <c r="E29" s="1">
        <v>103</v>
      </c>
      <c r="F29" s="1">
        <v>331.23</v>
      </c>
      <c r="G29" s="1"/>
      <c r="H29" s="1">
        <f t="shared" si="3"/>
        <v>66.246000000000009</v>
      </c>
      <c r="I29" s="1"/>
      <c r="J29" s="1"/>
      <c r="K29" s="1">
        <f t="shared" si="4"/>
        <v>264.98400000000004</v>
      </c>
    </row>
    <row r="30" spans="1:15" x14ac:dyDescent="0.3">
      <c r="A30" s="2">
        <v>45301</v>
      </c>
      <c r="B30" s="1" t="s">
        <v>33</v>
      </c>
      <c r="C30" s="1" t="s">
        <v>34</v>
      </c>
      <c r="D30" s="1" t="s">
        <v>186</v>
      </c>
      <c r="E30" s="1">
        <v>142</v>
      </c>
      <c r="F30" s="1">
        <v>425.88</v>
      </c>
      <c r="G30" s="1"/>
      <c r="H30" s="1">
        <f t="shared" si="3"/>
        <v>85.176000000000002</v>
      </c>
      <c r="I30" s="1"/>
      <c r="J30" s="1"/>
      <c r="K30" s="1">
        <f t="shared" si="4"/>
        <v>340.70400000000001</v>
      </c>
    </row>
    <row r="31" spans="1:15" x14ac:dyDescent="0.3">
      <c r="A31" s="2">
        <v>45302</v>
      </c>
      <c r="B31" s="1" t="s">
        <v>30</v>
      </c>
      <c r="C31" s="1" t="s">
        <v>123</v>
      </c>
      <c r="D31" s="1" t="s">
        <v>41</v>
      </c>
      <c r="E31" s="1">
        <v>105</v>
      </c>
      <c r="F31" s="1">
        <v>324</v>
      </c>
      <c r="G31" s="1"/>
      <c r="H31" s="1">
        <f t="shared" si="3"/>
        <v>64.8</v>
      </c>
      <c r="I31" s="24">
        <v>33.94</v>
      </c>
      <c r="J31" s="1">
        <v>11</v>
      </c>
      <c r="K31" s="1">
        <f t="shared" si="4"/>
        <v>225.26</v>
      </c>
    </row>
    <row r="32" spans="1:15" x14ac:dyDescent="0.3">
      <c r="A32" s="2">
        <v>45302</v>
      </c>
      <c r="B32" s="1" t="s">
        <v>33</v>
      </c>
      <c r="C32" s="1" t="s">
        <v>34</v>
      </c>
      <c r="D32" s="1" t="s">
        <v>124</v>
      </c>
      <c r="E32" s="1">
        <v>315</v>
      </c>
      <c r="F32" s="1">
        <v>1250.2</v>
      </c>
      <c r="G32" s="1"/>
      <c r="H32" s="1">
        <f t="shared" si="3"/>
        <v>250.04000000000002</v>
      </c>
      <c r="I32" s="24">
        <v>644.94000000000005</v>
      </c>
      <c r="J32" s="1">
        <v>181</v>
      </c>
      <c r="K32" s="1">
        <f t="shared" si="4"/>
        <v>355.22</v>
      </c>
    </row>
    <row r="33" spans="1:15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>
        <f>F33-I33</f>
        <v>0</v>
      </c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>
        <f>F34-I34</f>
        <v>0</v>
      </c>
    </row>
    <row r="35" spans="1:15" x14ac:dyDescent="0.3">
      <c r="E35" s="1">
        <f>SUM(E24:E34)</f>
        <v>1300</v>
      </c>
      <c r="F35" s="1">
        <f>SUM(F24:F34)</f>
        <v>4129.9800000000005</v>
      </c>
      <c r="G35" s="1">
        <v>589.54999999999995</v>
      </c>
      <c r="H35" s="1">
        <f>SUM(H24:H32)</f>
        <v>825.99600000000009</v>
      </c>
      <c r="I35" s="1">
        <f>SUM(I24:I34)</f>
        <v>1343.53</v>
      </c>
      <c r="J35" s="1">
        <f>SUM(J24:J34)</f>
        <v>403</v>
      </c>
      <c r="K35" s="1">
        <f>SUM(K24:K34)-(G35)</f>
        <v>1370.904</v>
      </c>
    </row>
    <row r="36" spans="1:15" x14ac:dyDescent="0.3">
      <c r="A36" s="6"/>
      <c r="B36" s="6" t="s">
        <v>38</v>
      </c>
      <c r="C36">
        <f>I35/E35</f>
        <v>1.0334846153846153</v>
      </c>
    </row>
    <row r="37" spans="1:15" x14ac:dyDescent="0.3">
      <c r="A37" s="6"/>
      <c r="B37" s="6" t="s">
        <v>37</v>
      </c>
      <c r="C37">
        <f>F35/E35</f>
        <v>3.1769076923076929</v>
      </c>
    </row>
    <row r="38" spans="1:15" x14ac:dyDescent="0.3">
      <c r="B38" s="6" t="s">
        <v>39</v>
      </c>
      <c r="C38">
        <f>E35/J35</f>
        <v>3.225806451612903</v>
      </c>
    </row>
    <row r="39" spans="1:15" x14ac:dyDescent="0.3">
      <c r="A39" s="1" t="s">
        <v>1</v>
      </c>
      <c r="B39" s="1" t="s">
        <v>2</v>
      </c>
      <c r="C39" s="1" t="s">
        <v>3</v>
      </c>
      <c r="D39" s="1" t="s">
        <v>4</v>
      </c>
      <c r="E39" s="1" t="s">
        <v>17</v>
      </c>
      <c r="F39" s="1" t="s">
        <v>8</v>
      </c>
      <c r="G39" s="1"/>
      <c r="H39" s="1" t="s">
        <v>181</v>
      </c>
      <c r="I39" s="1" t="s">
        <v>5</v>
      </c>
      <c r="J39" s="1" t="s">
        <v>6</v>
      </c>
      <c r="K39" s="1" t="s">
        <v>7</v>
      </c>
    </row>
    <row r="40" spans="1:15" x14ac:dyDescent="0.3">
      <c r="A40" s="2">
        <v>45306</v>
      </c>
      <c r="B40" s="1" t="s">
        <v>10</v>
      </c>
      <c r="C40" s="1" t="s">
        <v>195</v>
      </c>
      <c r="D40" s="1" t="s">
        <v>35</v>
      </c>
      <c r="E40" s="1">
        <v>521</v>
      </c>
      <c r="F40" s="1">
        <v>1107</v>
      </c>
      <c r="G40" s="1"/>
      <c r="H40" s="1">
        <f t="shared" ref="H40:H45" si="5">F40*0.2</f>
        <v>221.4</v>
      </c>
      <c r="I40" s="24">
        <v>490.94</v>
      </c>
      <c r="J40" s="1">
        <v>151</v>
      </c>
      <c r="K40" s="1">
        <f>F40-I40</f>
        <v>616.05999999999995</v>
      </c>
      <c r="O40">
        <v>146.1</v>
      </c>
    </row>
    <row r="41" spans="1:15" x14ac:dyDescent="0.3">
      <c r="A41" s="2">
        <v>45307</v>
      </c>
      <c r="B41" s="1" t="s">
        <v>33</v>
      </c>
      <c r="C41" s="1" t="s">
        <v>34</v>
      </c>
      <c r="D41" s="1" t="s">
        <v>124</v>
      </c>
      <c r="E41" s="1">
        <v>367</v>
      </c>
      <c r="F41" s="1">
        <v>1250.2</v>
      </c>
      <c r="G41" s="1"/>
      <c r="H41" s="1">
        <f t="shared" si="5"/>
        <v>250.04000000000002</v>
      </c>
      <c r="I41" s="24">
        <v>489.92</v>
      </c>
      <c r="J41" s="1">
        <v>150</v>
      </c>
      <c r="K41" s="1">
        <f t="shared" ref="K41:K50" si="6">F41-I41</f>
        <v>760.28</v>
      </c>
    </row>
    <row r="42" spans="1:15" x14ac:dyDescent="0.3">
      <c r="A42" s="2">
        <v>45308</v>
      </c>
      <c r="B42" s="1" t="s">
        <v>10</v>
      </c>
      <c r="C42" s="1" t="s">
        <v>94</v>
      </c>
      <c r="D42" s="1" t="s">
        <v>196</v>
      </c>
      <c r="E42" s="1">
        <v>397</v>
      </c>
      <c r="F42" s="1"/>
      <c r="G42" s="1"/>
      <c r="H42" s="1">
        <f t="shared" si="5"/>
        <v>0</v>
      </c>
      <c r="I42" s="24">
        <v>48.89</v>
      </c>
      <c r="J42" s="1">
        <v>16</v>
      </c>
      <c r="K42" s="1">
        <f t="shared" si="6"/>
        <v>-48.89</v>
      </c>
    </row>
    <row r="43" spans="1:15" x14ac:dyDescent="0.3">
      <c r="A43" s="2">
        <v>45309</v>
      </c>
      <c r="B43" s="1" t="s">
        <v>33</v>
      </c>
      <c r="C43" s="1" t="s">
        <v>34</v>
      </c>
      <c r="D43" s="1" t="s">
        <v>197</v>
      </c>
      <c r="E43" s="1">
        <v>330</v>
      </c>
      <c r="F43" s="1">
        <v>961.35</v>
      </c>
      <c r="G43" s="1"/>
      <c r="H43" s="1">
        <f t="shared" si="5"/>
        <v>192.27</v>
      </c>
      <c r="I43" s="24">
        <v>200</v>
      </c>
      <c r="J43" s="1">
        <v>59</v>
      </c>
      <c r="K43" s="1">
        <f t="shared" si="6"/>
        <v>761.35</v>
      </c>
    </row>
    <row r="44" spans="1:15" x14ac:dyDescent="0.3">
      <c r="A44" s="2" t="s">
        <v>80</v>
      </c>
      <c r="B44" s="1" t="s">
        <v>18</v>
      </c>
      <c r="C44" s="1" t="s">
        <v>31</v>
      </c>
      <c r="D44" s="1" t="s">
        <v>32</v>
      </c>
      <c r="E44" s="1">
        <v>205</v>
      </c>
      <c r="F44" s="1">
        <v>339.2</v>
      </c>
      <c r="G44" s="1"/>
      <c r="H44" s="1">
        <f t="shared" si="5"/>
        <v>67.84</v>
      </c>
      <c r="I44" s="24">
        <v>200</v>
      </c>
      <c r="J44" s="1">
        <v>59</v>
      </c>
      <c r="K44" s="1">
        <f t="shared" si="6"/>
        <v>139.19999999999999</v>
      </c>
    </row>
    <row r="45" spans="1:15" x14ac:dyDescent="0.3">
      <c r="A45" s="2">
        <v>45310</v>
      </c>
      <c r="B45" s="1" t="s">
        <v>33</v>
      </c>
      <c r="C45" s="1" t="s">
        <v>34</v>
      </c>
      <c r="D45" s="1" t="s">
        <v>197</v>
      </c>
      <c r="E45" s="1">
        <v>214</v>
      </c>
      <c r="F45" s="1">
        <v>961.35</v>
      </c>
      <c r="G45" s="1"/>
      <c r="H45" s="1">
        <f t="shared" si="5"/>
        <v>192.27</v>
      </c>
      <c r="I45" s="24">
        <v>200</v>
      </c>
      <c r="J45" s="1">
        <v>59</v>
      </c>
      <c r="K45" s="1">
        <f t="shared" si="6"/>
        <v>761.35</v>
      </c>
    </row>
    <row r="46" spans="1:15" x14ac:dyDescent="0.3">
      <c r="A46" s="2" t="s">
        <v>200</v>
      </c>
      <c r="B46" s="1"/>
      <c r="C46" s="1"/>
      <c r="D46" s="1"/>
      <c r="E46" s="1"/>
      <c r="F46" s="1"/>
      <c r="G46" s="1"/>
      <c r="H46" s="1"/>
      <c r="I46" s="1"/>
      <c r="J46" s="1"/>
      <c r="K46" s="1">
        <f t="shared" si="6"/>
        <v>0</v>
      </c>
    </row>
    <row r="47" spans="1:15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>
        <f t="shared" si="6"/>
        <v>0</v>
      </c>
    </row>
    <row r="48" spans="1:15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>
        <f t="shared" si="6"/>
        <v>0</v>
      </c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>
        <f t="shared" si="6"/>
        <v>0</v>
      </c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>
        <f t="shared" si="6"/>
        <v>0</v>
      </c>
    </row>
    <row r="51" spans="1:11" x14ac:dyDescent="0.3">
      <c r="E51" s="1">
        <f>SUM(E40:E50)</f>
        <v>2034</v>
      </c>
      <c r="F51" s="1">
        <f>SUM(F40:F50)</f>
        <v>4619.0999999999995</v>
      </c>
      <c r="G51" s="1">
        <v>1183.18</v>
      </c>
      <c r="H51" s="1">
        <f>(H40+H41+H42+H43+H45+H44)</f>
        <v>923.82</v>
      </c>
      <c r="I51" s="1">
        <f>SUM(I40:I50)</f>
        <v>1629.75</v>
      </c>
      <c r="J51" s="1">
        <f>SUM(J40:J50)</f>
        <v>494</v>
      </c>
      <c r="K51" s="1">
        <f>SUM(K40:K50)-G51</f>
        <v>1806.1699999999994</v>
      </c>
    </row>
    <row r="52" spans="1:11" x14ac:dyDescent="0.3">
      <c r="A52" s="6"/>
      <c r="B52" s="6" t="s">
        <v>38</v>
      </c>
      <c r="C52">
        <f>I51/E51</f>
        <v>0.80125368731563418</v>
      </c>
    </row>
    <row r="53" spans="1:11" x14ac:dyDescent="0.3">
      <c r="A53" s="6"/>
      <c r="B53" s="6" t="s">
        <v>37</v>
      </c>
      <c r="C53">
        <f>F51/E51</f>
        <v>2.2709439528023596</v>
      </c>
    </row>
    <row r="54" spans="1:11" x14ac:dyDescent="0.3">
      <c r="B54" s="6" t="s">
        <v>40</v>
      </c>
      <c r="C54">
        <f>E51/J51</f>
        <v>4.1174089068825914</v>
      </c>
    </row>
    <row r="55" spans="1:11" x14ac:dyDescent="0.3">
      <c r="A55" s="1" t="s">
        <v>1</v>
      </c>
      <c r="B55" s="1" t="s">
        <v>2</v>
      </c>
      <c r="C55" s="1" t="s">
        <v>3</v>
      </c>
      <c r="D55" s="1" t="s">
        <v>4</v>
      </c>
      <c r="E55" s="1" t="s">
        <v>17</v>
      </c>
      <c r="F55" s="1" t="s">
        <v>8</v>
      </c>
      <c r="G55" s="1"/>
      <c r="H55" s="1"/>
      <c r="I55" s="1" t="s">
        <v>5</v>
      </c>
      <c r="J55" s="1" t="s">
        <v>6</v>
      </c>
      <c r="K55" s="1" t="s">
        <v>7</v>
      </c>
    </row>
    <row r="56" spans="1:11" x14ac:dyDescent="0.3">
      <c r="A56" s="2">
        <v>45313</v>
      </c>
      <c r="B56" s="1" t="s">
        <v>18</v>
      </c>
      <c r="C56" s="1" t="s">
        <v>31</v>
      </c>
      <c r="D56" s="1" t="s">
        <v>32</v>
      </c>
      <c r="E56" s="1">
        <v>204</v>
      </c>
      <c r="F56" s="1">
        <v>336.6</v>
      </c>
      <c r="G56" s="1"/>
      <c r="H56" s="1"/>
      <c r="I56" s="24">
        <v>49.57</v>
      </c>
      <c r="J56" s="1">
        <v>16</v>
      </c>
      <c r="K56" s="1">
        <f>F56-I56</f>
        <v>287.03000000000003</v>
      </c>
    </row>
    <row r="57" spans="1:11" x14ac:dyDescent="0.3">
      <c r="A57" s="2">
        <v>45313</v>
      </c>
      <c r="B57" s="1" t="s">
        <v>33</v>
      </c>
      <c r="C57" s="1" t="s">
        <v>34</v>
      </c>
      <c r="D57" s="1" t="s">
        <v>197</v>
      </c>
      <c r="E57" s="1">
        <v>243</v>
      </c>
      <c r="F57" s="1">
        <v>1936.91</v>
      </c>
      <c r="G57" s="1"/>
      <c r="H57" s="1"/>
      <c r="I57" s="24">
        <v>507.99</v>
      </c>
      <c r="J57" s="1">
        <v>161</v>
      </c>
      <c r="K57" s="1">
        <f t="shared" ref="K57:K66" si="7">F57-I57</f>
        <v>1428.92</v>
      </c>
    </row>
    <row r="58" spans="1:11" x14ac:dyDescent="0.3">
      <c r="A58" s="2">
        <v>45314</v>
      </c>
      <c r="B58" s="1" t="s">
        <v>18</v>
      </c>
      <c r="C58" s="1" t="s">
        <v>31</v>
      </c>
      <c r="D58" s="1" t="s">
        <v>32</v>
      </c>
      <c r="E58" s="1">
        <v>205</v>
      </c>
      <c r="F58" s="1">
        <v>319.89999999999998</v>
      </c>
      <c r="G58" s="1"/>
      <c r="H58" s="1"/>
      <c r="I58" s="1"/>
      <c r="J58" s="1"/>
      <c r="K58" s="1">
        <f t="shared" si="7"/>
        <v>319.89999999999998</v>
      </c>
    </row>
    <row r="59" spans="1:11" x14ac:dyDescent="0.3">
      <c r="A59" s="2">
        <v>45314</v>
      </c>
      <c r="B59" s="1" t="s">
        <v>33</v>
      </c>
      <c r="C59" s="1" t="s">
        <v>34</v>
      </c>
      <c r="D59" s="1" t="s">
        <v>124</v>
      </c>
      <c r="E59" s="1">
        <v>303</v>
      </c>
      <c r="F59" s="1">
        <v>1268.06</v>
      </c>
      <c r="G59" s="1"/>
      <c r="H59" s="1"/>
      <c r="I59" s="1"/>
      <c r="J59" s="1"/>
      <c r="K59" s="1">
        <f t="shared" si="7"/>
        <v>1268.06</v>
      </c>
    </row>
    <row r="60" spans="1:11" x14ac:dyDescent="0.3">
      <c r="A60" s="2">
        <v>45315</v>
      </c>
      <c r="B60" s="1" t="s">
        <v>10</v>
      </c>
      <c r="C60" s="1" t="s">
        <v>11</v>
      </c>
      <c r="D60" s="1" t="s">
        <v>12</v>
      </c>
      <c r="E60" s="1">
        <v>302</v>
      </c>
      <c r="F60" s="1">
        <v>921.6</v>
      </c>
      <c r="G60" s="1"/>
      <c r="H60" s="1"/>
      <c r="I60" s="24">
        <v>150.91</v>
      </c>
      <c r="J60" s="1"/>
      <c r="K60" s="1">
        <f t="shared" si="7"/>
        <v>770.69</v>
      </c>
    </row>
    <row r="61" spans="1:11" x14ac:dyDescent="0.3">
      <c r="A61" s="2">
        <v>45316</v>
      </c>
      <c r="B61" s="1" t="s">
        <v>20</v>
      </c>
      <c r="C61" s="1" t="s">
        <v>134</v>
      </c>
      <c r="D61" s="1" t="s">
        <v>124</v>
      </c>
      <c r="E61" s="1">
        <v>287</v>
      </c>
      <c r="F61" s="1">
        <v>1169.52</v>
      </c>
      <c r="G61" s="1"/>
      <c r="H61" s="1"/>
      <c r="I61" s="24">
        <v>577.92999999999995</v>
      </c>
      <c r="J61" s="1">
        <v>184</v>
      </c>
      <c r="K61" s="1">
        <f t="shared" si="7"/>
        <v>591.59</v>
      </c>
    </row>
    <row r="62" spans="1:11" x14ac:dyDescent="0.3">
      <c r="A62" s="2">
        <v>45317</v>
      </c>
      <c r="B62" s="1" t="s">
        <v>10</v>
      </c>
      <c r="C62" s="1" t="s">
        <v>198</v>
      </c>
      <c r="D62" s="1" t="s">
        <v>199</v>
      </c>
      <c r="E62" s="1">
        <v>415</v>
      </c>
      <c r="F62" s="1">
        <v>889.06</v>
      </c>
      <c r="G62" s="1"/>
      <c r="H62" s="1"/>
      <c r="I62" s="24">
        <v>346.49</v>
      </c>
      <c r="J62" s="1">
        <v>110</v>
      </c>
      <c r="K62" s="1">
        <f t="shared" si="7"/>
        <v>542.56999999999994</v>
      </c>
    </row>
    <row r="63" spans="1:11" x14ac:dyDescent="0.3">
      <c r="A63" s="2">
        <v>45317</v>
      </c>
      <c r="B63" s="1" t="s">
        <v>33</v>
      </c>
      <c r="C63" s="1" t="s">
        <v>34</v>
      </c>
      <c r="D63" s="1" t="s">
        <v>124</v>
      </c>
      <c r="E63" s="1">
        <v>436</v>
      </c>
      <c r="F63" s="1">
        <v>1267.3</v>
      </c>
      <c r="G63" s="1"/>
      <c r="H63" s="1"/>
      <c r="I63" s="24">
        <v>56.85</v>
      </c>
      <c r="J63" s="1">
        <v>18</v>
      </c>
      <c r="K63" s="1">
        <f t="shared" si="7"/>
        <v>1210.45</v>
      </c>
    </row>
    <row r="64" spans="1:11" x14ac:dyDescent="0.3">
      <c r="A64" s="2"/>
      <c r="B64" s="1"/>
      <c r="C64" s="1"/>
      <c r="D64" s="1"/>
      <c r="E64" s="1"/>
      <c r="F64" s="1"/>
      <c r="G64" s="1"/>
      <c r="H64" s="1"/>
      <c r="I64" s="1"/>
      <c r="J64" s="1"/>
      <c r="K64" s="1">
        <f t="shared" si="7"/>
        <v>0</v>
      </c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>
        <f t="shared" si="7"/>
        <v>0</v>
      </c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>
        <f t="shared" si="7"/>
        <v>0</v>
      </c>
    </row>
    <row r="67" spans="1:11" x14ac:dyDescent="0.3">
      <c r="E67" s="1">
        <f>SUM(E56:E66)</f>
        <v>2395</v>
      </c>
      <c r="F67" s="1">
        <f>SUM(F56:F66)</f>
        <v>8108.95</v>
      </c>
      <c r="G67" s="1"/>
      <c r="H67" s="1"/>
      <c r="I67" s="1">
        <f>SUM(I56:I66)</f>
        <v>1689.74</v>
      </c>
      <c r="J67" s="1">
        <f>SUM(J56:J66)</f>
        <v>489</v>
      </c>
      <c r="K67" s="1">
        <f>SUM(K56:K66)</f>
        <v>6419.2099999999991</v>
      </c>
    </row>
    <row r="68" spans="1:11" x14ac:dyDescent="0.3">
      <c r="A68" s="6"/>
      <c r="B68" s="6" t="s">
        <v>38</v>
      </c>
      <c r="C68">
        <f>I67/E67</f>
        <v>0.70552818371607517</v>
      </c>
    </row>
    <row r="69" spans="1:11" x14ac:dyDescent="0.3">
      <c r="A69" s="6"/>
      <c r="B69" s="6" t="s">
        <v>37</v>
      </c>
      <c r="C69">
        <f>F67/E67</f>
        <v>3.3857828810020876</v>
      </c>
    </row>
    <row r="70" spans="1:11" x14ac:dyDescent="0.3">
      <c r="B70" s="6" t="s">
        <v>39</v>
      </c>
      <c r="C70">
        <f>E67/J67</f>
        <v>4.8977505112474438</v>
      </c>
    </row>
    <row r="72" spans="1:11" x14ac:dyDescent="0.3">
      <c r="A72" s="1" t="s">
        <v>1</v>
      </c>
      <c r="B72" s="1" t="s">
        <v>2</v>
      </c>
      <c r="C72" s="1" t="s">
        <v>3</v>
      </c>
      <c r="D72" s="1" t="s">
        <v>4</v>
      </c>
      <c r="E72" s="1" t="s">
        <v>17</v>
      </c>
      <c r="F72" s="1" t="s">
        <v>8</v>
      </c>
      <c r="G72" s="1"/>
      <c r="H72" s="1"/>
      <c r="I72" s="1" t="s">
        <v>5</v>
      </c>
      <c r="J72" s="1" t="s">
        <v>6</v>
      </c>
      <c r="K72" s="1" t="s">
        <v>7</v>
      </c>
    </row>
    <row r="73" spans="1:11" x14ac:dyDescent="0.3">
      <c r="A73" s="2">
        <v>45320</v>
      </c>
      <c r="B73" s="1" t="s">
        <v>10</v>
      </c>
      <c r="C73" s="1" t="s">
        <v>59</v>
      </c>
      <c r="D73" s="1" t="s">
        <v>12</v>
      </c>
      <c r="E73" s="1">
        <v>345</v>
      </c>
      <c r="F73" s="1">
        <v>1006.99</v>
      </c>
      <c r="G73" s="1"/>
      <c r="H73" s="1"/>
      <c r="I73" s="24">
        <v>615.71</v>
      </c>
      <c r="J73" s="1">
        <v>154</v>
      </c>
      <c r="K73" s="1">
        <f>F73-I73</f>
        <v>391.28</v>
      </c>
    </row>
    <row r="74" spans="1:11" x14ac:dyDescent="0.3">
      <c r="A74" s="2">
        <v>45321</v>
      </c>
      <c r="B74" s="1" t="s">
        <v>20</v>
      </c>
      <c r="C74" s="1" t="s">
        <v>134</v>
      </c>
      <c r="D74" s="1" t="s">
        <v>124</v>
      </c>
      <c r="E74" s="1">
        <v>287</v>
      </c>
      <c r="F74" s="1">
        <v>1158.3599999999999</v>
      </c>
      <c r="G74" s="1"/>
      <c r="H74" s="1"/>
      <c r="I74" s="1"/>
      <c r="J74" s="1"/>
      <c r="K74" s="1">
        <f t="shared" ref="K74:K83" si="8">F74-I74</f>
        <v>1158.3599999999999</v>
      </c>
    </row>
    <row r="75" spans="1:11" x14ac:dyDescent="0.3">
      <c r="A75" s="2"/>
      <c r="B75" s="1"/>
      <c r="C75" s="1"/>
      <c r="D75" s="1"/>
      <c r="E75" s="1"/>
      <c r="F75" s="1"/>
      <c r="G75" s="1"/>
      <c r="H75" s="1"/>
      <c r="I75" s="1"/>
      <c r="J75" s="1"/>
      <c r="K75" s="1">
        <f t="shared" si="8"/>
        <v>0</v>
      </c>
    </row>
    <row r="76" spans="1:11" x14ac:dyDescent="0.3">
      <c r="A76" s="2"/>
      <c r="B76" s="1"/>
      <c r="C76" s="1"/>
      <c r="D76" s="1"/>
      <c r="E76" s="1"/>
      <c r="F76" s="1"/>
      <c r="G76" s="1"/>
      <c r="H76" s="1"/>
      <c r="I76" s="1"/>
      <c r="J76" s="1"/>
      <c r="K76" s="1">
        <f t="shared" si="8"/>
        <v>0</v>
      </c>
    </row>
    <row r="77" spans="1:11" x14ac:dyDescent="0.3">
      <c r="A77" s="2"/>
      <c r="B77" s="1"/>
      <c r="C77" s="1"/>
      <c r="D77" s="1"/>
      <c r="E77" s="1"/>
      <c r="F77" s="1"/>
      <c r="G77" s="1"/>
      <c r="H77" s="1"/>
      <c r="I77" s="1"/>
      <c r="J77" s="1"/>
      <c r="K77" s="1">
        <f t="shared" si="8"/>
        <v>0</v>
      </c>
    </row>
    <row r="78" spans="1:11" x14ac:dyDescent="0.3">
      <c r="A78" s="2"/>
      <c r="B78" s="1"/>
      <c r="C78" s="1"/>
      <c r="D78" s="1"/>
      <c r="E78" s="1"/>
      <c r="F78" s="1"/>
      <c r="G78" s="1"/>
      <c r="H78" s="1"/>
      <c r="I78" s="1"/>
      <c r="J78" s="1"/>
      <c r="K78" s="1">
        <f t="shared" si="8"/>
        <v>0</v>
      </c>
    </row>
    <row r="79" spans="1:11" x14ac:dyDescent="0.3">
      <c r="A79" s="2"/>
      <c r="B79" s="1"/>
      <c r="C79" s="1"/>
      <c r="D79" s="1"/>
      <c r="E79" s="1"/>
      <c r="F79" s="1"/>
      <c r="G79" s="1"/>
      <c r="H79" s="1"/>
      <c r="I79" s="1"/>
      <c r="J79" s="1"/>
      <c r="K79" s="1">
        <f t="shared" si="8"/>
        <v>0</v>
      </c>
    </row>
    <row r="80" spans="1:11" x14ac:dyDescent="0.3">
      <c r="A80" s="2"/>
      <c r="B80" s="1"/>
      <c r="C80" s="1"/>
      <c r="D80" s="1"/>
      <c r="E80" s="1"/>
      <c r="F80" s="1"/>
      <c r="G80" s="1"/>
      <c r="H80" s="1"/>
      <c r="I80" s="1"/>
      <c r="J80" s="1"/>
      <c r="K80" s="1">
        <f t="shared" si="8"/>
        <v>0</v>
      </c>
    </row>
    <row r="81" spans="1:15" x14ac:dyDescent="0.3">
      <c r="A81" s="2"/>
      <c r="B81" s="1"/>
      <c r="C81" s="1"/>
      <c r="D81" s="1"/>
      <c r="E81" s="1"/>
      <c r="F81" s="1"/>
      <c r="G81" s="1"/>
      <c r="H81" s="1"/>
      <c r="I81" s="1"/>
      <c r="J81" s="1"/>
      <c r="K81" s="1">
        <f t="shared" si="8"/>
        <v>0</v>
      </c>
    </row>
    <row r="82" spans="1: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>
        <f t="shared" si="8"/>
        <v>0</v>
      </c>
    </row>
    <row r="83" spans="1: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>
        <f t="shared" si="8"/>
        <v>0</v>
      </c>
    </row>
    <row r="84" spans="1:15" x14ac:dyDescent="0.3">
      <c r="E84" s="1">
        <f>SUM(E73:E83)</f>
        <v>632</v>
      </c>
      <c r="F84" s="1">
        <f>SUM(F73:F83)</f>
        <v>2165.35</v>
      </c>
      <c r="G84" s="1"/>
      <c r="H84" s="1"/>
      <c r="I84" s="1">
        <f>SUM(I73:I83)</f>
        <v>615.71</v>
      </c>
      <c r="J84" s="1">
        <f>SUM(J73:J83)</f>
        <v>154</v>
      </c>
      <c r="K84" s="1">
        <f>SUM(K73:K83)</f>
        <v>1549.6399999999999</v>
      </c>
    </row>
    <row r="85" spans="1:15" x14ac:dyDescent="0.3">
      <c r="A85" s="6"/>
      <c r="B85" s="6" t="s">
        <v>38</v>
      </c>
      <c r="C85">
        <f>I84/E84</f>
        <v>0.9742246835443038</v>
      </c>
      <c r="N85" t="s">
        <v>193</v>
      </c>
      <c r="O85">
        <f>SUM(O3:O84)</f>
        <v>1068.1199999999999</v>
      </c>
    </row>
    <row r="86" spans="1:15" x14ac:dyDescent="0.3">
      <c r="A86" s="6"/>
      <c r="B86" s="6" t="s">
        <v>37</v>
      </c>
      <c r="C86">
        <f>F84/E84</f>
        <v>3.4261867088607594</v>
      </c>
      <c r="N86" t="s">
        <v>194</v>
      </c>
      <c r="O86">
        <f>SUM(O85+K84+K67+K51+K35+K19)</f>
        <v>13156.758</v>
      </c>
    </row>
    <row r="87" spans="1:15" x14ac:dyDescent="0.3">
      <c r="B87" s="6" t="s">
        <v>39</v>
      </c>
      <c r="C87">
        <f>E84/J84</f>
        <v>4.1038961038961039</v>
      </c>
    </row>
  </sheetData>
  <mergeCells count="2">
    <mergeCell ref="A1:B1"/>
    <mergeCell ref="C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7FC3-33A7-43C5-9C7D-99CFEBA5E024}">
  <dimension ref="A1:J69"/>
  <sheetViews>
    <sheetView topLeftCell="A45" workbookViewId="0">
      <selection activeCell="H40" sqref="H40"/>
    </sheetView>
  </sheetViews>
  <sheetFormatPr defaultRowHeight="14.4" x14ac:dyDescent="0.3"/>
  <cols>
    <col min="2" max="2" width="12.33203125" customWidth="1"/>
    <col min="3" max="3" width="13.77734375" bestFit="1" customWidth="1"/>
    <col min="4" max="4" width="12.88671875" customWidth="1"/>
  </cols>
  <sheetData>
    <row r="1" spans="1:10" x14ac:dyDescent="0.3">
      <c r="A1" s="29" t="s">
        <v>201</v>
      </c>
      <c r="B1" s="29"/>
      <c r="C1" s="30" t="s">
        <v>0</v>
      </c>
      <c r="D1" s="30"/>
      <c r="E1" s="30"/>
      <c r="F1" s="30"/>
      <c r="G1" s="30"/>
      <c r="H1" s="30"/>
      <c r="I1" t="s">
        <v>9</v>
      </c>
    </row>
    <row r="2" spans="1:10" x14ac:dyDescent="0.3">
      <c r="A2" s="4"/>
      <c r="B2" s="4"/>
      <c r="C2" s="5"/>
      <c r="D2" s="5"/>
      <c r="E2" s="5"/>
      <c r="F2" s="5"/>
      <c r="G2" s="5"/>
      <c r="H2" s="5"/>
    </row>
    <row r="3" spans="1:10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/>
      <c r="H3" s="1" t="s">
        <v>5</v>
      </c>
      <c r="I3" s="1" t="s">
        <v>6</v>
      </c>
      <c r="J3" s="1" t="s">
        <v>7</v>
      </c>
    </row>
    <row r="4" spans="1:10" x14ac:dyDescent="0.3">
      <c r="A4" s="2">
        <v>45327</v>
      </c>
      <c r="B4" s="1" t="s">
        <v>10</v>
      </c>
      <c r="C4" s="1" t="s">
        <v>198</v>
      </c>
      <c r="D4" s="1" t="s">
        <v>199</v>
      </c>
      <c r="E4" s="1">
        <v>405</v>
      </c>
      <c r="F4" s="1">
        <v>899.2</v>
      </c>
      <c r="G4" s="1"/>
      <c r="H4" s="24">
        <v>562.66999999999996</v>
      </c>
      <c r="I4" s="1">
        <v>182</v>
      </c>
      <c r="J4" s="1">
        <f>F4-H4</f>
        <v>336.53000000000009</v>
      </c>
    </row>
    <row r="5" spans="1:10" x14ac:dyDescent="0.3">
      <c r="A5" s="2">
        <v>45328</v>
      </c>
      <c r="B5" s="1" t="s">
        <v>202</v>
      </c>
      <c r="C5" s="1" t="s">
        <v>203</v>
      </c>
      <c r="D5" s="1" t="s">
        <v>204</v>
      </c>
      <c r="E5" s="1">
        <v>422</v>
      </c>
      <c r="F5" s="1">
        <v>916.3</v>
      </c>
      <c r="G5" s="1"/>
      <c r="H5" s="24">
        <v>640.70000000000005</v>
      </c>
      <c r="I5" s="1">
        <v>191</v>
      </c>
      <c r="J5" s="1">
        <f t="shared" ref="J5:J18" si="0">F5-H5</f>
        <v>275.59999999999991</v>
      </c>
    </row>
    <row r="6" spans="1:10" x14ac:dyDescent="0.3">
      <c r="A6" s="2">
        <v>45329</v>
      </c>
      <c r="B6" s="1" t="s">
        <v>18</v>
      </c>
      <c r="C6" s="1" t="s">
        <v>205</v>
      </c>
      <c r="D6" s="1" t="s">
        <v>180</v>
      </c>
      <c r="E6" s="1">
        <v>136</v>
      </c>
      <c r="F6" s="1">
        <v>206.62</v>
      </c>
      <c r="G6" s="1"/>
      <c r="H6" s="1"/>
      <c r="I6" s="1"/>
      <c r="J6" s="1">
        <f t="shared" si="0"/>
        <v>206.62</v>
      </c>
    </row>
    <row r="7" spans="1:10" x14ac:dyDescent="0.3">
      <c r="A7" s="2">
        <v>45329</v>
      </c>
      <c r="B7" s="1" t="s">
        <v>104</v>
      </c>
      <c r="C7" s="1" t="s">
        <v>206</v>
      </c>
      <c r="D7" s="1" t="s">
        <v>207</v>
      </c>
      <c r="E7" s="1">
        <v>196</v>
      </c>
      <c r="F7" s="1">
        <v>560.69000000000005</v>
      </c>
      <c r="G7" s="1"/>
      <c r="H7" s="24">
        <v>660.81</v>
      </c>
      <c r="I7" s="1">
        <v>185</v>
      </c>
      <c r="J7" s="1">
        <f t="shared" si="0"/>
        <v>-100.11999999999989</v>
      </c>
    </row>
    <row r="8" spans="1:10" x14ac:dyDescent="0.3">
      <c r="A8" s="2">
        <v>45330</v>
      </c>
      <c r="B8" s="1" t="s">
        <v>30</v>
      </c>
      <c r="C8" s="1" t="s">
        <v>13</v>
      </c>
      <c r="D8" s="1" t="s">
        <v>208</v>
      </c>
      <c r="E8" s="1">
        <v>84</v>
      </c>
      <c r="F8" s="1">
        <v>259.60000000000002</v>
      </c>
      <c r="G8" s="1"/>
      <c r="H8" s="25"/>
      <c r="I8" s="1"/>
      <c r="J8" s="1">
        <f t="shared" si="0"/>
        <v>259.60000000000002</v>
      </c>
    </row>
    <row r="9" spans="1:10" x14ac:dyDescent="0.3">
      <c r="A9" s="2">
        <v>45330</v>
      </c>
      <c r="B9" s="1" t="s">
        <v>104</v>
      </c>
      <c r="C9" s="1" t="s">
        <v>206</v>
      </c>
      <c r="D9" s="1" t="s">
        <v>207</v>
      </c>
      <c r="E9" s="1">
        <v>255</v>
      </c>
      <c r="F9" s="1">
        <v>535.04</v>
      </c>
      <c r="G9" s="1"/>
      <c r="H9" s="25"/>
      <c r="I9" s="1"/>
      <c r="J9" s="1">
        <f t="shared" si="0"/>
        <v>535.04</v>
      </c>
    </row>
    <row r="10" spans="1:10" x14ac:dyDescent="0.3">
      <c r="A10" s="2">
        <v>45330</v>
      </c>
      <c r="B10" s="1" t="s">
        <v>95</v>
      </c>
      <c r="C10" s="1" t="s">
        <v>13</v>
      </c>
      <c r="D10" s="1" t="s">
        <v>11</v>
      </c>
      <c r="E10" s="1">
        <v>289</v>
      </c>
      <c r="F10" s="1"/>
      <c r="G10" s="1"/>
      <c r="H10" s="1"/>
      <c r="I10" s="1"/>
      <c r="J10" s="1">
        <f t="shared" si="0"/>
        <v>0</v>
      </c>
    </row>
    <row r="11" spans="1:10" x14ac:dyDescent="0.3">
      <c r="A11" s="2"/>
      <c r="B11" s="1"/>
      <c r="C11" s="1"/>
      <c r="D11" s="1"/>
      <c r="E11" s="1" t="s">
        <v>80</v>
      </c>
      <c r="F11" s="1"/>
      <c r="G11" s="1"/>
      <c r="H11" s="1"/>
      <c r="I11" s="1"/>
      <c r="J11" s="1">
        <f t="shared" si="0"/>
        <v>0</v>
      </c>
    </row>
    <row r="12" spans="1:10" x14ac:dyDescent="0.3">
      <c r="A12" s="2"/>
      <c r="B12" s="1"/>
      <c r="C12" s="1"/>
      <c r="D12" s="1"/>
      <c r="E12" s="1"/>
      <c r="F12" s="1"/>
      <c r="G12" s="1"/>
      <c r="H12" s="1"/>
      <c r="I12" s="1"/>
      <c r="J12" s="1">
        <f t="shared" si="0"/>
        <v>0</v>
      </c>
    </row>
    <row r="13" spans="1:10" x14ac:dyDescent="0.3">
      <c r="A13" s="2"/>
      <c r="B13" s="1"/>
      <c r="C13" s="1"/>
      <c r="D13" s="1"/>
      <c r="E13" s="1"/>
      <c r="F13" s="1"/>
      <c r="G13" s="1"/>
      <c r="H13" s="1"/>
      <c r="I13" s="1"/>
      <c r="J13" s="1">
        <f t="shared" si="0"/>
        <v>0</v>
      </c>
    </row>
    <row r="14" spans="1:10" x14ac:dyDescent="0.3">
      <c r="A14" s="2"/>
      <c r="B14" s="1"/>
      <c r="C14" s="1"/>
      <c r="D14" s="1"/>
      <c r="E14" s="1"/>
      <c r="F14" s="1"/>
      <c r="G14" s="1"/>
      <c r="H14" s="1"/>
      <c r="I14" s="1"/>
      <c r="J14" s="1">
        <f t="shared" si="0"/>
        <v>0</v>
      </c>
    </row>
    <row r="15" spans="1:10" x14ac:dyDescent="0.3">
      <c r="A15" s="2"/>
      <c r="B15" s="1"/>
      <c r="C15" s="1"/>
      <c r="D15" s="1"/>
      <c r="E15" s="1"/>
      <c r="F15" s="1"/>
      <c r="G15" s="1"/>
      <c r="H15" s="1"/>
      <c r="I15" s="1"/>
      <c r="J15" s="1">
        <f t="shared" si="0"/>
        <v>0</v>
      </c>
    </row>
    <row r="16" spans="1:10" x14ac:dyDescent="0.3">
      <c r="A16" s="2"/>
      <c r="B16" s="1"/>
      <c r="C16" s="1"/>
      <c r="D16" s="1"/>
      <c r="E16" s="1"/>
      <c r="F16" s="1"/>
      <c r="G16" s="1"/>
      <c r="H16" s="1"/>
      <c r="I16" s="1"/>
      <c r="J16" s="1">
        <f t="shared" si="0"/>
        <v>0</v>
      </c>
    </row>
    <row r="17" spans="1:10" x14ac:dyDescent="0.3">
      <c r="A17" s="2"/>
      <c r="B17" s="1"/>
      <c r="C17" s="1"/>
      <c r="D17" s="1"/>
      <c r="E17" s="1"/>
      <c r="F17" s="1"/>
      <c r="G17" s="1"/>
      <c r="H17" s="1"/>
      <c r="I17" s="1"/>
      <c r="J17" s="1">
        <f t="shared" si="0"/>
        <v>0</v>
      </c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>
        <f t="shared" si="0"/>
        <v>0</v>
      </c>
    </row>
    <row r="19" spans="1:10" x14ac:dyDescent="0.3">
      <c r="E19" s="1">
        <f>SUM(E4:E18)</f>
        <v>1787</v>
      </c>
      <c r="F19" s="1">
        <f>SUM(F4:F18)</f>
        <v>3377.45</v>
      </c>
      <c r="G19" s="1"/>
      <c r="H19" s="1">
        <f>SUM(H4:H18)</f>
        <v>1864.1799999999998</v>
      </c>
      <c r="I19" s="1">
        <f>SUM(I4:I18)</f>
        <v>558</v>
      </c>
      <c r="J19" s="1">
        <f>SUM(J4:J18)-G19</f>
        <v>1513.27</v>
      </c>
    </row>
    <row r="20" spans="1:10" x14ac:dyDescent="0.3">
      <c r="A20" s="6"/>
      <c r="B20" s="6" t="s">
        <v>38</v>
      </c>
      <c r="C20">
        <f>H19/E19</f>
        <v>1.0431897034135422</v>
      </c>
      <c r="J20" t="s">
        <v>80</v>
      </c>
    </row>
    <row r="21" spans="1:10" x14ac:dyDescent="0.3">
      <c r="A21" s="6"/>
      <c r="B21" s="6" t="s">
        <v>37</v>
      </c>
      <c r="C21">
        <f>F19/E19</f>
        <v>1.8900111919418019</v>
      </c>
    </row>
    <row r="22" spans="1:10" x14ac:dyDescent="0.3">
      <c r="B22" s="6" t="s">
        <v>39</v>
      </c>
      <c r="C22">
        <f>E19/I19</f>
        <v>3.2025089605734767</v>
      </c>
    </row>
    <row r="23" spans="1:10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/>
      <c r="H23" s="1" t="s">
        <v>5</v>
      </c>
      <c r="I23" s="1" t="s">
        <v>6</v>
      </c>
      <c r="J23" s="1" t="s">
        <v>7</v>
      </c>
    </row>
    <row r="24" spans="1:10" x14ac:dyDescent="0.3">
      <c r="A24" s="2">
        <v>45334</v>
      </c>
      <c r="B24" s="1" t="s">
        <v>61</v>
      </c>
      <c r="C24" s="1" t="s">
        <v>209</v>
      </c>
      <c r="D24" s="1" t="s">
        <v>210</v>
      </c>
      <c r="E24" s="1">
        <v>340</v>
      </c>
      <c r="F24" s="1">
        <v>1150</v>
      </c>
      <c r="G24" s="1"/>
      <c r="H24" s="24">
        <v>544.41999999999996</v>
      </c>
      <c r="I24" s="1">
        <v>166</v>
      </c>
      <c r="J24" s="1">
        <f t="shared" ref="J24:J33" si="1">F24-H24</f>
        <v>605.58000000000004</v>
      </c>
    </row>
    <row r="25" spans="1:10" x14ac:dyDescent="0.3">
      <c r="A25" s="2">
        <v>45335</v>
      </c>
      <c r="B25" s="1" t="s">
        <v>211</v>
      </c>
      <c r="C25" s="1" t="s">
        <v>212</v>
      </c>
      <c r="D25" s="1" t="s">
        <v>213</v>
      </c>
      <c r="E25" s="1">
        <v>313</v>
      </c>
      <c r="F25" s="1">
        <v>786.6</v>
      </c>
      <c r="G25" s="1"/>
      <c r="H25" s="1"/>
      <c r="I25" s="1"/>
      <c r="J25" s="1">
        <f t="shared" si="1"/>
        <v>786.6</v>
      </c>
    </row>
    <row r="26" spans="1:10" x14ac:dyDescent="0.3">
      <c r="A26" s="2">
        <v>45336</v>
      </c>
      <c r="B26" s="1" t="s">
        <v>214</v>
      </c>
      <c r="C26" s="1" t="s">
        <v>215</v>
      </c>
      <c r="D26" s="1" t="s">
        <v>217</v>
      </c>
      <c r="E26" s="1">
        <v>407</v>
      </c>
      <c r="F26" s="1">
        <v>711.6</v>
      </c>
      <c r="G26" s="1"/>
      <c r="H26" s="24">
        <v>410.54</v>
      </c>
      <c r="I26" s="1">
        <v>100</v>
      </c>
      <c r="J26" s="1">
        <f t="shared" si="1"/>
        <v>301.06</v>
      </c>
    </row>
    <row r="27" spans="1:10" x14ac:dyDescent="0.3">
      <c r="A27" s="2">
        <v>45337</v>
      </c>
      <c r="B27" s="1" t="s">
        <v>18</v>
      </c>
      <c r="C27" s="1" t="s">
        <v>199</v>
      </c>
      <c r="D27" s="1" t="s">
        <v>199</v>
      </c>
      <c r="E27" s="1">
        <v>182</v>
      </c>
      <c r="F27" s="1">
        <v>331.17</v>
      </c>
      <c r="G27" s="1"/>
      <c r="H27" s="1"/>
      <c r="I27" s="1"/>
      <c r="J27" s="1">
        <f t="shared" si="1"/>
        <v>331.17</v>
      </c>
    </row>
    <row r="28" spans="1:10" x14ac:dyDescent="0.3">
      <c r="A28" s="2">
        <v>45337</v>
      </c>
      <c r="B28" s="1" t="s">
        <v>218</v>
      </c>
      <c r="C28" s="1" t="s">
        <v>66</v>
      </c>
      <c r="D28" s="1" t="s">
        <v>216</v>
      </c>
      <c r="E28" s="1">
        <v>366</v>
      </c>
      <c r="F28" s="1">
        <v>936.72</v>
      </c>
      <c r="G28" s="1"/>
      <c r="H28" s="24">
        <v>610.02</v>
      </c>
      <c r="I28" s="1">
        <v>175</v>
      </c>
      <c r="J28" s="1">
        <f t="shared" si="1"/>
        <v>326.70000000000005</v>
      </c>
    </row>
    <row r="29" spans="1:10" x14ac:dyDescent="0.3">
      <c r="A29" s="2"/>
      <c r="B29" s="1"/>
      <c r="C29" s="1"/>
      <c r="D29" s="1"/>
      <c r="E29" s="1"/>
      <c r="F29" s="1"/>
      <c r="G29" s="1"/>
      <c r="H29" s="1"/>
      <c r="I29" s="1"/>
      <c r="J29" s="1">
        <f t="shared" si="1"/>
        <v>0</v>
      </c>
    </row>
    <row r="30" spans="1:10" x14ac:dyDescent="0.3">
      <c r="A30" s="2"/>
      <c r="B30" s="1"/>
      <c r="C30" s="1"/>
      <c r="D30" s="1"/>
      <c r="E30" s="1"/>
      <c r="F30" s="1"/>
      <c r="G30" s="1"/>
      <c r="H30" s="1"/>
      <c r="I30" s="1"/>
      <c r="J30" s="1">
        <f t="shared" si="1"/>
        <v>0</v>
      </c>
    </row>
    <row r="31" spans="1:10" x14ac:dyDescent="0.3">
      <c r="A31" s="2"/>
      <c r="B31" s="1"/>
      <c r="C31" s="1"/>
      <c r="D31" s="1"/>
      <c r="E31" s="1"/>
      <c r="F31" s="1"/>
      <c r="G31" s="1"/>
      <c r="H31" s="1"/>
      <c r="I31" s="1"/>
      <c r="J31" s="1">
        <f t="shared" si="1"/>
        <v>0</v>
      </c>
    </row>
    <row r="32" spans="1:10" x14ac:dyDescent="0.3">
      <c r="A32" s="2"/>
      <c r="B32" s="1"/>
      <c r="C32" s="1"/>
      <c r="D32" s="1"/>
      <c r="E32" s="1"/>
      <c r="F32" s="1"/>
      <c r="G32" s="1"/>
      <c r="H32" s="1"/>
      <c r="I32" s="1"/>
      <c r="J32" s="1">
        <f t="shared" si="1"/>
        <v>0</v>
      </c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>
        <f t="shared" si="1"/>
        <v>0</v>
      </c>
    </row>
    <row r="34" spans="1:10" x14ac:dyDescent="0.3">
      <c r="E34" s="1">
        <f>SUM(E24:E33)</f>
        <v>1608</v>
      </c>
      <c r="F34" s="1">
        <f>SUM(F24:F33)</f>
        <v>3916.09</v>
      </c>
      <c r="G34" s="1"/>
      <c r="H34" s="1">
        <f>SUM(H24:H33)</f>
        <v>1564.98</v>
      </c>
      <c r="I34" s="1">
        <f>SUM(I24:I33)</f>
        <v>441</v>
      </c>
      <c r="J34" s="1">
        <f>SUM(J24:J33)-G34</f>
        <v>2351.11</v>
      </c>
    </row>
    <row r="35" spans="1:10" x14ac:dyDescent="0.3">
      <c r="A35" s="6"/>
      <c r="B35" s="6" t="s">
        <v>38</v>
      </c>
      <c r="C35">
        <f>H34/E34</f>
        <v>0.97324626865671648</v>
      </c>
    </row>
    <row r="36" spans="1:10" x14ac:dyDescent="0.3">
      <c r="A36" s="6"/>
      <c r="B36" s="6" t="s">
        <v>37</v>
      </c>
      <c r="C36">
        <f>F34/E34</f>
        <v>2.4353793532338308</v>
      </c>
    </row>
    <row r="37" spans="1:10" x14ac:dyDescent="0.3">
      <c r="B37" s="6" t="s">
        <v>39</v>
      </c>
      <c r="C37">
        <f>E34/I34</f>
        <v>3.6462585034013606</v>
      </c>
    </row>
    <row r="38" spans="1:10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/>
      <c r="H38" s="1" t="s">
        <v>5</v>
      </c>
      <c r="I38" s="1" t="s">
        <v>6</v>
      </c>
      <c r="J38" s="1" t="s">
        <v>7</v>
      </c>
    </row>
    <row r="39" spans="1:10" x14ac:dyDescent="0.3">
      <c r="A39" s="2">
        <v>45341</v>
      </c>
      <c r="B39" s="1" t="s">
        <v>10</v>
      </c>
      <c r="C39" s="1" t="s">
        <v>15</v>
      </c>
      <c r="D39" s="1" t="s">
        <v>12</v>
      </c>
      <c r="E39" s="1">
        <v>327</v>
      </c>
      <c r="F39" s="1">
        <v>925.57</v>
      </c>
      <c r="G39" s="1"/>
      <c r="H39" s="1"/>
      <c r="I39" s="1"/>
      <c r="J39" s="1">
        <f>F39-H39</f>
        <v>925.57</v>
      </c>
    </row>
    <row r="40" spans="1:10" x14ac:dyDescent="0.3">
      <c r="A40" s="2">
        <v>45342</v>
      </c>
      <c r="B40" s="1" t="s">
        <v>148</v>
      </c>
      <c r="C40" s="1" t="s">
        <v>111</v>
      </c>
      <c r="D40" s="1" t="s">
        <v>13</v>
      </c>
      <c r="E40" s="1">
        <v>173</v>
      </c>
      <c r="F40" s="1">
        <v>605.16</v>
      </c>
      <c r="G40" s="1"/>
      <c r="H40" s="24">
        <v>677.89</v>
      </c>
      <c r="I40" s="1">
        <v>182</v>
      </c>
      <c r="J40" s="1">
        <f t="shared" ref="J40:J49" si="2">F40-H40</f>
        <v>-72.730000000000018</v>
      </c>
    </row>
    <row r="41" spans="1:10" x14ac:dyDescent="0.3">
      <c r="A41" s="2">
        <v>45343</v>
      </c>
      <c r="B41" s="1" t="s">
        <v>30</v>
      </c>
      <c r="C41" s="1" t="s">
        <v>13</v>
      </c>
      <c r="D41" s="1" t="s">
        <v>208</v>
      </c>
      <c r="E41" s="1">
        <v>116</v>
      </c>
      <c r="F41" s="1">
        <v>251.59</v>
      </c>
      <c r="G41" s="1"/>
      <c r="H41" s="1"/>
      <c r="I41" s="1"/>
      <c r="J41" s="1">
        <f t="shared" si="2"/>
        <v>251.59</v>
      </c>
    </row>
    <row r="42" spans="1:10" x14ac:dyDescent="0.3">
      <c r="A42" s="2">
        <v>45343</v>
      </c>
      <c r="B42" s="1" t="s">
        <v>148</v>
      </c>
      <c r="C42" s="1" t="s">
        <v>111</v>
      </c>
      <c r="D42" s="1" t="s">
        <v>13</v>
      </c>
      <c r="E42" s="1">
        <v>142</v>
      </c>
      <c r="F42" s="1">
        <v>577.62</v>
      </c>
      <c r="G42" s="1"/>
      <c r="H42" s="1">
        <v>698</v>
      </c>
      <c r="I42" s="1">
        <v>193</v>
      </c>
      <c r="J42" s="1">
        <f t="shared" si="2"/>
        <v>-120.38</v>
      </c>
    </row>
    <row r="43" spans="1:10" x14ac:dyDescent="0.3">
      <c r="A43" s="2">
        <v>45344</v>
      </c>
      <c r="B43" s="1" t="s">
        <v>30</v>
      </c>
      <c r="C43" s="1" t="s">
        <v>173</v>
      </c>
      <c r="D43" s="1" t="s">
        <v>149</v>
      </c>
      <c r="E43" s="1">
        <v>531</v>
      </c>
      <c r="F43" s="1">
        <v>1034.6199999999999</v>
      </c>
      <c r="G43" s="1"/>
      <c r="H43" s="1"/>
      <c r="I43" s="1"/>
      <c r="J43" s="1">
        <f t="shared" si="2"/>
        <v>1034.6199999999999</v>
      </c>
    </row>
    <row r="44" spans="1:10" x14ac:dyDescent="0.3">
      <c r="A44" s="2"/>
      <c r="B44" s="1"/>
      <c r="C44" s="1"/>
      <c r="D44" s="1"/>
      <c r="E44" s="1"/>
      <c r="F44" s="1"/>
      <c r="G44" s="1"/>
      <c r="H44" s="1"/>
      <c r="I44" s="1"/>
      <c r="J44" s="1">
        <f t="shared" si="2"/>
        <v>0</v>
      </c>
    </row>
    <row r="45" spans="1:10" x14ac:dyDescent="0.3">
      <c r="A45" s="2"/>
      <c r="B45" s="1"/>
      <c r="C45" s="1"/>
      <c r="D45" s="1"/>
      <c r="E45" s="1"/>
      <c r="F45" s="1"/>
      <c r="G45" s="1"/>
      <c r="H45" s="1"/>
      <c r="I45" s="1"/>
      <c r="J45" s="1">
        <f t="shared" si="2"/>
        <v>0</v>
      </c>
    </row>
    <row r="46" spans="1:10" x14ac:dyDescent="0.3">
      <c r="A46" s="2"/>
      <c r="B46" s="1"/>
      <c r="C46" s="1"/>
      <c r="D46" s="1"/>
      <c r="E46" s="1"/>
      <c r="F46" s="1"/>
      <c r="G46" s="1"/>
      <c r="H46" s="1"/>
      <c r="I46" s="1"/>
      <c r="J46" s="1">
        <f t="shared" si="2"/>
        <v>0</v>
      </c>
    </row>
    <row r="47" spans="1:10" x14ac:dyDescent="0.3">
      <c r="A47" s="2"/>
      <c r="B47" s="1"/>
      <c r="C47" s="1"/>
      <c r="D47" s="1"/>
      <c r="E47" s="1"/>
      <c r="F47" s="1"/>
      <c r="G47" s="1"/>
      <c r="H47" s="1"/>
      <c r="I47" s="1"/>
      <c r="J47" s="1">
        <f t="shared" si="2"/>
        <v>0</v>
      </c>
    </row>
    <row r="48" spans="1:10" x14ac:dyDescent="0.3">
      <c r="A48" s="1"/>
      <c r="B48" s="1"/>
      <c r="C48" s="1"/>
      <c r="D48" s="1"/>
      <c r="E48" s="1"/>
      <c r="F48" s="1"/>
      <c r="G48" s="1"/>
      <c r="H48" s="1"/>
      <c r="I48" s="1"/>
      <c r="J48" s="1">
        <f t="shared" si="2"/>
        <v>0</v>
      </c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>
        <f t="shared" si="2"/>
        <v>0</v>
      </c>
    </row>
    <row r="50" spans="1:10" x14ac:dyDescent="0.3">
      <c r="E50" s="1">
        <f>SUM(E39:E49)</f>
        <v>1289</v>
      </c>
      <c r="F50" s="1">
        <f>SUM(F39:F49)</f>
        <v>3394.56</v>
      </c>
      <c r="G50" s="1"/>
      <c r="H50" s="1">
        <f>SUM(H39:H49)</f>
        <v>1375.8899999999999</v>
      </c>
      <c r="I50" s="1">
        <f>SUM(I39:I49)</f>
        <v>375</v>
      </c>
      <c r="J50" s="1">
        <f>SUM(J39:J49)-G50</f>
        <v>2018.67</v>
      </c>
    </row>
    <row r="51" spans="1:10" x14ac:dyDescent="0.3">
      <c r="A51" s="6"/>
      <c r="B51" s="6" t="s">
        <v>38</v>
      </c>
      <c r="C51">
        <f>H50/E50</f>
        <v>1.0674088440651668</v>
      </c>
    </row>
    <row r="52" spans="1:10" x14ac:dyDescent="0.3">
      <c r="A52" s="6"/>
      <c r="B52" s="6" t="s">
        <v>37</v>
      </c>
      <c r="C52">
        <f>F50/E50</f>
        <v>2.6334833204034136</v>
      </c>
    </row>
    <row r="53" spans="1:10" x14ac:dyDescent="0.3">
      <c r="B53" s="6" t="s">
        <v>40</v>
      </c>
      <c r="C53">
        <f>E50/I50</f>
        <v>3.4373333333333331</v>
      </c>
    </row>
    <row r="54" spans="1:10" x14ac:dyDescent="0.3">
      <c r="A54" s="1" t="s">
        <v>1</v>
      </c>
      <c r="B54" s="1" t="s">
        <v>2</v>
      </c>
      <c r="C54" s="1" t="s">
        <v>3</v>
      </c>
      <c r="D54" s="1" t="s">
        <v>4</v>
      </c>
      <c r="E54" s="1" t="s">
        <v>17</v>
      </c>
      <c r="F54" s="1" t="s">
        <v>8</v>
      </c>
      <c r="G54" s="1"/>
      <c r="H54" s="1" t="s">
        <v>5</v>
      </c>
      <c r="I54" s="1" t="s">
        <v>6</v>
      </c>
      <c r="J54" s="1" t="s">
        <v>7</v>
      </c>
    </row>
    <row r="55" spans="1:10" x14ac:dyDescent="0.3">
      <c r="A55" s="2">
        <v>45348</v>
      </c>
      <c r="B55" s="1" t="s">
        <v>104</v>
      </c>
      <c r="C55" s="1" t="s">
        <v>219</v>
      </c>
      <c r="D55" s="1" t="s">
        <v>106</v>
      </c>
      <c r="E55" s="1">
        <v>300</v>
      </c>
      <c r="F55" s="1">
        <v>488.92</v>
      </c>
      <c r="G55" s="1"/>
      <c r="H55" s="24">
        <v>668.64</v>
      </c>
      <c r="I55" s="1">
        <v>179</v>
      </c>
      <c r="J55" s="1">
        <f>F55-H55</f>
        <v>-179.71999999999997</v>
      </c>
    </row>
    <row r="56" spans="1:10" x14ac:dyDescent="0.3">
      <c r="A56" s="2">
        <v>45349</v>
      </c>
      <c r="B56" s="1" t="s">
        <v>162</v>
      </c>
      <c r="C56" s="1" t="s">
        <v>111</v>
      </c>
      <c r="D56" s="1" t="s">
        <v>106</v>
      </c>
      <c r="E56" s="1">
        <v>186</v>
      </c>
      <c r="F56" s="1">
        <v>507.84</v>
      </c>
      <c r="G56" s="1"/>
      <c r="H56" s="1"/>
      <c r="I56" s="1"/>
      <c r="J56" s="1">
        <f t="shared" ref="J56:J65" si="3">F56-H56</f>
        <v>507.84</v>
      </c>
    </row>
    <row r="57" spans="1:10" x14ac:dyDescent="0.3">
      <c r="A57" s="2">
        <v>45349</v>
      </c>
      <c r="B57" s="1" t="s">
        <v>162</v>
      </c>
      <c r="C57" s="1" t="s">
        <v>111</v>
      </c>
      <c r="D57" s="1" t="s">
        <v>106</v>
      </c>
      <c r="E57" s="1">
        <v>183</v>
      </c>
      <c r="F57" s="1">
        <v>510.88</v>
      </c>
      <c r="G57" s="1"/>
      <c r="H57" s="1"/>
      <c r="I57" s="1"/>
      <c r="J57" s="1">
        <f t="shared" si="3"/>
        <v>510.88</v>
      </c>
    </row>
    <row r="58" spans="1:10" x14ac:dyDescent="0.3">
      <c r="A58" s="2">
        <v>45350</v>
      </c>
      <c r="B58" s="1" t="s">
        <v>30</v>
      </c>
      <c r="C58" s="1" t="s">
        <v>173</v>
      </c>
      <c r="D58" s="1" t="s">
        <v>149</v>
      </c>
      <c r="E58" s="1">
        <v>160</v>
      </c>
      <c r="F58" s="1">
        <v>269.5</v>
      </c>
      <c r="G58" s="1"/>
      <c r="H58" s="1"/>
      <c r="I58" s="1"/>
      <c r="J58" s="1">
        <f t="shared" si="3"/>
        <v>269.5</v>
      </c>
    </row>
    <row r="59" spans="1:10" x14ac:dyDescent="0.3">
      <c r="A59" s="2">
        <v>45351</v>
      </c>
      <c r="B59" s="1" t="s">
        <v>18</v>
      </c>
      <c r="C59" s="1" t="s">
        <v>165</v>
      </c>
      <c r="D59" s="1" t="s">
        <v>32</v>
      </c>
      <c r="E59" s="1">
        <v>161</v>
      </c>
      <c r="F59" s="1">
        <v>416.03</v>
      </c>
      <c r="G59" s="1"/>
      <c r="H59" s="1"/>
      <c r="I59" s="1"/>
      <c r="J59" s="1">
        <f t="shared" si="3"/>
        <v>416.03</v>
      </c>
    </row>
    <row r="60" spans="1:10" x14ac:dyDescent="0.3">
      <c r="A60" s="2">
        <v>45351</v>
      </c>
      <c r="B60" s="1" t="s">
        <v>65</v>
      </c>
      <c r="C60" s="1" t="s">
        <v>66</v>
      </c>
      <c r="D60" s="1" t="s">
        <v>216</v>
      </c>
      <c r="E60" s="1">
        <v>427</v>
      </c>
      <c r="F60" s="1">
        <v>936.36</v>
      </c>
      <c r="G60" s="1"/>
      <c r="H60" s="24">
        <v>594.04</v>
      </c>
      <c r="I60" s="1">
        <v>176</v>
      </c>
      <c r="J60" s="1">
        <f t="shared" si="3"/>
        <v>342.32000000000005</v>
      </c>
    </row>
    <row r="61" spans="1:10" x14ac:dyDescent="0.3">
      <c r="A61" s="2"/>
      <c r="B61" s="1"/>
      <c r="C61" s="1"/>
      <c r="D61" s="1"/>
      <c r="E61" s="1"/>
      <c r="F61" s="1"/>
      <c r="G61" s="1"/>
      <c r="H61" s="1"/>
      <c r="I61" s="1"/>
      <c r="J61" s="1">
        <f t="shared" si="3"/>
        <v>0</v>
      </c>
    </row>
    <row r="62" spans="1:10" x14ac:dyDescent="0.3">
      <c r="A62" s="2"/>
      <c r="B62" s="1"/>
      <c r="C62" s="1"/>
      <c r="D62" s="1"/>
      <c r="E62" s="1"/>
      <c r="F62" s="1"/>
      <c r="G62" s="1"/>
      <c r="H62" s="1"/>
      <c r="I62" s="1"/>
      <c r="J62" s="1">
        <f t="shared" si="3"/>
        <v>0</v>
      </c>
    </row>
    <row r="63" spans="1:10" x14ac:dyDescent="0.3">
      <c r="A63" s="2"/>
      <c r="B63" s="1"/>
      <c r="C63" s="1"/>
      <c r="D63" s="1"/>
      <c r="E63" s="1"/>
      <c r="F63" s="1"/>
      <c r="G63" s="1"/>
      <c r="H63" s="1"/>
      <c r="I63" s="1"/>
      <c r="J63" s="1">
        <f t="shared" si="3"/>
        <v>0</v>
      </c>
    </row>
    <row r="64" spans="1:10" x14ac:dyDescent="0.3">
      <c r="A64" s="1"/>
      <c r="B64" s="1"/>
      <c r="C64" s="1"/>
      <c r="D64" s="1"/>
      <c r="E64" s="1"/>
      <c r="F64" s="1"/>
      <c r="G64" s="1"/>
      <c r="H64" s="1"/>
      <c r="I64" s="1"/>
      <c r="J64" s="1">
        <f t="shared" si="3"/>
        <v>0</v>
      </c>
    </row>
    <row r="65" spans="1:10" x14ac:dyDescent="0.3">
      <c r="A65" s="1"/>
      <c r="B65" s="1"/>
      <c r="C65" s="1"/>
      <c r="D65" s="1"/>
      <c r="E65" s="1"/>
      <c r="F65" s="1"/>
      <c r="G65" s="1"/>
      <c r="H65" s="1"/>
      <c r="I65" s="1"/>
      <c r="J65" s="1">
        <f t="shared" si="3"/>
        <v>0</v>
      </c>
    </row>
    <row r="66" spans="1:10" x14ac:dyDescent="0.3">
      <c r="E66" s="1">
        <f>SUM(E55:E65)</f>
        <v>1417</v>
      </c>
      <c r="F66" s="1">
        <f>SUM(F55:F65)</f>
        <v>3129.53</v>
      </c>
      <c r="G66" s="1">
        <v>1099.29</v>
      </c>
      <c r="H66" s="1">
        <f>SUM(H55:H65)</f>
        <v>1262.6799999999998</v>
      </c>
      <c r="I66" s="1">
        <f>SUM(I55:I65)</f>
        <v>355</v>
      </c>
      <c r="J66" s="1">
        <f>SUM(J55:J65)-G66</f>
        <v>767.56</v>
      </c>
    </row>
    <row r="67" spans="1:10" x14ac:dyDescent="0.3">
      <c r="A67" s="6"/>
      <c r="B67" s="6" t="s">
        <v>38</v>
      </c>
      <c r="C67">
        <f>H66/E66</f>
        <v>0.89109386026817206</v>
      </c>
    </row>
    <row r="68" spans="1:10" x14ac:dyDescent="0.3">
      <c r="A68" s="6"/>
      <c r="B68" s="6" t="s">
        <v>37</v>
      </c>
      <c r="C68">
        <f>F66/E66</f>
        <v>2.2085603387438253</v>
      </c>
    </row>
    <row r="69" spans="1:10" x14ac:dyDescent="0.3">
      <c r="B69" s="6" t="s">
        <v>39</v>
      </c>
      <c r="C69">
        <f>E66/I66</f>
        <v>3.9915492957746479</v>
      </c>
    </row>
  </sheetData>
  <mergeCells count="2">
    <mergeCell ref="A1:B1"/>
    <mergeCell ref="C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FE1C-181A-412E-9860-1FE0728D009F}">
  <dimension ref="A1:I69"/>
  <sheetViews>
    <sheetView topLeftCell="A56" workbookViewId="0">
      <selection activeCell="G60" sqref="G60"/>
    </sheetView>
  </sheetViews>
  <sheetFormatPr defaultRowHeight="14.4" x14ac:dyDescent="0.3"/>
  <cols>
    <col min="2" max="2" width="12.33203125" customWidth="1"/>
    <col min="3" max="3" width="13.77734375" bestFit="1" customWidth="1"/>
    <col min="4" max="4" width="12.88671875" customWidth="1"/>
  </cols>
  <sheetData>
    <row r="1" spans="1:9" x14ac:dyDescent="0.3">
      <c r="A1" s="29" t="s">
        <v>227</v>
      </c>
      <c r="B1" s="29"/>
      <c r="C1" s="30" t="s">
        <v>0</v>
      </c>
      <c r="D1" s="30"/>
      <c r="E1" s="30"/>
      <c r="F1" s="30"/>
      <c r="G1" s="30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45352</v>
      </c>
      <c r="B4" s="1" t="s">
        <v>18</v>
      </c>
      <c r="C4" s="1" t="s">
        <v>165</v>
      </c>
      <c r="D4" s="1" t="s">
        <v>32</v>
      </c>
      <c r="E4" s="1">
        <v>244</v>
      </c>
      <c r="F4" s="1">
        <v>393.86</v>
      </c>
      <c r="G4" s="1">
        <v>710.95</v>
      </c>
      <c r="H4" s="1">
        <v>195</v>
      </c>
      <c r="I4" s="1">
        <f>F4-G4</f>
        <v>-317.09000000000003</v>
      </c>
    </row>
    <row r="5" spans="1:9" x14ac:dyDescent="0.3">
      <c r="A5" s="2">
        <v>45352</v>
      </c>
      <c r="B5" s="1" t="s">
        <v>33</v>
      </c>
      <c r="C5" s="1" t="s">
        <v>34</v>
      </c>
      <c r="D5" s="1" t="s">
        <v>228</v>
      </c>
      <c r="E5" s="1">
        <v>405</v>
      </c>
      <c r="F5" s="1">
        <v>1277.18</v>
      </c>
      <c r="G5" s="1"/>
      <c r="H5" s="1"/>
      <c r="I5" s="1">
        <f t="shared" ref="I5:I18" si="0">F5-G5</f>
        <v>1277.18</v>
      </c>
    </row>
    <row r="6" spans="1:9" x14ac:dyDescent="0.3">
      <c r="A6" s="2">
        <v>45356</v>
      </c>
      <c r="B6" s="1" t="s">
        <v>10</v>
      </c>
      <c r="C6" s="1" t="s">
        <v>129</v>
      </c>
      <c r="D6" s="1" t="s">
        <v>35</v>
      </c>
      <c r="E6" s="1">
        <v>485</v>
      </c>
      <c r="F6" s="1">
        <v>1206.26</v>
      </c>
      <c r="G6" s="1"/>
      <c r="H6" s="1"/>
      <c r="I6" s="1">
        <f t="shared" si="0"/>
        <v>1206.26</v>
      </c>
    </row>
    <row r="7" spans="1:9" x14ac:dyDescent="0.3">
      <c r="A7" s="2">
        <v>45357</v>
      </c>
      <c r="B7" s="1" t="s">
        <v>221</v>
      </c>
      <c r="C7" s="1" t="s">
        <v>66</v>
      </c>
      <c r="D7" s="1" t="s">
        <v>222</v>
      </c>
      <c r="E7" s="1">
        <v>366</v>
      </c>
      <c r="F7" s="1">
        <v>1152.55</v>
      </c>
      <c r="G7" s="24">
        <v>640.07000000000005</v>
      </c>
      <c r="H7" s="1">
        <v>191</v>
      </c>
      <c r="I7" s="1">
        <f t="shared" si="0"/>
        <v>512.4799999999999</v>
      </c>
    </row>
    <row r="8" spans="1:9" x14ac:dyDescent="0.3">
      <c r="A8" s="2">
        <v>45358</v>
      </c>
      <c r="B8" s="1" t="s">
        <v>18</v>
      </c>
      <c r="C8" s="1" t="s">
        <v>223</v>
      </c>
      <c r="D8" s="1" t="s">
        <v>32</v>
      </c>
      <c r="E8" s="1">
        <v>223</v>
      </c>
      <c r="F8" s="1">
        <v>243.03</v>
      </c>
      <c r="G8" s="1"/>
      <c r="H8" s="1"/>
      <c r="I8" s="1">
        <f t="shared" si="0"/>
        <v>243.03</v>
      </c>
    </row>
    <row r="9" spans="1:9" x14ac:dyDescent="0.3">
      <c r="A9" s="2">
        <v>45359</v>
      </c>
      <c r="B9" s="1" t="s">
        <v>18</v>
      </c>
      <c r="C9" s="1" t="s">
        <v>224</v>
      </c>
      <c r="D9" s="1" t="s">
        <v>180</v>
      </c>
      <c r="E9" s="1">
        <v>183</v>
      </c>
      <c r="F9" s="1">
        <v>239.8</v>
      </c>
      <c r="G9" s="1"/>
      <c r="H9" s="1"/>
      <c r="I9" s="1">
        <f t="shared" si="0"/>
        <v>239.8</v>
      </c>
    </row>
    <row r="10" spans="1:9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1906</v>
      </c>
      <c r="F19" s="1">
        <f>SUM(F4:F18)</f>
        <v>4512.68</v>
      </c>
      <c r="G19" s="1">
        <f>SUM(G4:G18)</f>
        <v>1351.02</v>
      </c>
      <c r="H19" s="1">
        <f>SUM(H4:H18)</f>
        <v>386</v>
      </c>
      <c r="I19" s="1">
        <f>SUM(I4:I18)</f>
        <v>3161.6600000000003</v>
      </c>
    </row>
    <row r="20" spans="1:9" x14ac:dyDescent="0.3">
      <c r="A20" s="6"/>
      <c r="B20" s="6" t="s">
        <v>38</v>
      </c>
      <c r="C20">
        <f>G19/E19</f>
        <v>0.70882476390346272</v>
      </c>
    </row>
    <row r="21" spans="1:9" x14ac:dyDescent="0.3">
      <c r="A21" s="6"/>
      <c r="B21" s="6" t="s">
        <v>37</v>
      </c>
      <c r="C21">
        <f>F19/E19</f>
        <v>2.3676180482686258</v>
      </c>
    </row>
    <row r="22" spans="1:9" x14ac:dyDescent="0.3">
      <c r="B22" s="6" t="s">
        <v>39</v>
      </c>
      <c r="C22">
        <f>E19/H19</f>
        <v>4.937823834196891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45359</v>
      </c>
      <c r="B24" s="1" t="s">
        <v>225</v>
      </c>
      <c r="C24" s="1" t="s">
        <v>229</v>
      </c>
      <c r="D24" s="1" t="s">
        <v>226</v>
      </c>
      <c r="E24" s="1">
        <v>371</v>
      </c>
      <c r="F24" s="1">
        <v>870.48</v>
      </c>
      <c r="G24" s="1">
        <v>660.81</v>
      </c>
      <c r="H24" s="1">
        <v>185</v>
      </c>
      <c r="I24" s="1">
        <f t="shared" ref="I24:I33" si="1">F24-G24</f>
        <v>209.67000000000007</v>
      </c>
    </row>
    <row r="25" spans="1:9" x14ac:dyDescent="0.3">
      <c r="A25" s="2">
        <v>45362</v>
      </c>
      <c r="B25" s="1" t="s">
        <v>10</v>
      </c>
      <c r="C25" s="1" t="s">
        <v>59</v>
      </c>
      <c r="D25" s="1" t="s">
        <v>12</v>
      </c>
      <c r="E25" s="1">
        <v>374</v>
      </c>
      <c r="F25" s="1">
        <v>1042.95</v>
      </c>
      <c r="G25" s="1">
        <v>54.04</v>
      </c>
      <c r="H25" s="1">
        <v>17</v>
      </c>
      <c r="I25" s="1">
        <f t="shared" si="1"/>
        <v>988.91000000000008</v>
      </c>
    </row>
    <row r="26" spans="1:9" x14ac:dyDescent="0.3">
      <c r="A26" s="2">
        <v>45363</v>
      </c>
      <c r="B26" s="1" t="s">
        <v>30</v>
      </c>
      <c r="C26" s="1" t="s">
        <v>173</v>
      </c>
      <c r="D26" s="1" t="s">
        <v>149</v>
      </c>
      <c r="E26" s="1">
        <v>307</v>
      </c>
      <c r="F26" s="1">
        <v>510</v>
      </c>
      <c r="G26" s="1">
        <v>541.29</v>
      </c>
      <c r="H26" s="1">
        <v>151</v>
      </c>
      <c r="I26" s="1">
        <f t="shared" si="1"/>
        <v>-31.289999999999964</v>
      </c>
    </row>
    <row r="27" spans="1:9" x14ac:dyDescent="0.3">
      <c r="A27" s="2"/>
      <c r="B27" s="1"/>
      <c r="C27" s="1"/>
      <c r="D27" s="1"/>
      <c r="E27" s="1"/>
      <c r="F27" s="1"/>
      <c r="G27" s="1"/>
      <c r="H27" s="1"/>
      <c r="I27" s="1">
        <f t="shared" si="1"/>
        <v>0</v>
      </c>
    </row>
    <row r="28" spans="1:9" x14ac:dyDescent="0.3">
      <c r="A28" s="2"/>
      <c r="B28" s="1"/>
      <c r="C28" s="1"/>
      <c r="D28" s="1"/>
      <c r="E28" s="1"/>
      <c r="F28" s="1"/>
      <c r="G28" s="1"/>
      <c r="H28" s="1"/>
      <c r="I28" s="1">
        <f t="shared" si="1"/>
        <v>0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1052</v>
      </c>
      <c r="F34" s="1">
        <f>SUM(F24:F33)</f>
        <v>2423.4300000000003</v>
      </c>
      <c r="G34" s="1">
        <f>SUM(G24:G33)</f>
        <v>1256.1399999999999</v>
      </c>
      <c r="H34" s="1">
        <f>SUM(H24:H33)</f>
        <v>353</v>
      </c>
      <c r="I34" s="1">
        <f>SUM(I24:I33)</f>
        <v>1167.2900000000002</v>
      </c>
    </row>
    <row r="35" spans="1:9" x14ac:dyDescent="0.3">
      <c r="A35" s="6"/>
      <c r="B35" s="6" t="s">
        <v>38</v>
      </c>
      <c r="C35">
        <f>G34/E34</f>
        <v>1.1940494296577946</v>
      </c>
    </row>
    <row r="36" spans="1:9" x14ac:dyDescent="0.3">
      <c r="A36" s="6"/>
      <c r="B36" s="6" t="s">
        <v>37</v>
      </c>
      <c r="C36">
        <f>F34/E34</f>
        <v>2.3036406844106465</v>
      </c>
    </row>
    <row r="37" spans="1:9" x14ac:dyDescent="0.3">
      <c r="B37" s="6" t="s">
        <v>39</v>
      </c>
      <c r="C37">
        <f>E34/H34</f>
        <v>2.9801699716713883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45369</v>
      </c>
      <c r="B39" s="1" t="s">
        <v>10</v>
      </c>
      <c r="C39" s="1" t="s">
        <v>15</v>
      </c>
      <c r="D39" s="1" t="s">
        <v>12</v>
      </c>
      <c r="E39" s="1">
        <v>345</v>
      </c>
      <c r="F39" s="1">
        <v>893.4</v>
      </c>
      <c r="G39" s="1"/>
      <c r="H39" s="1"/>
      <c r="I39" s="1">
        <f>F39-G39</f>
        <v>893.4</v>
      </c>
    </row>
    <row r="40" spans="1:9" x14ac:dyDescent="0.3">
      <c r="A40" s="2">
        <v>45370</v>
      </c>
      <c r="B40" s="1" t="s">
        <v>18</v>
      </c>
      <c r="C40" s="1" t="s">
        <v>230</v>
      </c>
      <c r="D40" s="1" t="s">
        <v>111</v>
      </c>
      <c r="E40" s="1">
        <v>435</v>
      </c>
      <c r="F40" s="1">
        <v>648.4</v>
      </c>
      <c r="G40" s="1">
        <v>721.7</v>
      </c>
      <c r="H40" s="1">
        <v>193</v>
      </c>
      <c r="I40" s="1">
        <f t="shared" ref="I40:I49" si="2">F40-G40</f>
        <v>-73.300000000000068</v>
      </c>
    </row>
    <row r="41" spans="1:9" x14ac:dyDescent="0.3">
      <c r="A41" s="2">
        <v>45371</v>
      </c>
      <c r="B41" s="1" t="s">
        <v>231</v>
      </c>
      <c r="C41" s="1" t="s">
        <v>232</v>
      </c>
      <c r="D41" s="1" t="s">
        <v>13</v>
      </c>
      <c r="E41" s="1">
        <v>204</v>
      </c>
      <c r="F41" s="1">
        <v>506.22</v>
      </c>
      <c r="G41" s="1"/>
      <c r="H41" s="1"/>
      <c r="I41" s="1">
        <f t="shared" si="2"/>
        <v>506.22</v>
      </c>
    </row>
    <row r="42" spans="1:9" x14ac:dyDescent="0.3">
      <c r="A42" s="2">
        <v>45371</v>
      </c>
      <c r="B42" s="1" t="s">
        <v>18</v>
      </c>
      <c r="C42" s="1" t="s">
        <v>234</v>
      </c>
      <c r="D42" s="1" t="s">
        <v>180</v>
      </c>
      <c r="E42" s="1">
        <v>236</v>
      </c>
      <c r="F42" s="1">
        <v>304.36</v>
      </c>
      <c r="G42" s="1"/>
      <c r="H42" s="1"/>
      <c r="I42" s="1">
        <f t="shared" si="2"/>
        <v>304.36</v>
      </c>
    </row>
    <row r="43" spans="1:9" x14ac:dyDescent="0.3">
      <c r="A43" s="2">
        <v>45372</v>
      </c>
      <c r="B43" s="1" t="s">
        <v>231</v>
      </c>
      <c r="C43" s="1" t="s">
        <v>232</v>
      </c>
      <c r="D43" s="1" t="s">
        <v>13</v>
      </c>
      <c r="E43" s="1">
        <v>160</v>
      </c>
      <c r="F43" s="1">
        <v>513.70000000000005</v>
      </c>
      <c r="G43" s="1">
        <v>361.63</v>
      </c>
      <c r="H43" s="1">
        <v>100</v>
      </c>
      <c r="I43" s="1">
        <f t="shared" si="2"/>
        <v>152.07000000000005</v>
      </c>
    </row>
    <row r="44" spans="1:9" x14ac:dyDescent="0.3">
      <c r="A44" s="2">
        <v>45372</v>
      </c>
      <c r="B44" s="1" t="s">
        <v>18</v>
      </c>
      <c r="C44" s="1" t="s">
        <v>233</v>
      </c>
      <c r="D44" s="1" t="s">
        <v>180</v>
      </c>
      <c r="E44" s="1">
        <v>232</v>
      </c>
      <c r="F44" s="1">
        <v>231.74</v>
      </c>
      <c r="G44" s="1"/>
      <c r="H44" s="1"/>
      <c r="I44" s="1">
        <f t="shared" si="2"/>
        <v>231.74</v>
      </c>
    </row>
    <row r="45" spans="1:9" x14ac:dyDescent="0.3">
      <c r="A45" s="2">
        <v>45373</v>
      </c>
      <c r="B45" s="1" t="s">
        <v>231</v>
      </c>
      <c r="C45" s="1" t="s">
        <v>232</v>
      </c>
      <c r="D45" s="1" t="s">
        <v>13</v>
      </c>
      <c r="E45" s="1">
        <v>161</v>
      </c>
      <c r="F45" s="1">
        <v>503.36</v>
      </c>
      <c r="G45" s="1"/>
      <c r="H45" s="1"/>
      <c r="I45" s="1">
        <f t="shared" si="2"/>
        <v>503.36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1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E50" s="1">
        <f>SUM(E39:E49)</f>
        <v>1773</v>
      </c>
      <c r="F50" s="1">
        <f>SUM(F39:F49)</f>
        <v>3601.18</v>
      </c>
      <c r="G50" s="1">
        <f>SUM(G39:G49)</f>
        <v>1083.33</v>
      </c>
      <c r="H50" s="1">
        <f>SUM(H39:H49)</f>
        <v>293</v>
      </c>
      <c r="I50" s="1">
        <f>SUM(I39:I49)</f>
        <v>2517.85</v>
      </c>
    </row>
    <row r="51" spans="1:9" x14ac:dyDescent="0.3">
      <c r="A51" s="6"/>
      <c r="B51" s="6" t="s">
        <v>38</v>
      </c>
      <c r="C51">
        <f>G50/E50</f>
        <v>0.61101522842639588</v>
      </c>
    </row>
    <row r="52" spans="1:9" x14ac:dyDescent="0.3">
      <c r="A52" s="6"/>
      <c r="B52" s="6" t="s">
        <v>37</v>
      </c>
      <c r="C52">
        <f>F50/E50</f>
        <v>2.03112239142696</v>
      </c>
    </row>
    <row r="53" spans="1:9" x14ac:dyDescent="0.3">
      <c r="B53" s="6" t="s">
        <v>40</v>
      </c>
      <c r="C53">
        <f>E50/H50</f>
        <v>6.0511945392491464</v>
      </c>
    </row>
    <row r="54" spans="1:9" x14ac:dyDescent="0.3">
      <c r="A54" s="1" t="s">
        <v>1</v>
      </c>
      <c r="B54" s="1" t="s">
        <v>2</v>
      </c>
      <c r="C54" s="1" t="s">
        <v>3</v>
      </c>
      <c r="D54" s="1" t="s">
        <v>4</v>
      </c>
      <c r="E54" s="1" t="s">
        <v>17</v>
      </c>
      <c r="F54" s="1" t="s">
        <v>8</v>
      </c>
      <c r="G54" s="1" t="s">
        <v>5</v>
      </c>
      <c r="H54" s="1" t="s">
        <v>6</v>
      </c>
      <c r="I54" s="1" t="s">
        <v>7</v>
      </c>
    </row>
    <row r="55" spans="1:9" x14ac:dyDescent="0.3">
      <c r="A55" s="2">
        <v>45373</v>
      </c>
      <c r="B55" s="1" t="s">
        <v>33</v>
      </c>
      <c r="C55" s="1" t="s">
        <v>13</v>
      </c>
      <c r="D55" s="1" t="s">
        <v>94</v>
      </c>
      <c r="E55" s="1">
        <v>247</v>
      </c>
      <c r="F55" s="1">
        <v>825.15</v>
      </c>
      <c r="G55" s="1"/>
      <c r="H55" s="1"/>
      <c r="I55" s="1">
        <f>F55-G55</f>
        <v>825.15</v>
      </c>
    </row>
    <row r="56" spans="1:9" x14ac:dyDescent="0.3">
      <c r="A56" s="2">
        <v>45376</v>
      </c>
      <c r="B56" s="1" t="s">
        <v>10</v>
      </c>
      <c r="C56" s="1" t="s">
        <v>11</v>
      </c>
      <c r="D56" s="1" t="s">
        <v>12</v>
      </c>
      <c r="E56" s="1">
        <v>254</v>
      </c>
      <c r="F56" s="1">
        <v>893.6</v>
      </c>
      <c r="G56" s="1">
        <v>756.1</v>
      </c>
      <c r="H56" s="1">
        <v>201</v>
      </c>
      <c r="I56" s="1">
        <f t="shared" ref="I56:I65" si="3">F56-G56</f>
        <v>137.5</v>
      </c>
    </row>
    <row r="57" spans="1:9" x14ac:dyDescent="0.3">
      <c r="A57" s="2">
        <v>45377</v>
      </c>
      <c r="B57" s="1" t="s">
        <v>220</v>
      </c>
      <c r="C57" s="1" t="s">
        <v>134</v>
      </c>
      <c r="D57" s="1" t="s">
        <v>70</v>
      </c>
      <c r="E57" s="1">
        <v>276</v>
      </c>
      <c r="F57" s="1">
        <v>750</v>
      </c>
      <c r="G57" s="1"/>
      <c r="H57" s="1"/>
      <c r="I57" s="1">
        <f t="shared" si="3"/>
        <v>750</v>
      </c>
    </row>
    <row r="58" spans="1:9" x14ac:dyDescent="0.3">
      <c r="A58" s="2">
        <v>45378</v>
      </c>
      <c r="B58" s="1" t="s">
        <v>18</v>
      </c>
      <c r="C58" s="1" t="s">
        <v>63</v>
      </c>
      <c r="D58" s="1" t="s">
        <v>180</v>
      </c>
      <c r="E58" s="1">
        <v>123</v>
      </c>
      <c r="F58" s="1">
        <v>316.49</v>
      </c>
      <c r="G58" s="1"/>
      <c r="H58" s="1"/>
      <c r="I58" s="1">
        <f t="shared" si="3"/>
        <v>316.49</v>
      </c>
    </row>
    <row r="59" spans="1:9" x14ac:dyDescent="0.3">
      <c r="A59" s="2">
        <v>45378</v>
      </c>
      <c r="B59" s="1" t="s">
        <v>231</v>
      </c>
      <c r="C59" s="1" t="s">
        <v>232</v>
      </c>
      <c r="D59" s="1" t="s">
        <v>13</v>
      </c>
      <c r="E59" s="1">
        <v>154</v>
      </c>
      <c r="F59" s="1">
        <v>504.02</v>
      </c>
      <c r="G59" s="1">
        <v>727.69</v>
      </c>
      <c r="H59" s="1">
        <v>181</v>
      </c>
      <c r="I59" s="1">
        <f t="shared" si="3"/>
        <v>-223.67000000000007</v>
      </c>
    </row>
    <row r="60" spans="1:9" x14ac:dyDescent="0.3">
      <c r="A60" s="2">
        <v>45379</v>
      </c>
      <c r="B60" s="1" t="s">
        <v>33</v>
      </c>
      <c r="C60" s="1" t="s">
        <v>13</v>
      </c>
      <c r="D60" s="1" t="s">
        <v>121</v>
      </c>
      <c r="E60" s="1">
        <v>254</v>
      </c>
      <c r="F60" s="1">
        <v>918.81</v>
      </c>
      <c r="G60" s="1"/>
      <c r="H60" s="1"/>
      <c r="I60" s="1">
        <f t="shared" si="3"/>
        <v>918.81</v>
      </c>
    </row>
    <row r="61" spans="1:9" x14ac:dyDescent="0.3">
      <c r="A61" s="2">
        <v>45380</v>
      </c>
      <c r="B61" s="1" t="s">
        <v>18</v>
      </c>
      <c r="C61" s="1" t="s">
        <v>235</v>
      </c>
      <c r="D61" s="1" t="s">
        <v>111</v>
      </c>
      <c r="E61" s="1">
        <v>192</v>
      </c>
      <c r="F61" s="1">
        <v>474.45</v>
      </c>
      <c r="G61" s="1"/>
      <c r="H61" s="1"/>
      <c r="I61" s="1">
        <f t="shared" si="3"/>
        <v>474.45</v>
      </c>
    </row>
    <row r="62" spans="1:9" x14ac:dyDescent="0.3">
      <c r="A62" s="2">
        <v>45380</v>
      </c>
      <c r="B62" s="1" t="s">
        <v>33</v>
      </c>
      <c r="C62" s="1" t="s">
        <v>13</v>
      </c>
      <c r="D62" s="1" t="s">
        <v>121</v>
      </c>
      <c r="E62" s="1">
        <v>317</v>
      </c>
      <c r="F62" s="1">
        <v>920.97</v>
      </c>
      <c r="G62" s="1"/>
      <c r="H62" s="1"/>
      <c r="I62" s="1">
        <f t="shared" si="3"/>
        <v>920.97</v>
      </c>
    </row>
    <row r="63" spans="1:9" x14ac:dyDescent="0.3">
      <c r="A63" s="2"/>
      <c r="B63" s="1"/>
      <c r="C63" s="1"/>
      <c r="D63" s="1"/>
      <c r="E63" s="1"/>
      <c r="F63" s="1"/>
      <c r="G63" s="1"/>
      <c r="H63" s="1"/>
      <c r="I63" s="1">
        <f t="shared" si="3"/>
        <v>0</v>
      </c>
    </row>
    <row r="64" spans="1:9" x14ac:dyDescent="0.3">
      <c r="A64" s="1"/>
      <c r="B64" s="1"/>
      <c r="C64" s="1"/>
      <c r="D64" s="1"/>
      <c r="E64" s="1"/>
      <c r="F64" s="1"/>
      <c r="G64" s="1"/>
      <c r="H64" s="1"/>
      <c r="I64" s="1">
        <f t="shared" si="3"/>
        <v>0</v>
      </c>
    </row>
    <row r="65" spans="1:9" x14ac:dyDescent="0.3">
      <c r="A65" s="1"/>
      <c r="B65" s="1"/>
      <c r="C65" s="1"/>
      <c r="D65" s="1"/>
      <c r="E65" s="1"/>
      <c r="F65" s="1"/>
      <c r="G65" s="1"/>
      <c r="H65" s="1"/>
      <c r="I65" s="1">
        <f t="shared" si="3"/>
        <v>0</v>
      </c>
    </row>
    <row r="66" spans="1:9" x14ac:dyDescent="0.3">
      <c r="E66" s="1">
        <f>SUM(E55:E65)</f>
        <v>1817</v>
      </c>
      <c r="F66" s="1">
        <f>SUM(F55:F65)</f>
        <v>5603.49</v>
      </c>
      <c r="G66" s="1">
        <f>SUM(G55:G65)</f>
        <v>1483.79</v>
      </c>
      <c r="H66" s="1">
        <f>SUM(H55:H65)</f>
        <v>382</v>
      </c>
      <c r="I66" s="1">
        <f>SUM(I55:I65)</f>
        <v>4119.7</v>
      </c>
    </row>
    <row r="67" spans="1:9" x14ac:dyDescent="0.3">
      <c r="A67" s="6"/>
      <c r="B67" s="6" t="s">
        <v>38</v>
      </c>
      <c r="C67">
        <f>G66/E66</f>
        <v>0.81661529994496418</v>
      </c>
    </row>
    <row r="68" spans="1:9" x14ac:dyDescent="0.3">
      <c r="A68" s="6"/>
      <c r="B68" s="6" t="s">
        <v>37</v>
      </c>
      <c r="C68">
        <f>F66/E66</f>
        <v>3.0839240506329113</v>
      </c>
    </row>
    <row r="69" spans="1:9" x14ac:dyDescent="0.3">
      <c r="B69" s="6" t="s">
        <v>39</v>
      </c>
      <c r="C69">
        <f>E66/H66</f>
        <v>4.7565445026178015</v>
      </c>
    </row>
  </sheetData>
  <mergeCells count="2">
    <mergeCell ref="A1:B1"/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C1CE-BB14-44B5-AF71-BF8D3D2FAA1B}">
  <dimension ref="A1:I72"/>
  <sheetViews>
    <sheetView zoomScale="106" zoomScaleNormal="106" workbookViewId="0">
      <selection activeCell="G9" sqref="G9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29" t="s">
        <v>237</v>
      </c>
      <c r="B1" s="29"/>
      <c r="C1" s="30" t="s">
        <v>80</v>
      </c>
      <c r="D1" s="30"/>
      <c r="E1" s="30"/>
      <c r="F1" s="30"/>
      <c r="G1" s="30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45383</v>
      </c>
      <c r="B4" s="1" t="s">
        <v>18</v>
      </c>
      <c r="C4" s="1" t="s">
        <v>235</v>
      </c>
      <c r="D4" s="1" t="s">
        <v>236</v>
      </c>
      <c r="E4" s="1">
        <v>204</v>
      </c>
      <c r="F4" s="1">
        <v>467.69</v>
      </c>
      <c r="G4" s="1">
        <v>706.87</v>
      </c>
      <c r="H4" s="1">
        <v>191</v>
      </c>
      <c r="I4" s="1">
        <f>F4-G4</f>
        <v>-239.18</v>
      </c>
    </row>
    <row r="5" spans="1:9" x14ac:dyDescent="0.3">
      <c r="A5" s="2">
        <v>45383</v>
      </c>
      <c r="B5" s="1" t="s">
        <v>162</v>
      </c>
      <c r="C5" s="1" t="s">
        <v>111</v>
      </c>
      <c r="D5" s="1" t="s">
        <v>106</v>
      </c>
      <c r="E5" s="1">
        <v>84</v>
      </c>
      <c r="F5" s="1">
        <v>504.8</v>
      </c>
      <c r="G5" s="1"/>
      <c r="H5" s="1"/>
      <c r="I5" s="1">
        <f t="shared" ref="I5:I18" si="0">F5-G5</f>
        <v>504.8</v>
      </c>
    </row>
    <row r="6" spans="1:9" x14ac:dyDescent="0.3">
      <c r="A6" s="2">
        <v>45384</v>
      </c>
      <c r="B6" s="1" t="s">
        <v>33</v>
      </c>
      <c r="C6" s="1" t="s">
        <v>13</v>
      </c>
      <c r="D6" s="1" t="s">
        <v>121</v>
      </c>
      <c r="E6" s="1">
        <v>241</v>
      </c>
      <c r="F6" s="1">
        <v>919.35</v>
      </c>
      <c r="G6" s="1"/>
      <c r="H6" s="1"/>
      <c r="I6" s="1">
        <f t="shared" si="0"/>
        <v>919.35</v>
      </c>
    </row>
    <row r="7" spans="1:9" x14ac:dyDescent="0.3">
      <c r="A7" s="2">
        <v>45385</v>
      </c>
      <c r="B7" s="1" t="s">
        <v>18</v>
      </c>
      <c r="C7" s="1" t="s">
        <v>235</v>
      </c>
      <c r="D7" s="1" t="s">
        <v>236</v>
      </c>
      <c r="E7" s="1">
        <v>206</v>
      </c>
      <c r="F7" s="1">
        <v>474.9</v>
      </c>
      <c r="G7" s="1">
        <v>301.68</v>
      </c>
      <c r="H7" s="1">
        <v>80</v>
      </c>
      <c r="I7" s="1">
        <f t="shared" si="0"/>
        <v>173.21999999999997</v>
      </c>
    </row>
    <row r="8" spans="1:9" x14ac:dyDescent="0.3">
      <c r="A8" s="2">
        <v>45386</v>
      </c>
      <c r="B8" s="1" t="s">
        <v>33</v>
      </c>
      <c r="C8" s="1" t="s">
        <v>13</v>
      </c>
      <c r="D8" s="1" t="s">
        <v>121</v>
      </c>
      <c r="E8" s="1">
        <v>317</v>
      </c>
      <c r="F8" s="1">
        <v>932.85</v>
      </c>
      <c r="G8" s="1">
        <v>598</v>
      </c>
      <c r="H8" s="1">
        <v>161</v>
      </c>
      <c r="I8" s="1">
        <f t="shared" si="0"/>
        <v>334.85</v>
      </c>
    </row>
    <row r="9" spans="1:9" x14ac:dyDescent="0.3">
      <c r="A9" s="2">
        <v>45386</v>
      </c>
      <c r="B9" s="1" t="s">
        <v>18</v>
      </c>
      <c r="C9" s="1" t="s">
        <v>235</v>
      </c>
      <c r="D9" s="1" t="s">
        <v>236</v>
      </c>
      <c r="E9" s="1">
        <v>217</v>
      </c>
      <c r="F9" s="1">
        <v>472.64</v>
      </c>
      <c r="G9" s="1"/>
      <c r="H9" s="1"/>
      <c r="I9" s="1">
        <f t="shared" si="0"/>
        <v>472.64</v>
      </c>
    </row>
    <row r="10" spans="1:9" x14ac:dyDescent="0.3">
      <c r="A10" s="2">
        <v>45387</v>
      </c>
      <c r="B10" s="1" t="s">
        <v>33</v>
      </c>
      <c r="C10" s="1" t="s">
        <v>13</v>
      </c>
      <c r="D10" s="1" t="s">
        <v>121</v>
      </c>
      <c r="E10" s="1">
        <v>319</v>
      </c>
      <c r="F10" s="1">
        <v>934.47</v>
      </c>
      <c r="G10" s="1"/>
      <c r="H10" s="1"/>
      <c r="I10" s="1">
        <f t="shared" si="0"/>
        <v>934.47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1588</v>
      </c>
      <c r="F19" s="1">
        <f>SUM(F4:F18)</f>
        <v>4706.7</v>
      </c>
      <c r="G19" s="1">
        <f>SUM(G4:G18)</f>
        <v>1606.55</v>
      </c>
      <c r="H19" s="1">
        <f>SUM(H4:H18)</f>
        <v>432</v>
      </c>
      <c r="I19" s="1">
        <f>SUM(I4:I18)</f>
        <v>3100.1499999999996</v>
      </c>
    </row>
    <row r="20" spans="1:9" x14ac:dyDescent="0.3">
      <c r="A20" s="6"/>
      <c r="B20" s="6" t="s">
        <v>38</v>
      </c>
      <c r="C20">
        <f>G19/E19</f>
        <v>1.0116813602015113</v>
      </c>
    </row>
    <row r="21" spans="1:9" x14ac:dyDescent="0.3">
      <c r="A21" s="6"/>
      <c r="B21" s="6" t="s">
        <v>37</v>
      </c>
      <c r="C21">
        <f>F19/E19</f>
        <v>2.9639168765743071</v>
      </c>
    </row>
    <row r="22" spans="1:9" x14ac:dyDescent="0.3">
      <c r="B22" s="6" t="s">
        <v>39</v>
      </c>
      <c r="C22">
        <f>E19/H19</f>
        <v>3.675925925925926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45022</v>
      </c>
      <c r="B24" s="1" t="s">
        <v>33</v>
      </c>
      <c r="C24" s="1" t="s">
        <v>34</v>
      </c>
      <c r="D24" s="1" t="s">
        <v>64</v>
      </c>
      <c r="E24" s="1">
        <v>224</v>
      </c>
      <c r="F24" s="1">
        <v>1072.32</v>
      </c>
      <c r="G24" s="1"/>
      <c r="H24" s="1"/>
      <c r="I24" s="1">
        <f t="shared" ref="I24:I33" si="1">F24-G24</f>
        <v>1072.32</v>
      </c>
    </row>
    <row r="25" spans="1:9" x14ac:dyDescent="0.3">
      <c r="A25" s="2">
        <v>45026</v>
      </c>
      <c r="B25" s="1" t="s">
        <v>65</v>
      </c>
      <c r="C25" s="1" t="s">
        <v>66</v>
      </c>
      <c r="D25" s="1" t="s">
        <v>67</v>
      </c>
      <c r="E25" s="1">
        <v>384</v>
      </c>
      <c r="F25" s="1">
        <v>866.88</v>
      </c>
      <c r="G25" s="1">
        <v>508.12</v>
      </c>
      <c r="H25" s="1">
        <v>130</v>
      </c>
      <c r="I25" s="1">
        <f t="shared" si="1"/>
        <v>358.76</v>
      </c>
    </row>
    <row r="26" spans="1:9" x14ac:dyDescent="0.3">
      <c r="A26" s="2">
        <v>45027</v>
      </c>
      <c r="B26" s="1" t="s">
        <v>68</v>
      </c>
      <c r="C26" s="1" t="s">
        <v>69</v>
      </c>
      <c r="D26" s="1" t="s">
        <v>70</v>
      </c>
      <c r="E26" s="1">
        <v>579</v>
      </c>
      <c r="F26" s="1">
        <v>1162.04</v>
      </c>
      <c r="G26" s="1">
        <v>484.82</v>
      </c>
      <c r="H26" s="1">
        <v>131</v>
      </c>
      <c r="I26" s="1">
        <f t="shared" si="1"/>
        <v>677.22</v>
      </c>
    </row>
    <row r="27" spans="1:9" x14ac:dyDescent="0.3">
      <c r="A27" s="2">
        <v>45028</v>
      </c>
      <c r="B27" s="1" t="s">
        <v>71</v>
      </c>
      <c r="C27" s="1" t="s">
        <v>72</v>
      </c>
      <c r="D27" s="1" t="s">
        <v>35</v>
      </c>
      <c r="E27" s="1">
        <v>201</v>
      </c>
      <c r="F27" s="1">
        <v>663.6</v>
      </c>
      <c r="G27" s="1">
        <v>175.1</v>
      </c>
      <c r="H27" s="1">
        <v>44</v>
      </c>
      <c r="I27" s="1">
        <f t="shared" si="1"/>
        <v>488.5</v>
      </c>
    </row>
    <row r="28" spans="1:9" x14ac:dyDescent="0.3">
      <c r="A28" s="2">
        <v>45028</v>
      </c>
      <c r="B28" s="1" t="s">
        <v>65</v>
      </c>
      <c r="C28" s="1" t="s">
        <v>66</v>
      </c>
      <c r="D28" s="1" t="s">
        <v>67</v>
      </c>
      <c r="E28" s="1">
        <v>220</v>
      </c>
      <c r="F28" s="1">
        <v>866.6</v>
      </c>
      <c r="G28" s="1">
        <v>323.87</v>
      </c>
      <c r="H28" s="1">
        <v>81</v>
      </c>
      <c r="I28" s="1">
        <f t="shared" si="1"/>
        <v>542.73</v>
      </c>
    </row>
    <row r="29" spans="1:9" x14ac:dyDescent="0.3">
      <c r="A29" s="2">
        <v>45029</v>
      </c>
      <c r="B29" s="1" t="s">
        <v>68</v>
      </c>
      <c r="C29" s="1" t="s">
        <v>69</v>
      </c>
      <c r="D29" s="1" t="s">
        <v>73</v>
      </c>
      <c r="E29" s="1">
        <v>604</v>
      </c>
      <c r="F29" s="1">
        <v>1187.0999999999999</v>
      </c>
      <c r="G29" s="1">
        <v>530.32000000000005</v>
      </c>
      <c r="H29" s="1">
        <v>140</v>
      </c>
      <c r="I29" s="1">
        <f t="shared" si="1"/>
        <v>656.77999999999986</v>
      </c>
    </row>
    <row r="30" spans="1:9" x14ac:dyDescent="0.3">
      <c r="A30" s="2">
        <v>45030</v>
      </c>
      <c r="B30" s="1" t="s">
        <v>20</v>
      </c>
      <c r="C30" s="1" t="s">
        <v>11</v>
      </c>
      <c r="D30" s="1" t="s">
        <v>74</v>
      </c>
      <c r="E30" s="1">
        <v>404</v>
      </c>
      <c r="F30" s="1">
        <v>1297.32</v>
      </c>
      <c r="G30" s="1"/>
      <c r="H30" s="1"/>
      <c r="I30" s="1">
        <f t="shared" si="1"/>
        <v>1297.32</v>
      </c>
    </row>
    <row r="31" spans="1:9" x14ac:dyDescent="0.3">
      <c r="A31" s="2">
        <v>45030</v>
      </c>
      <c r="B31" s="1" t="s">
        <v>20</v>
      </c>
      <c r="C31" s="1" t="s">
        <v>11</v>
      </c>
      <c r="D31" s="1" t="s">
        <v>74</v>
      </c>
      <c r="E31" s="1">
        <v>383</v>
      </c>
      <c r="F31" s="1">
        <v>1306.06</v>
      </c>
      <c r="G31" s="1">
        <v>138.97</v>
      </c>
      <c r="H31" s="1">
        <v>35</v>
      </c>
      <c r="I31" s="1">
        <f t="shared" si="1"/>
        <v>1167.0899999999999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2999</v>
      </c>
      <c r="F34" s="1">
        <f>SUM(F24:F33)</f>
        <v>8421.9199999999983</v>
      </c>
      <c r="G34" s="1">
        <f>SUM(G24:G33)</f>
        <v>2161.1999999999998</v>
      </c>
      <c r="H34" s="1">
        <f>SUM(H24:H33)</f>
        <v>561</v>
      </c>
      <c r="I34" s="1">
        <f>SUM(I24:I33)</f>
        <v>6260.72</v>
      </c>
    </row>
    <row r="35" spans="1:9" x14ac:dyDescent="0.3">
      <c r="A35" s="6"/>
      <c r="B35" s="6" t="s">
        <v>38</v>
      </c>
      <c r="C35">
        <f>G34/E34</f>
        <v>0.72064021340446804</v>
      </c>
    </row>
    <row r="36" spans="1:9" x14ac:dyDescent="0.3">
      <c r="A36" s="6"/>
      <c r="B36" s="6" t="s">
        <v>37</v>
      </c>
      <c r="C36">
        <f>F34/E34</f>
        <v>2.8082427475825269</v>
      </c>
    </row>
    <row r="37" spans="1:9" x14ac:dyDescent="0.3">
      <c r="B37" s="6" t="s">
        <v>39</v>
      </c>
      <c r="C37">
        <f>E34/H34</f>
        <v>5.3458110516934045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45033</v>
      </c>
      <c r="B39" s="1" t="s">
        <v>10</v>
      </c>
      <c r="C39" s="1" t="s">
        <v>11</v>
      </c>
      <c r="D39" s="1" t="s">
        <v>12</v>
      </c>
      <c r="E39" s="1">
        <v>242</v>
      </c>
      <c r="F39" s="1">
        <v>868.13</v>
      </c>
      <c r="G39" s="1"/>
      <c r="H39" s="1"/>
      <c r="I39" s="1">
        <f>F39-G39</f>
        <v>868.13</v>
      </c>
    </row>
    <row r="40" spans="1:9" x14ac:dyDescent="0.3">
      <c r="A40" s="2">
        <v>45033</v>
      </c>
      <c r="B40" s="1" t="s">
        <v>61</v>
      </c>
      <c r="C40" s="1" t="s">
        <v>75</v>
      </c>
      <c r="D40" s="1" t="s">
        <v>41</v>
      </c>
      <c r="E40" s="1">
        <v>312</v>
      </c>
      <c r="F40" s="1">
        <v>971.7</v>
      </c>
      <c r="G40" s="1">
        <v>551.88</v>
      </c>
      <c r="H40" s="1">
        <v>140</v>
      </c>
      <c r="I40" s="1">
        <f t="shared" ref="I40:I51" si="2">F40-G40</f>
        <v>419.82000000000005</v>
      </c>
    </row>
    <row r="41" spans="1:9" x14ac:dyDescent="0.3">
      <c r="A41" s="2">
        <v>45033</v>
      </c>
      <c r="B41" s="1" t="s">
        <v>33</v>
      </c>
      <c r="C41" s="1" t="s">
        <v>34</v>
      </c>
      <c r="D41" s="1" t="s">
        <v>76</v>
      </c>
      <c r="E41" s="1">
        <v>362</v>
      </c>
      <c r="F41" s="1">
        <v>1189.3</v>
      </c>
      <c r="G41" s="1">
        <v>681.84</v>
      </c>
      <c r="H41" s="1">
        <v>173</v>
      </c>
      <c r="I41" s="1">
        <f t="shared" si="2"/>
        <v>507.45999999999992</v>
      </c>
    </row>
    <row r="42" spans="1:9" x14ac:dyDescent="0.3">
      <c r="A42" s="2">
        <v>45034</v>
      </c>
      <c r="B42" s="1" t="s">
        <v>20</v>
      </c>
      <c r="C42" s="1" t="s">
        <v>11</v>
      </c>
      <c r="D42" s="1" t="s">
        <v>77</v>
      </c>
      <c r="E42" s="1">
        <v>258</v>
      </c>
      <c r="F42" s="1">
        <v>1142.46</v>
      </c>
      <c r="G42" s="1"/>
      <c r="H42" s="1"/>
      <c r="I42" s="1">
        <f t="shared" si="2"/>
        <v>1142.46</v>
      </c>
    </row>
    <row r="43" spans="1:9" x14ac:dyDescent="0.3">
      <c r="A43" s="2">
        <v>45034</v>
      </c>
      <c r="B43" s="1" t="s">
        <v>18</v>
      </c>
      <c r="C43" s="1" t="s">
        <v>78</v>
      </c>
      <c r="D43" s="1" t="s">
        <v>34</v>
      </c>
      <c r="E43" s="1">
        <v>129</v>
      </c>
      <c r="F43" s="1">
        <v>324.24</v>
      </c>
      <c r="G43" s="1"/>
      <c r="H43" s="1"/>
      <c r="I43" s="1">
        <f t="shared" si="2"/>
        <v>324.24</v>
      </c>
    </row>
    <row r="44" spans="1:9" x14ac:dyDescent="0.3">
      <c r="A44" s="2">
        <v>45035</v>
      </c>
      <c r="B44" s="1" t="s">
        <v>33</v>
      </c>
      <c r="C44" s="1" t="s">
        <v>34</v>
      </c>
      <c r="D44" s="1" t="s">
        <v>79</v>
      </c>
      <c r="E44" s="1">
        <v>260</v>
      </c>
      <c r="F44" s="1">
        <v>915.84</v>
      </c>
      <c r="G44" s="1">
        <v>47.57</v>
      </c>
      <c r="H44" s="1">
        <v>14</v>
      </c>
      <c r="I44" s="1">
        <f>F44-G44</f>
        <v>868.27</v>
      </c>
    </row>
    <row r="45" spans="1:9" x14ac:dyDescent="0.3">
      <c r="A45" s="2">
        <v>45035</v>
      </c>
      <c r="B45" s="1" t="s">
        <v>20</v>
      </c>
      <c r="C45" s="1" t="s">
        <v>11</v>
      </c>
      <c r="D45" s="1" t="s">
        <v>77</v>
      </c>
      <c r="E45" s="1">
        <v>259</v>
      </c>
      <c r="F45" s="1">
        <v>1159.6199999999999</v>
      </c>
      <c r="G45" s="1">
        <v>713.06</v>
      </c>
      <c r="H45" s="1">
        <v>193</v>
      </c>
      <c r="I45" s="1">
        <f>F45-G45</f>
        <v>446.55999999999995</v>
      </c>
    </row>
    <row r="46" spans="1:9" x14ac:dyDescent="0.3">
      <c r="A46" s="2">
        <v>45036</v>
      </c>
      <c r="B46" s="1" t="s">
        <v>18</v>
      </c>
      <c r="C46" s="1" t="s">
        <v>78</v>
      </c>
      <c r="D46" s="1" t="s">
        <v>34</v>
      </c>
      <c r="E46" s="1">
        <v>135</v>
      </c>
      <c r="F46" s="1">
        <v>312.2</v>
      </c>
      <c r="G46" s="1"/>
      <c r="H46" s="1"/>
      <c r="I46" s="1">
        <f t="shared" si="2"/>
        <v>312.2</v>
      </c>
    </row>
    <row r="47" spans="1:9" x14ac:dyDescent="0.3">
      <c r="A47" s="2">
        <v>45036</v>
      </c>
      <c r="B47" s="1" t="s">
        <v>33</v>
      </c>
      <c r="C47" s="1" t="s">
        <v>34</v>
      </c>
      <c r="D47" s="1" t="s">
        <v>79</v>
      </c>
      <c r="E47" s="1">
        <v>252</v>
      </c>
      <c r="F47" s="1">
        <v>909.09</v>
      </c>
      <c r="G47" s="1"/>
      <c r="H47" s="1"/>
      <c r="I47" s="1">
        <f t="shared" si="2"/>
        <v>909.09</v>
      </c>
    </row>
    <row r="48" spans="1:9" x14ac:dyDescent="0.3">
      <c r="A48" s="2">
        <v>45036</v>
      </c>
      <c r="B48" s="1" t="s">
        <v>20</v>
      </c>
      <c r="C48" s="1" t="s">
        <v>11</v>
      </c>
      <c r="D48" s="1" t="s">
        <v>77</v>
      </c>
      <c r="E48" s="1">
        <v>233</v>
      </c>
      <c r="F48" s="1">
        <v>1155.33</v>
      </c>
      <c r="G48" s="1"/>
      <c r="H48" s="1"/>
      <c r="I48" s="1">
        <f t="shared" si="2"/>
        <v>1155.33</v>
      </c>
    </row>
    <row r="49" spans="1:9" x14ac:dyDescent="0.3">
      <c r="A49" s="2">
        <v>45037</v>
      </c>
      <c r="B49" s="1" t="s">
        <v>18</v>
      </c>
      <c r="C49" s="1" t="s">
        <v>78</v>
      </c>
      <c r="D49" s="1" t="s">
        <v>34</v>
      </c>
      <c r="E49" s="1">
        <v>146</v>
      </c>
      <c r="F49" s="1">
        <v>300.44</v>
      </c>
      <c r="G49" s="1"/>
      <c r="H49" s="1"/>
      <c r="I49" s="1">
        <f t="shared" si="2"/>
        <v>300.44</v>
      </c>
    </row>
    <row r="50" spans="1:9" x14ac:dyDescent="0.3">
      <c r="A50" s="2">
        <v>45037</v>
      </c>
      <c r="B50" s="1" t="s">
        <v>33</v>
      </c>
      <c r="C50" s="1" t="s">
        <v>34</v>
      </c>
      <c r="D50" s="1" t="s">
        <v>79</v>
      </c>
      <c r="E50" s="1">
        <v>243</v>
      </c>
      <c r="F50" s="1">
        <v>913.95</v>
      </c>
      <c r="G50" s="1">
        <v>553.28</v>
      </c>
      <c r="H50" s="1">
        <v>150</v>
      </c>
      <c r="I50" s="1">
        <f t="shared" si="2"/>
        <v>360.67000000000007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2831</v>
      </c>
      <c r="F52" s="1">
        <f>SUM(F39:F51)</f>
        <v>10162.300000000001</v>
      </c>
      <c r="G52" s="1">
        <f>SUM(G39:G51)</f>
        <v>2547.63</v>
      </c>
      <c r="H52" s="1">
        <f>SUM(H39:H51)</f>
        <v>670</v>
      </c>
      <c r="I52" s="1">
        <f>SUM(I39:I51)</f>
        <v>7614.6699999999983</v>
      </c>
    </row>
    <row r="53" spans="1:9" x14ac:dyDescent="0.3">
      <c r="A53" s="6"/>
      <c r="B53" s="6" t="s">
        <v>38</v>
      </c>
      <c r="C53">
        <f>G52/E52</f>
        <v>0.89990462734016252</v>
      </c>
    </row>
    <row r="54" spans="1:9" x14ac:dyDescent="0.3">
      <c r="A54" s="6"/>
      <c r="B54" s="6" t="s">
        <v>37</v>
      </c>
      <c r="C54">
        <f>F52/E52</f>
        <v>3.5896503002472628</v>
      </c>
    </row>
    <row r="55" spans="1:9" x14ac:dyDescent="0.3">
      <c r="B55" s="6" t="s">
        <v>40</v>
      </c>
      <c r="C55">
        <f>E52/H52</f>
        <v>4.2253731343283585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45037</v>
      </c>
      <c r="B57" s="1" t="s">
        <v>20</v>
      </c>
      <c r="C57" s="1" t="s">
        <v>11</v>
      </c>
      <c r="D57" s="1" t="s">
        <v>77</v>
      </c>
      <c r="E57" s="1">
        <v>235</v>
      </c>
      <c r="F57" s="1">
        <v>1110.78</v>
      </c>
      <c r="G57" s="1"/>
      <c r="H57" s="1"/>
      <c r="I57" s="1">
        <f>F57-G57</f>
        <v>1110.78</v>
      </c>
    </row>
    <row r="58" spans="1:9" x14ac:dyDescent="0.3">
      <c r="A58" s="2">
        <v>45040</v>
      </c>
      <c r="B58" s="1" t="s">
        <v>18</v>
      </c>
      <c r="C58" s="1" t="s">
        <v>78</v>
      </c>
      <c r="D58" s="1" t="s">
        <v>34</v>
      </c>
      <c r="E58" s="1">
        <v>142</v>
      </c>
      <c r="F58" s="1">
        <v>315.83999999999997</v>
      </c>
      <c r="G58" s="1"/>
      <c r="H58" s="1"/>
      <c r="I58" s="1">
        <f t="shared" ref="I58:I68" si="3">F58-G58</f>
        <v>315.83999999999997</v>
      </c>
    </row>
    <row r="59" spans="1:9" x14ac:dyDescent="0.3">
      <c r="A59" s="2">
        <v>45040</v>
      </c>
      <c r="B59" s="1" t="s">
        <v>33</v>
      </c>
      <c r="C59" s="1" t="s">
        <v>34</v>
      </c>
      <c r="D59" s="1" t="s">
        <v>11</v>
      </c>
      <c r="E59" s="1">
        <v>211</v>
      </c>
      <c r="F59" s="1">
        <v>946.12</v>
      </c>
      <c r="G59" s="1">
        <v>445.6</v>
      </c>
      <c r="H59" s="1">
        <v>120</v>
      </c>
      <c r="I59" s="1">
        <f t="shared" si="3"/>
        <v>500.52</v>
      </c>
    </row>
    <row r="60" spans="1:9" x14ac:dyDescent="0.3">
      <c r="A60" s="2">
        <v>45040</v>
      </c>
      <c r="B60" s="1" t="s">
        <v>20</v>
      </c>
      <c r="C60" s="1" t="s">
        <v>11</v>
      </c>
      <c r="D60" s="1" t="s">
        <v>77</v>
      </c>
      <c r="E60" s="1">
        <v>260</v>
      </c>
      <c r="F60" s="1">
        <v>1150.71</v>
      </c>
      <c r="G60" s="1">
        <v>59.51</v>
      </c>
      <c r="H60" s="1">
        <v>18</v>
      </c>
      <c r="I60" s="1">
        <f t="shared" si="3"/>
        <v>1091.2</v>
      </c>
    </row>
    <row r="61" spans="1:9" x14ac:dyDescent="0.3">
      <c r="A61" s="2">
        <v>45041</v>
      </c>
      <c r="B61" s="1" t="s">
        <v>18</v>
      </c>
      <c r="C61" s="1" t="s">
        <v>78</v>
      </c>
      <c r="D61" s="1" t="s">
        <v>34</v>
      </c>
      <c r="E61" s="1">
        <v>146</v>
      </c>
      <c r="F61" s="1">
        <v>312.48</v>
      </c>
      <c r="G61" s="1">
        <v>623.66999999999996</v>
      </c>
      <c r="H61" s="1">
        <v>169</v>
      </c>
      <c r="I61" s="1">
        <f t="shared" si="3"/>
        <v>-311.18999999999994</v>
      </c>
    </row>
    <row r="62" spans="1:9" x14ac:dyDescent="0.3">
      <c r="A62" s="2">
        <v>45042</v>
      </c>
      <c r="B62" s="1" t="s">
        <v>33</v>
      </c>
      <c r="C62" s="1" t="s">
        <v>34</v>
      </c>
      <c r="D62" s="1" t="s">
        <v>76</v>
      </c>
      <c r="E62" s="1">
        <v>318</v>
      </c>
      <c r="F62" s="1">
        <v>1186.1500000000001</v>
      </c>
      <c r="G62" s="1"/>
      <c r="H62" s="1"/>
      <c r="I62" s="1">
        <f t="shared" si="3"/>
        <v>1186.1500000000001</v>
      </c>
    </row>
    <row r="63" spans="1:9" x14ac:dyDescent="0.3">
      <c r="A63" s="2">
        <v>45042</v>
      </c>
      <c r="B63" s="1" t="s">
        <v>61</v>
      </c>
      <c r="C63" s="1" t="s">
        <v>81</v>
      </c>
      <c r="D63" s="1" t="s">
        <v>41</v>
      </c>
      <c r="E63" s="1">
        <v>253</v>
      </c>
      <c r="F63" s="1">
        <v>1513.8</v>
      </c>
      <c r="G63" s="1">
        <v>332.26</v>
      </c>
      <c r="H63" s="1">
        <v>85</v>
      </c>
      <c r="I63" s="1">
        <f t="shared" si="3"/>
        <v>1181.54</v>
      </c>
    </row>
    <row r="64" spans="1:9" x14ac:dyDescent="0.3">
      <c r="A64" s="2">
        <v>45042</v>
      </c>
      <c r="B64" s="2" t="s">
        <v>33</v>
      </c>
      <c r="C64" s="1" t="s">
        <v>34</v>
      </c>
      <c r="D64" s="1" t="s">
        <v>76</v>
      </c>
      <c r="E64" s="1">
        <v>316</v>
      </c>
      <c r="F64" s="1">
        <v>1183.3499999999999</v>
      </c>
      <c r="G64" s="1"/>
      <c r="H64" s="1"/>
      <c r="I64" s="1">
        <f t="shared" si="3"/>
        <v>1183.3499999999999</v>
      </c>
    </row>
    <row r="65" spans="1:9" x14ac:dyDescent="0.3">
      <c r="A65" s="2">
        <v>45042</v>
      </c>
      <c r="B65" s="1" t="s">
        <v>61</v>
      </c>
      <c r="C65" s="1" t="s">
        <v>81</v>
      </c>
      <c r="D65" s="1" t="s">
        <v>41</v>
      </c>
      <c r="E65" s="1">
        <v>193</v>
      </c>
      <c r="F65" s="1">
        <v>1502.55</v>
      </c>
      <c r="G65" s="1"/>
      <c r="H65" s="1"/>
      <c r="I65" s="1">
        <f t="shared" si="3"/>
        <v>1502.55</v>
      </c>
    </row>
    <row r="66" spans="1:9" x14ac:dyDescent="0.3">
      <c r="A66" s="2">
        <v>45043</v>
      </c>
      <c r="B66" s="1" t="s">
        <v>33</v>
      </c>
      <c r="C66" s="1" t="s">
        <v>34</v>
      </c>
      <c r="D66" s="1" t="s">
        <v>79</v>
      </c>
      <c r="E66" s="1">
        <v>307</v>
      </c>
      <c r="F66" s="1">
        <v>885.3</v>
      </c>
      <c r="G66" s="1">
        <v>572.78</v>
      </c>
      <c r="H66" s="1">
        <v>155</v>
      </c>
      <c r="I66" s="1">
        <f t="shared" si="3"/>
        <v>312.52</v>
      </c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2381</v>
      </c>
      <c r="F69" s="1">
        <f>SUM(F57:F68)</f>
        <v>10107.079999999998</v>
      </c>
      <c r="G69" s="1">
        <f>SUM(G57:G68)</f>
        <v>2033.82</v>
      </c>
      <c r="H69" s="1">
        <f>SUM(H57:H68)</f>
        <v>547</v>
      </c>
      <c r="I69" s="1">
        <f>SUM(I57:I68)</f>
        <v>8073.26</v>
      </c>
    </row>
    <row r="70" spans="1:9" x14ac:dyDescent="0.3">
      <c r="A70" s="6"/>
      <c r="B70" s="6" t="s">
        <v>38</v>
      </c>
      <c r="C70">
        <f>G69/E69</f>
        <v>0.85418731625367494</v>
      </c>
    </row>
    <row r="71" spans="1:9" x14ac:dyDescent="0.3">
      <c r="A71" s="6"/>
      <c r="B71" s="6" t="s">
        <v>37</v>
      </c>
      <c r="C71">
        <f>F69/E69</f>
        <v>4.2448887022259543</v>
      </c>
    </row>
    <row r="72" spans="1:9" x14ac:dyDescent="0.3">
      <c r="B72" s="6" t="s">
        <v>39</v>
      </c>
      <c r="C72">
        <f>E69/H69</f>
        <v>4.3528336380255945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C32E-2848-488C-8F46-11634809B8DD}">
  <dimension ref="A1:I55"/>
  <sheetViews>
    <sheetView topLeftCell="A37" zoomScale="106" zoomScaleNormal="106" workbookViewId="0">
      <selection activeCell="H43" sqref="H43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29" t="s">
        <v>83</v>
      </c>
      <c r="B1" s="29"/>
      <c r="C1" s="30" t="s">
        <v>0</v>
      </c>
      <c r="D1" s="30"/>
      <c r="E1" s="30"/>
      <c r="F1" s="30"/>
      <c r="G1" s="30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 t="s">
        <v>93</v>
      </c>
      <c r="B4" s="1" t="s">
        <v>10</v>
      </c>
      <c r="C4" s="1" t="s">
        <v>11</v>
      </c>
      <c r="D4" s="1" t="s">
        <v>12</v>
      </c>
      <c r="E4" s="1">
        <v>245</v>
      </c>
      <c r="F4" s="1">
        <v>847.8</v>
      </c>
      <c r="G4" s="1"/>
      <c r="H4" s="1"/>
      <c r="I4" s="1">
        <f>F4-G4</f>
        <v>847.8</v>
      </c>
    </row>
    <row r="5" spans="1:9" x14ac:dyDescent="0.3">
      <c r="A5" s="2">
        <v>45050</v>
      </c>
      <c r="B5" s="1" t="s">
        <v>20</v>
      </c>
      <c r="C5" s="1" t="s">
        <v>13</v>
      </c>
      <c r="D5" s="1" t="s">
        <v>94</v>
      </c>
      <c r="E5" s="1">
        <v>286</v>
      </c>
      <c r="F5" s="1">
        <v>830.2</v>
      </c>
      <c r="G5" s="1">
        <v>778.37</v>
      </c>
      <c r="H5" s="1">
        <v>208</v>
      </c>
      <c r="I5" s="1">
        <f t="shared" ref="I5:I18" si="0">F5-G5</f>
        <v>51.830000000000041</v>
      </c>
    </row>
    <row r="6" spans="1:9" x14ac:dyDescent="0.3">
      <c r="A6" s="2">
        <v>45050</v>
      </c>
      <c r="B6" s="1" t="s">
        <v>95</v>
      </c>
      <c r="C6" s="1" t="s">
        <v>94</v>
      </c>
      <c r="D6" s="1" t="s">
        <v>11</v>
      </c>
      <c r="E6" s="1">
        <v>23</v>
      </c>
      <c r="F6" s="1"/>
      <c r="G6" s="1"/>
      <c r="H6" s="1"/>
      <c r="I6" s="1">
        <f t="shared" si="0"/>
        <v>0</v>
      </c>
    </row>
    <row r="7" spans="1:9" x14ac:dyDescent="0.3">
      <c r="A7" s="2"/>
      <c r="B7" s="1"/>
      <c r="C7" s="1"/>
      <c r="D7" s="1"/>
      <c r="E7" s="1"/>
      <c r="F7" s="1"/>
      <c r="G7" s="1"/>
      <c r="H7" s="1"/>
      <c r="I7" s="1">
        <f t="shared" si="0"/>
        <v>0</v>
      </c>
    </row>
    <row r="8" spans="1:9" x14ac:dyDescent="0.3">
      <c r="A8" s="2"/>
      <c r="B8" s="1"/>
      <c r="C8" s="1"/>
      <c r="D8" s="1"/>
      <c r="E8" s="1"/>
      <c r="F8" s="1"/>
      <c r="G8" s="1"/>
      <c r="H8" s="1"/>
      <c r="I8" s="1">
        <f t="shared" si="0"/>
        <v>0</v>
      </c>
    </row>
    <row r="9" spans="1:9" x14ac:dyDescent="0.3">
      <c r="A9" s="2"/>
      <c r="B9" s="1"/>
      <c r="C9" s="1"/>
      <c r="D9" s="1"/>
      <c r="E9" s="1"/>
      <c r="F9" s="1"/>
      <c r="G9" s="1"/>
      <c r="H9" s="1"/>
      <c r="I9" s="1">
        <f t="shared" si="0"/>
        <v>0</v>
      </c>
    </row>
    <row r="10" spans="1:9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554</v>
      </c>
      <c r="F19" s="1">
        <f>SUM(F4:F18)</f>
        <v>1678</v>
      </c>
      <c r="G19" s="1">
        <f>SUM(G4:G18)</f>
        <v>778.37</v>
      </c>
      <c r="H19" s="1">
        <f>SUM(H4:H18)</f>
        <v>208</v>
      </c>
      <c r="I19" s="1">
        <f>SUM(I4:I18)</f>
        <v>899.63</v>
      </c>
    </row>
    <row r="20" spans="1:9" x14ac:dyDescent="0.3">
      <c r="A20" s="6"/>
      <c r="B20" s="6" t="s">
        <v>38</v>
      </c>
      <c r="C20">
        <f>G19/E19</f>
        <v>1.405</v>
      </c>
    </row>
    <row r="21" spans="1:9" x14ac:dyDescent="0.3">
      <c r="A21" s="6"/>
      <c r="B21" s="6" t="s">
        <v>37</v>
      </c>
      <c r="C21">
        <f>F19/E19</f>
        <v>3.0288808664259927</v>
      </c>
    </row>
    <row r="22" spans="1:9" x14ac:dyDescent="0.3">
      <c r="B22" s="6" t="s">
        <v>39</v>
      </c>
      <c r="C22">
        <f>E19/H19</f>
        <v>2.6634615384615383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45061</v>
      </c>
      <c r="B24" s="1" t="s">
        <v>30</v>
      </c>
      <c r="C24" s="1" t="s">
        <v>11</v>
      </c>
      <c r="D24" s="1" t="s">
        <v>14</v>
      </c>
      <c r="E24" s="1">
        <v>100</v>
      </c>
      <c r="F24" s="1">
        <v>363.42</v>
      </c>
      <c r="G24" s="1"/>
      <c r="H24" s="1"/>
      <c r="I24" s="1">
        <f t="shared" ref="I24:I33" si="1">F24-G24</f>
        <v>363.42</v>
      </c>
    </row>
    <row r="25" spans="1:9" x14ac:dyDescent="0.3">
      <c r="A25" s="2">
        <v>45061</v>
      </c>
      <c r="B25" s="1" t="s">
        <v>18</v>
      </c>
      <c r="C25" s="1" t="s">
        <v>84</v>
      </c>
      <c r="D25" s="1" t="s">
        <v>32</v>
      </c>
      <c r="E25" s="1">
        <v>167</v>
      </c>
      <c r="F25" s="1">
        <v>530.1</v>
      </c>
      <c r="G25" s="1"/>
      <c r="H25" s="1"/>
      <c r="I25" s="1">
        <f t="shared" si="1"/>
        <v>530.1</v>
      </c>
    </row>
    <row r="26" spans="1:9" x14ac:dyDescent="0.3">
      <c r="A26" s="2">
        <v>45061</v>
      </c>
      <c r="B26" s="1" t="s">
        <v>33</v>
      </c>
      <c r="C26" s="1" t="s">
        <v>34</v>
      </c>
      <c r="D26" s="1" t="s">
        <v>85</v>
      </c>
      <c r="E26" s="1">
        <v>364</v>
      </c>
      <c r="F26" s="1">
        <v>1621.44</v>
      </c>
      <c r="G26" s="1">
        <v>404.43</v>
      </c>
      <c r="H26" s="1">
        <v>117</v>
      </c>
      <c r="I26" s="1">
        <f t="shared" si="1"/>
        <v>1217.01</v>
      </c>
    </row>
    <row r="27" spans="1:9" x14ac:dyDescent="0.3">
      <c r="A27" s="2">
        <v>45064</v>
      </c>
      <c r="B27" s="1" t="s">
        <v>10</v>
      </c>
      <c r="C27" s="1" t="s">
        <v>86</v>
      </c>
      <c r="D27" s="1" t="s">
        <v>16</v>
      </c>
      <c r="E27" s="1">
        <v>415</v>
      </c>
      <c r="F27" s="1">
        <v>1202.5</v>
      </c>
      <c r="G27" s="1"/>
      <c r="H27" s="1"/>
      <c r="I27" s="1">
        <f t="shared" si="1"/>
        <v>1202.5</v>
      </c>
    </row>
    <row r="28" spans="1:9" x14ac:dyDescent="0.3">
      <c r="A28" s="2">
        <v>45065</v>
      </c>
      <c r="B28" s="1" t="s">
        <v>87</v>
      </c>
      <c r="C28" s="1" t="s">
        <v>75</v>
      </c>
      <c r="D28" s="1" t="s">
        <v>88</v>
      </c>
      <c r="E28" s="1">
        <v>317</v>
      </c>
      <c r="F28" s="1">
        <v>1230.6600000000001</v>
      </c>
      <c r="G28" s="1">
        <v>557.89</v>
      </c>
      <c r="H28" s="1">
        <v>142</v>
      </c>
      <c r="I28" s="1">
        <f t="shared" si="1"/>
        <v>672.7700000000001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1363</v>
      </c>
      <c r="F34" s="1">
        <f>SUM(F24:F33)</f>
        <v>4948.12</v>
      </c>
      <c r="G34" s="1">
        <f>SUM(G24:G33)</f>
        <v>962.31999999999994</v>
      </c>
      <c r="H34" s="1">
        <f>SUM(H24:H33)</f>
        <v>259</v>
      </c>
      <c r="I34" s="1">
        <f>SUM(I24:I33)</f>
        <v>3985.7999999999997</v>
      </c>
    </row>
    <row r="35" spans="1:9" x14ac:dyDescent="0.3">
      <c r="A35" s="6"/>
      <c r="B35" s="6" t="s">
        <v>38</v>
      </c>
      <c r="C35">
        <f>G34/E34</f>
        <v>0.706030814380044</v>
      </c>
    </row>
    <row r="36" spans="1:9" x14ac:dyDescent="0.3">
      <c r="A36" s="6"/>
      <c r="B36" s="6" t="s">
        <v>37</v>
      </c>
      <c r="C36">
        <f>F34/E34</f>
        <v>3.6303154805575937</v>
      </c>
    </row>
    <row r="37" spans="1:9" x14ac:dyDescent="0.3">
      <c r="B37" s="6" t="s">
        <v>39</v>
      </c>
      <c r="C37">
        <f>E34/H34</f>
        <v>5.2625482625482629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45068</v>
      </c>
      <c r="B39" s="1" t="s">
        <v>30</v>
      </c>
      <c r="C39" s="1" t="s">
        <v>89</v>
      </c>
      <c r="D39" s="1" t="s">
        <v>14</v>
      </c>
      <c r="E39" s="1">
        <v>97</v>
      </c>
      <c r="F39" s="1">
        <v>354.53</v>
      </c>
      <c r="G39" s="1"/>
      <c r="H39" s="1"/>
      <c r="I39" s="1">
        <f>F39-G39</f>
        <v>354.53</v>
      </c>
    </row>
    <row r="40" spans="1:9" x14ac:dyDescent="0.3">
      <c r="A40" s="2">
        <v>45068</v>
      </c>
      <c r="B40" s="1" t="s">
        <v>18</v>
      </c>
      <c r="C40" s="1" t="s">
        <v>63</v>
      </c>
      <c r="D40" s="1" t="s">
        <v>32</v>
      </c>
      <c r="E40" s="1">
        <v>172</v>
      </c>
      <c r="F40" s="1">
        <v>305.33</v>
      </c>
      <c r="G40" s="1"/>
      <c r="H40" s="1"/>
      <c r="I40" s="1">
        <f t="shared" ref="I40:I51" si="2">F40-G40</f>
        <v>305.33</v>
      </c>
    </row>
    <row r="41" spans="1:9" x14ac:dyDescent="0.3">
      <c r="A41" s="2">
        <v>45068</v>
      </c>
      <c r="B41" s="1" t="s">
        <v>33</v>
      </c>
      <c r="C41" s="1" t="s">
        <v>34</v>
      </c>
      <c r="D41" s="1" t="s">
        <v>85</v>
      </c>
      <c r="E41" s="1">
        <v>321</v>
      </c>
      <c r="F41" s="1">
        <v>1626.72</v>
      </c>
      <c r="G41" s="1">
        <v>566.33000000000004</v>
      </c>
      <c r="H41" s="1">
        <v>153</v>
      </c>
      <c r="I41" s="1">
        <f t="shared" si="2"/>
        <v>1060.3899999999999</v>
      </c>
    </row>
    <row r="42" spans="1:9" x14ac:dyDescent="0.3">
      <c r="A42" s="2">
        <v>45071</v>
      </c>
      <c r="B42" s="1" t="s">
        <v>92</v>
      </c>
      <c r="C42" s="1" t="s">
        <v>90</v>
      </c>
      <c r="D42" s="1" t="s">
        <v>91</v>
      </c>
      <c r="E42" s="1">
        <v>90</v>
      </c>
      <c r="F42" s="1">
        <v>952</v>
      </c>
      <c r="G42" s="1"/>
      <c r="H42" s="1"/>
      <c r="I42" s="1">
        <f t="shared" si="2"/>
        <v>952</v>
      </c>
    </row>
    <row r="43" spans="1:9" x14ac:dyDescent="0.3">
      <c r="A43" s="2">
        <v>45071</v>
      </c>
      <c r="B43" s="1" t="s">
        <v>87</v>
      </c>
      <c r="C43" s="1" t="s">
        <v>90</v>
      </c>
      <c r="D43" s="1" t="s">
        <v>91</v>
      </c>
      <c r="E43" s="1">
        <v>180</v>
      </c>
      <c r="F43" s="1"/>
      <c r="G43" s="1"/>
      <c r="H43" s="1"/>
      <c r="I43" s="1">
        <f t="shared" si="2"/>
        <v>0</v>
      </c>
    </row>
    <row r="44" spans="1:9" x14ac:dyDescent="0.3">
      <c r="A44" s="2">
        <v>45071</v>
      </c>
      <c r="B44" s="1" t="s">
        <v>36</v>
      </c>
      <c r="C44" s="1" t="s">
        <v>96</v>
      </c>
      <c r="D44" s="1" t="s">
        <v>97</v>
      </c>
      <c r="E44" s="1">
        <v>538</v>
      </c>
      <c r="F44" s="1">
        <v>1546.5</v>
      </c>
      <c r="G44" s="1">
        <v>371.66</v>
      </c>
      <c r="H44" s="1">
        <v>99</v>
      </c>
      <c r="I44" s="1">
        <f>F44-G44</f>
        <v>1174.8399999999999</v>
      </c>
    </row>
    <row r="45" spans="1:9" x14ac:dyDescent="0.3">
      <c r="A45" s="2">
        <v>45076</v>
      </c>
      <c r="B45" s="1" t="s">
        <v>33</v>
      </c>
      <c r="C45" s="1" t="s">
        <v>34</v>
      </c>
      <c r="D45" s="1" t="s">
        <v>98</v>
      </c>
      <c r="E45" s="1">
        <v>451</v>
      </c>
      <c r="F45" s="1">
        <v>1527.3</v>
      </c>
      <c r="G45" s="1">
        <v>510.39</v>
      </c>
      <c r="H45" s="1">
        <v>152</v>
      </c>
      <c r="I45" s="1">
        <f>F45-G45</f>
        <v>1016.91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1849</v>
      </c>
      <c r="F52" s="1">
        <f>SUM(F39:F51)</f>
        <v>6312.38</v>
      </c>
      <c r="G52" s="1">
        <f>SUM(G39:G51)</f>
        <v>1448.38</v>
      </c>
      <c r="H52" s="1">
        <f>SUM(H39:H51)</f>
        <v>404</v>
      </c>
      <c r="I52" s="1">
        <f>SUM(I39:I51)</f>
        <v>4864</v>
      </c>
    </row>
    <row r="53" spans="1:9" x14ac:dyDescent="0.3">
      <c r="A53" s="6"/>
      <c r="B53" s="6" t="s">
        <v>38</v>
      </c>
      <c r="C53">
        <f>G52/E52</f>
        <v>0.78333153055705795</v>
      </c>
    </row>
    <row r="54" spans="1:9" x14ac:dyDescent="0.3">
      <c r="A54" s="6"/>
      <c r="B54" s="6" t="s">
        <v>37</v>
      </c>
      <c r="C54">
        <f>F52/E52</f>
        <v>3.4139426717144401</v>
      </c>
    </row>
    <row r="55" spans="1:9" x14ac:dyDescent="0.3">
      <c r="B55" s="6" t="s">
        <v>40</v>
      </c>
      <c r="C55">
        <f>E52/H52</f>
        <v>4.576732673267327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90ED-892F-4A00-983A-B71A13B6E3BA}">
  <dimension ref="A1:I72"/>
  <sheetViews>
    <sheetView tabSelected="1" zoomScale="106" zoomScaleNormal="106" workbookViewId="0">
      <selection activeCell="F57" sqref="F57"/>
    </sheetView>
  </sheetViews>
  <sheetFormatPr defaultRowHeight="14.4" x14ac:dyDescent="0.3"/>
  <cols>
    <col min="2" max="2" width="12.33203125" customWidth="1"/>
    <col min="3" max="3" width="13.77734375" bestFit="1" customWidth="1"/>
    <col min="4" max="4" width="12.88671875" customWidth="1"/>
  </cols>
  <sheetData>
    <row r="1" spans="1:9" x14ac:dyDescent="0.3">
      <c r="A1" s="29" t="s">
        <v>278</v>
      </c>
      <c r="B1" s="29"/>
      <c r="C1" s="30" t="s">
        <v>0</v>
      </c>
      <c r="D1" s="30"/>
      <c r="E1" s="30"/>
      <c r="F1" s="30"/>
      <c r="G1" s="30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45442</v>
      </c>
      <c r="B4" s="1" t="s">
        <v>274</v>
      </c>
      <c r="C4" s="1" t="s">
        <v>275</v>
      </c>
      <c r="D4" s="1" t="s">
        <v>11</v>
      </c>
      <c r="E4" s="1">
        <v>137</v>
      </c>
      <c r="F4" s="1">
        <v>837.9</v>
      </c>
      <c r="G4" s="1"/>
      <c r="H4" s="1"/>
      <c r="I4" s="1">
        <f>F4-G4</f>
        <v>837.9</v>
      </c>
    </row>
    <row r="5" spans="1:9" x14ac:dyDescent="0.3">
      <c r="A5" s="2">
        <v>45446</v>
      </c>
      <c r="B5" s="1" t="s">
        <v>18</v>
      </c>
      <c r="C5" s="1" t="s">
        <v>185</v>
      </c>
      <c r="D5" s="1" t="s">
        <v>120</v>
      </c>
      <c r="E5" s="1">
        <v>104</v>
      </c>
      <c r="F5" s="1">
        <v>381.92</v>
      </c>
      <c r="G5" s="1"/>
      <c r="H5" s="1"/>
      <c r="I5" s="1">
        <f t="shared" ref="I5:I18" si="0">F5-G5</f>
        <v>381.92</v>
      </c>
    </row>
    <row r="6" spans="1:9" x14ac:dyDescent="0.3">
      <c r="A6" s="2">
        <v>45447</v>
      </c>
      <c r="B6" s="1" t="s">
        <v>30</v>
      </c>
      <c r="C6" s="1" t="s">
        <v>289</v>
      </c>
      <c r="D6" s="1" t="s">
        <v>290</v>
      </c>
      <c r="E6" s="1">
        <v>186</v>
      </c>
      <c r="F6" s="1"/>
      <c r="G6" s="1">
        <v>210.71</v>
      </c>
      <c r="H6" s="1">
        <v>60</v>
      </c>
      <c r="I6" s="1">
        <f t="shared" si="0"/>
        <v>-210.71</v>
      </c>
    </row>
    <row r="7" spans="1:9" x14ac:dyDescent="0.3">
      <c r="A7" s="2">
        <v>45448</v>
      </c>
      <c r="B7" s="1" t="s">
        <v>274</v>
      </c>
      <c r="C7" s="1" t="s">
        <v>275</v>
      </c>
      <c r="D7" s="1" t="s">
        <v>11</v>
      </c>
      <c r="E7" s="1">
        <v>167</v>
      </c>
      <c r="F7" s="1"/>
      <c r="G7" s="1">
        <v>420.68</v>
      </c>
      <c r="H7" s="1">
        <v>120</v>
      </c>
      <c r="I7" s="1">
        <f t="shared" si="0"/>
        <v>-420.68</v>
      </c>
    </row>
    <row r="8" spans="1:9" x14ac:dyDescent="0.3">
      <c r="A8" s="2">
        <v>45448</v>
      </c>
      <c r="B8" s="1" t="s">
        <v>18</v>
      </c>
      <c r="C8" s="1" t="s">
        <v>185</v>
      </c>
      <c r="D8" s="1" t="s">
        <v>120</v>
      </c>
      <c r="E8" s="1">
        <v>103</v>
      </c>
      <c r="F8" s="1">
        <v>378.95</v>
      </c>
      <c r="G8" s="1"/>
      <c r="H8" s="1"/>
      <c r="I8" s="1">
        <f t="shared" si="0"/>
        <v>378.95</v>
      </c>
    </row>
    <row r="9" spans="1:9" x14ac:dyDescent="0.3">
      <c r="A9" s="2">
        <v>45448</v>
      </c>
      <c r="B9" s="1" t="s">
        <v>274</v>
      </c>
      <c r="C9" s="1" t="s">
        <v>275</v>
      </c>
      <c r="D9" s="1" t="s">
        <v>11</v>
      </c>
      <c r="E9" s="1">
        <v>188</v>
      </c>
      <c r="F9" s="1"/>
      <c r="G9" s="1"/>
      <c r="H9" s="1"/>
      <c r="I9" s="1">
        <f t="shared" si="0"/>
        <v>0</v>
      </c>
    </row>
    <row r="10" spans="1:9" x14ac:dyDescent="0.3">
      <c r="A10" s="2">
        <v>45449</v>
      </c>
      <c r="B10" s="1" t="s">
        <v>18</v>
      </c>
      <c r="C10" s="1" t="s">
        <v>185</v>
      </c>
      <c r="D10" s="1" t="s">
        <v>120</v>
      </c>
      <c r="E10" s="1">
        <v>103</v>
      </c>
      <c r="F10" s="1">
        <v>384.23</v>
      </c>
      <c r="G10" s="1"/>
      <c r="H10" s="1"/>
      <c r="I10" s="1">
        <f t="shared" si="0"/>
        <v>384.23</v>
      </c>
    </row>
    <row r="11" spans="1:9" x14ac:dyDescent="0.3">
      <c r="A11" s="2">
        <v>45449</v>
      </c>
      <c r="B11" s="1" t="s">
        <v>274</v>
      </c>
      <c r="C11" s="1" t="s">
        <v>275</v>
      </c>
      <c r="D11" s="1" t="s">
        <v>11</v>
      </c>
      <c r="E11" s="1">
        <v>177</v>
      </c>
      <c r="F11" s="1"/>
      <c r="G11" s="1">
        <v>211.76</v>
      </c>
      <c r="H11" s="1">
        <v>65</v>
      </c>
      <c r="I11" s="1">
        <f t="shared" si="0"/>
        <v>-211.76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1165</v>
      </c>
      <c r="F19" s="1">
        <f>SUM(F4:F18)</f>
        <v>1983</v>
      </c>
      <c r="G19" s="1">
        <f>SUM(G4:G18)</f>
        <v>843.15</v>
      </c>
      <c r="H19" s="1">
        <f>SUM(H4:H18)</f>
        <v>245</v>
      </c>
      <c r="I19" s="1">
        <f>SUM(I4:I18)</f>
        <v>1139.8499999999999</v>
      </c>
    </row>
    <row r="20" spans="1:9" x14ac:dyDescent="0.3">
      <c r="A20" s="6"/>
      <c r="B20" s="6" t="s">
        <v>38</v>
      </c>
      <c r="C20">
        <f>G19/E19</f>
        <v>0.72373390557939909</v>
      </c>
    </row>
    <row r="21" spans="1:9" x14ac:dyDescent="0.3">
      <c r="A21" s="6"/>
      <c r="B21" s="6" t="s">
        <v>37</v>
      </c>
      <c r="C21">
        <f>F19/E19</f>
        <v>1.7021459227467812</v>
      </c>
    </row>
    <row r="22" spans="1:9" x14ac:dyDescent="0.3">
      <c r="B22" s="6" t="s">
        <v>39</v>
      </c>
      <c r="C22">
        <f>E19/H19</f>
        <v>4.7551020408163263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45453</v>
      </c>
      <c r="B24" s="1" t="s">
        <v>18</v>
      </c>
      <c r="C24" s="1" t="s">
        <v>94</v>
      </c>
      <c r="D24" s="1" t="s">
        <v>32</v>
      </c>
      <c r="E24" s="1">
        <v>235</v>
      </c>
      <c r="F24" s="1">
        <v>396.2</v>
      </c>
      <c r="G24" s="1">
        <v>600.54999999999995</v>
      </c>
      <c r="H24" s="1">
        <v>193</v>
      </c>
      <c r="I24" s="1">
        <f t="shared" ref="I24:I33" si="1">F24-G24</f>
        <v>-204.34999999999997</v>
      </c>
    </row>
    <row r="25" spans="1:9" x14ac:dyDescent="0.3">
      <c r="A25" s="2">
        <v>45453</v>
      </c>
      <c r="B25" s="1" t="s">
        <v>33</v>
      </c>
      <c r="C25" s="1" t="s">
        <v>34</v>
      </c>
      <c r="D25" s="1" t="s">
        <v>279</v>
      </c>
      <c r="E25" s="1">
        <v>501</v>
      </c>
      <c r="F25" s="1"/>
      <c r="G25" s="1">
        <v>50.39</v>
      </c>
      <c r="H25" s="1">
        <v>16</v>
      </c>
      <c r="I25" s="1">
        <f t="shared" si="1"/>
        <v>-50.39</v>
      </c>
    </row>
    <row r="26" spans="1:9" x14ac:dyDescent="0.3">
      <c r="A26" s="2">
        <v>45454</v>
      </c>
      <c r="B26" s="1" t="s">
        <v>280</v>
      </c>
      <c r="C26" s="1" t="s">
        <v>96</v>
      </c>
      <c r="D26" s="1" t="s">
        <v>14</v>
      </c>
      <c r="E26" s="1">
        <v>191</v>
      </c>
      <c r="F26" s="1"/>
      <c r="G26" s="1">
        <v>228.73</v>
      </c>
      <c r="H26" s="1">
        <v>68</v>
      </c>
      <c r="I26" s="1">
        <f t="shared" si="1"/>
        <v>-228.73</v>
      </c>
    </row>
    <row r="27" spans="1:9" x14ac:dyDescent="0.3">
      <c r="A27" s="2">
        <v>45454</v>
      </c>
      <c r="B27" s="1" t="s">
        <v>10</v>
      </c>
      <c r="C27" s="1" t="s">
        <v>15</v>
      </c>
      <c r="D27" s="1" t="s">
        <v>35</v>
      </c>
      <c r="E27" s="1">
        <v>395</v>
      </c>
      <c r="F27" s="1">
        <v>1084.6500000000001</v>
      </c>
      <c r="G27" s="1"/>
      <c r="H27" s="1"/>
      <c r="I27" s="1">
        <f t="shared" si="1"/>
        <v>1084.6500000000001</v>
      </c>
    </row>
    <row r="28" spans="1:9" x14ac:dyDescent="0.3">
      <c r="A28" s="2">
        <v>45455</v>
      </c>
      <c r="B28" s="1" t="s">
        <v>65</v>
      </c>
      <c r="C28" s="1" t="s">
        <v>66</v>
      </c>
      <c r="D28" s="1" t="s">
        <v>252</v>
      </c>
      <c r="E28" s="1">
        <v>393</v>
      </c>
      <c r="F28" s="1">
        <v>1155.51</v>
      </c>
      <c r="G28" s="1">
        <v>570.05999999999995</v>
      </c>
      <c r="H28" s="1">
        <v>165</v>
      </c>
      <c r="I28" s="1">
        <f t="shared" si="1"/>
        <v>585.45000000000005</v>
      </c>
    </row>
    <row r="29" spans="1:9" x14ac:dyDescent="0.3">
      <c r="A29" s="2">
        <v>45455</v>
      </c>
      <c r="B29" s="1" t="s">
        <v>18</v>
      </c>
      <c r="C29" s="1" t="s">
        <v>281</v>
      </c>
      <c r="D29" s="1" t="s">
        <v>34</v>
      </c>
      <c r="E29" s="1">
        <v>178</v>
      </c>
      <c r="F29" s="1"/>
      <c r="G29" s="1"/>
      <c r="H29" s="1"/>
      <c r="I29" s="1">
        <f t="shared" si="1"/>
        <v>0</v>
      </c>
    </row>
    <row r="30" spans="1:9" x14ac:dyDescent="0.3">
      <c r="A30" s="2">
        <v>45456</v>
      </c>
      <c r="B30" s="1" t="s">
        <v>33</v>
      </c>
      <c r="C30" s="1" t="s">
        <v>34</v>
      </c>
      <c r="D30" s="1" t="s">
        <v>282</v>
      </c>
      <c r="E30" s="1">
        <v>433</v>
      </c>
      <c r="F30" s="1"/>
      <c r="G30" s="1">
        <v>205.51</v>
      </c>
      <c r="H30" s="1">
        <v>58</v>
      </c>
      <c r="I30" s="1">
        <f t="shared" si="1"/>
        <v>-205.51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2326</v>
      </c>
      <c r="F34" s="1">
        <f>SUM(F24:F33)</f>
        <v>2636.36</v>
      </c>
      <c r="G34" s="1">
        <f>SUM(G24:G33)</f>
        <v>1655.24</v>
      </c>
      <c r="H34" s="1">
        <f>SUM(H24:H33)</f>
        <v>500</v>
      </c>
      <c r="I34" s="1">
        <f>SUM(I24:I33)</f>
        <v>981.12000000000012</v>
      </c>
    </row>
    <row r="35" spans="1:9" x14ac:dyDescent="0.3">
      <c r="A35" s="6"/>
      <c r="B35" s="6" t="s">
        <v>38</v>
      </c>
      <c r="C35">
        <f>G34/E34</f>
        <v>0.71162510748065344</v>
      </c>
    </row>
    <row r="36" spans="1:9" x14ac:dyDescent="0.3">
      <c r="A36" s="6"/>
      <c r="B36" s="6" t="s">
        <v>37</v>
      </c>
      <c r="C36">
        <f>F34/E34</f>
        <v>1.1334307824591574</v>
      </c>
    </row>
    <row r="37" spans="1:9" x14ac:dyDescent="0.3">
      <c r="B37" s="6" t="s">
        <v>39</v>
      </c>
      <c r="C37">
        <f>E34/H34</f>
        <v>4.6520000000000001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45460</v>
      </c>
      <c r="B39" s="1" t="s">
        <v>10</v>
      </c>
      <c r="C39" s="1" t="s">
        <v>11</v>
      </c>
      <c r="D39" s="1" t="s">
        <v>16</v>
      </c>
      <c r="E39" s="1">
        <v>330</v>
      </c>
      <c r="F39" s="1"/>
      <c r="G39" s="1">
        <v>158.38999999999999</v>
      </c>
      <c r="H39" s="1">
        <v>46</v>
      </c>
      <c r="I39" s="1">
        <f>F39-G39</f>
        <v>-158.38999999999999</v>
      </c>
    </row>
    <row r="40" spans="1:9" x14ac:dyDescent="0.3">
      <c r="A40" s="2">
        <v>45460</v>
      </c>
      <c r="B40" s="1" t="s">
        <v>283</v>
      </c>
      <c r="C40" s="1" t="s">
        <v>284</v>
      </c>
      <c r="D40" s="1" t="s">
        <v>285</v>
      </c>
      <c r="E40" s="1">
        <v>404</v>
      </c>
      <c r="F40" s="1">
        <v>1364.16</v>
      </c>
      <c r="G40" s="1">
        <v>111.79</v>
      </c>
      <c r="H40" s="1">
        <v>29</v>
      </c>
      <c r="I40" s="1">
        <f t="shared" ref="I40:I51" si="2">F40-G40</f>
        <v>1252.3700000000001</v>
      </c>
    </row>
    <row r="41" spans="1:9" x14ac:dyDescent="0.3">
      <c r="A41" s="2">
        <v>45461</v>
      </c>
      <c r="B41" s="1" t="s">
        <v>280</v>
      </c>
      <c r="C41" s="1" t="s">
        <v>252</v>
      </c>
      <c r="D41" s="1" t="s">
        <v>14</v>
      </c>
      <c r="E41" s="1">
        <v>132</v>
      </c>
      <c r="F41" s="1">
        <v>548.38</v>
      </c>
      <c r="G41" s="1">
        <v>433.22</v>
      </c>
      <c r="H41" s="1">
        <v>120</v>
      </c>
      <c r="I41" s="1">
        <f t="shared" si="2"/>
        <v>115.15999999999997</v>
      </c>
    </row>
    <row r="42" spans="1:9" x14ac:dyDescent="0.3">
      <c r="A42" s="2"/>
      <c r="B42" s="1"/>
      <c r="C42" s="1"/>
      <c r="D42" s="1"/>
      <c r="E42" s="1"/>
      <c r="F42" s="1"/>
      <c r="G42" s="1">
        <v>388.79</v>
      </c>
      <c r="H42" s="1">
        <v>115</v>
      </c>
      <c r="I42" s="1">
        <f t="shared" si="2"/>
        <v>-388.79</v>
      </c>
    </row>
    <row r="43" spans="1:9" x14ac:dyDescent="0.3">
      <c r="A43" s="2"/>
      <c r="B43" s="1"/>
      <c r="C43" s="1"/>
      <c r="D43" s="1"/>
      <c r="E43" s="1"/>
      <c r="F43" s="1"/>
      <c r="G43" s="1"/>
      <c r="H43" s="1"/>
      <c r="I43" s="1">
        <f t="shared" si="2"/>
        <v>0</v>
      </c>
    </row>
    <row r="44" spans="1:9" x14ac:dyDescent="0.3">
      <c r="A44" s="2"/>
      <c r="B44" s="1"/>
      <c r="C44" s="1"/>
      <c r="D44" s="1"/>
      <c r="E44" s="1"/>
      <c r="F44" s="1"/>
      <c r="G44" s="1"/>
      <c r="H44" s="1"/>
      <c r="I44" s="1">
        <f>F44-G44</f>
        <v>0</v>
      </c>
    </row>
    <row r="45" spans="1:9" x14ac:dyDescent="0.3">
      <c r="A45" s="2"/>
      <c r="B45" s="1"/>
      <c r="C45" s="1"/>
      <c r="D45" s="1"/>
      <c r="E45" s="1"/>
      <c r="F45" s="1"/>
      <c r="G45" s="1"/>
      <c r="H45" s="1"/>
      <c r="I45" s="1">
        <f>F45-G45</f>
        <v>0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866</v>
      </c>
      <c r="F52" s="1">
        <f>SUM(F39:F51)</f>
        <v>1912.54</v>
      </c>
      <c r="G52" s="1">
        <f>SUM(G39:G51)</f>
        <v>1092.19</v>
      </c>
      <c r="H52" s="1">
        <f>SUM(H39:H51)</f>
        <v>310</v>
      </c>
      <c r="I52" s="1">
        <f>SUM(I39:I51)</f>
        <v>820.34999999999991</v>
      </c>
    </row>
    <row r="53" spans="1:9" x14ac:dyDescent="0.3">
      <c r="A53" s="6"/>
      <c r="B53" s="6" t="s">
        <v>38</v>
      </c>
      <c r="C53">
        <f>G52/E52</f>
        <v>1.2611893764434181</v>
      </c>
    </row>
    <row r="54" spans="1:9" x14ac:dyDescent="0.3">
      <c r="A54" s="6"/>
      <c r="B54" s="6" t="s">
        <v>37</v>
      </c>
      <c r="C54">
        <f>F52/E52</f>
        <v>2.2084757505773673</v>
      </c>
    </row>
    <row r="55" spans="1:9" x14ac:dyDescent="0.3">
      <c r="B55" s="6" t="s">
        <v>40</v>
      </c>
      <c r="C55">
        <f>E52/H52</f>
        <v>2.7935483870967741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45464</v>
      </c>
      <c r="B57" s="1" t="s">
        <v>274</v>
      </c>
      <c r="C57" s="1" t="s">
        <v>275</v>
      </c>
      <c r="D57" s="1" t="s">
        <v>11</v>
      </c>
      <c r="E57" s="1">
        <v>282</v>
      </c>
      <c r="F57" s="1"/>
      <c r="G57" s="1"/>
      <c r="H57" s="1"/>
      <c r="I57" s="1">
        <f>F57-G57</f>
        <v>0</v>
      </c>
    </row>
    <row r="58" spans="1:9" x14ac:dyDescent="0.3">
      <c r="A58" s="2">
        <v>45467</v>
      </c>
      <c r="B58" s="1" t="s">
        <v>10</v>
      </c>
      <c r="C58" s="1" t="s">
        <v>15</v>
      </c>
      <c r="D58" s="1" t="s">
        <v>35</v>
      </c>
      <c r="E58" s="1">
        <v>356</v>
      </c>
      <c r="F58" s="1">
        <v>1081.0999999999999</v>
      </c>
      <c r="G58" s="1">
        <v>389.9</v>
      </c>
      <c r="H58" s="1">
        <v>121</v>
      </c>
      <c r="I58" s="1">
        <f t="shared" ref="I58:I68" si="3">F58-G58</f>
        <v>691.19999999999993</v>
      </c>
    </row>
    <row r="59" spans="1:9" x14ac:dyDescent="0.3">
      <c r="A59" s="2">
        <v>45468</v>
      </c>
      <c r="B59" s="1" t="s">
        <v>271</v>
      </c>
      <c r="C59" s="1" t="s">
        <v>286</v>
      </c>
      <c r="D59" s="1" t="s">
        <v>149</v>
      </c>
      <c r="E59" s="1">
        <v>335</v>
      </c>
      <c r="F59" s="1">
        <v>937.58</v>
      </c>
      <c r="G59" s="1">
        <v>175</v>
      </c>
      <c r="H59" s="1">
        <v>53</v>
      </c>
      <c r="I59" s="1">
        <f t="shared" si="3"/>
        <v>762.58</v>
      </c>
    </row>
    <row r="60" spans="1:9" x14ac:dyDescent="0.3">
      <c r="A60" s="2">
        <v>45468</v>
      </c>
      <c r="B60" s="1" t="s">
        <v>10</v>
      </c>
      <c r="C60" s="1" t="s">
        <v>11</v>
      </c>
      <c r="D60" s="1" t="s">
        <v>12</v>
      </c>
      <c r="E60" s="1">
        <v>241</v>
      </c>
      <c r="F60" s="1">
        <v>567</v>
      </c>
      <c r="G60" s="1"/>
      <c r="H60" s="1"/>
      <c r="I60" s="1">
        <f t="shared" si="3"/>
        <v>567</v>
      </c>
    </row>
    <row r="61" spans="1:9" x14ac:dyDescent="0.3">
      <c r="A61" s="2">
        <v>45469</v>
      </c>
      <c r="B61" s="1" t="s">
        <v>20</v>
      </c>
      <c r="C61" s="1" t="s">
        <v>134</v>
      </c>
      <c r="D61" s="1" t="s">
        <v>198</v>
      </c>
      <c r="E61" s="1">
        <v>296</v>
      </c>
      <c r="F61" s="1">
        <v>662.2</v>
      </c>
      <c r="G61" s="1">
        <v>544.42999999999995</v>
      </c>
      <c r="H61" s="1">
        <v>155</v>
      </c>
      <c r="I61" s="1">
        <f t="shared" si="3"/>
        <v>117.7700000000001</v>
      </c>
    </row>
    <row r="62" spans="1:9" x14ac:dyDescent="0.3">
      <c r="A62" s="2">
        <v>45469</v>
      </c>
      <c r="B62" s="1" t="s">
        <v>10</v>
      </c>
      <c r="C62" s="1" t="s">
        <v>185</v>
      </c>
      <c r="D62" s="1" t="s">
        <v>35</v>
      </c>
      <c r="E62" s="1">
        <v>316</v>
      </c>
      <c r="F62" s="1">
        <v>1110.23</v>
      </c>
      <c r="G62" s="1">
        <v>41.15</v>
      </c>
      <c r="H62" s="1">
        <v>16</v>
      </c>
      <c r="I62" s="1">
        <f t="shared" si="3"/>
        <v>1069.08</v>
      </c>
    </row>
    <row r="63" spans="1:9" x14ac:dyDescent="0.3">
      <c r="A63" s="2">
        <v>45469</v>
      </c>
      <c r="B63" s="1" t="s">
        <v>220</v>
      </c>
      <c r="C63" s="1" t="s">
        <v>286</v>
      </c>
      <c r="D63" s="1" t="s">
        <v>287</v>
      </c>
      <c r="E63" s="1">
        <v>350</v>
      </c>
      <c r="F63" s="1">
        <v>948.86</v>
      </c>
      <c r="G63" s="1">
        <v>611.86</v>
      </c>
      <c r="H63" s="1">
        <v>180</v>
      </c>
      <c r="I63" s="1">
        <f t="shared" si="3"/>
        <v>337</v>
      </c>
    </row>
    <row r="64" spans="1:9" x14ac:dyDescent="0.3">
      <c r="A64" s="2">
        <v>45470</v>
      </c>
      <c r="B64" s="2" t="s">
        <v>18</v>
      </c>
      <c r="C64" s="1" t="s">
        <v>224</v>
      </c>
      <c r="D64" s="1" t="s">
        <v>32</v>
      </c>
      <c r="E64" s="1">
        <v>80</v>
      </c>
      <c r="F64" s="1">
        <v>225</v>
      </c>
      <c r="G64" s="1">
        <v>116.87</v>
      </c>
      <c r="H64" s="1">
        <v>34</v>
      </c>
      <c r="I64" s="1">
        <f t="shared" si="3"/>
        <v>108.13</v>
      </c>
    </row>
    <row r="65" spans="1:9" x14ac:dyDescent="0.3">
      <c r="A65" s="2">
        <v>45471</v>
      </c>
      <c r="B65" s="1" t="s">
        <v>33</v>
      </c>
      <c r="C65" s="1" t="s">
        <v>34</v>
      </c>
      <c r="D65" s="1" t="s">
        <v>288</v>
      </c>
      <c r="E65" s="1">
        <v>259</v>
      </c>
      <c r="F65" s="1">
        <v>841</v>
      </c>
      <c r="G65" s="1">
        <v>44.35</v>
      </c>
      <c r="H65" s="1">
        <v>14</v>
      </c>
      <c r="I65" s="1">
        <f t="shared" si="3"/>
        <v>796.65</v>
      </c>
    </row>
    <row r="66" spans="1:9" x14ac:dyDescent="0.3">
      <c r="A66" s="2"/>
      <c r="B66" s="1"/>
      <c r="C66" s="1"/>
      <c r="D66" s="1"/>
      <c r="E66" s="1"/>
      <c r="F66" s="1"/>
      <c r="G66" s="1"/>
      <c r="H66" s="1"/>
      <c r="I66" s="1">
        <f t="shared" si="3"/>
        <v>0</v>
      </c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2515</v>
      </c>
      <c r="F69" s="1">
        <f>SUM(F57:F68)</f>
        <v>6372.97</v>
      </c>
      <c r="G69" s="1">
        <f>SUM(G57:G68)</f>
        <v>1923.56</v>
      </c>
      <c r="H69" s="1">
        <f>SUM(H57:H68)</f>
        <v>573</v>
      </c>
      <c r="I69" s="1">
        <f>SUM(I57:I68)</f>
        <v>4449.41</v>
      </c>
    </row>
    <row r="70" spans="1:9" x14ac:dyDescent="0.3">
      <c r="A70" s="6"/>
      <c r="B70" s="6" t="s">
        <v>38</v>
      </c>
      <c r="C70">
        <f>G69/E69</f>
        <v>0.76483499005964217</v>
      </c>
    </row>
    <row r="71" spans="1:9" x14ac:dyDescent="0.3">
      <c r="A71" s="6"/>
      <c r="B71" s="6" t="s">
        <v>37</v>
      </c>
      <c r="C71">
        <f>F69/E69</f>
        <v>2.5339840954274355</v>
      </c>
    </row>
    <row r="72" spans="1:9" x14ac:dyDescent="0.3">
      <c r="B72" s="6" t="s">
        <v>39</v>
      </c>
      <c r="C72">
        <f>E69/H69</f>
        <v>4.3891797556719023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EADA-C9F0-4821-9F16-5F361F526BD9}">
  <dimension ref="A1:I72"/>
  <sheetViews>
    <sheetView zoomScale="106" zoomScaleNormal="106" workbookViewId="0">
      <selection activeCell="H9" sqref="H9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29" t="s">
        <v>99</v>
      </c>
      <c r="B1" s="29"/>
      <c r="C1" s="30" t="s">
        <v>0</v>
      </c>
      <c r="D1" s="30"/>
      <c r="E1" s="30"/>
      <c r="F1" s="30"/>
      <c r="G1" s="30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45117</v>
      </c>
      <c r="B4" s="1" t="s">
        <v>100</v>
      </c>
      <c r="C4" s="1" t="s">
        <v>101</v>
      </c>
      <c r="D4" s="1" t="s">
        <v>16</v>
      </c>
      <c r="E4" s="1">
        <v>279</v>
      </c>
      <c r="F4" s="1">
        <v>774.44</v>
      </c>
      <c r="G4" s="1"/>
      <c r="H4" s="1"/>
      <c r="I4" s="1">
        <f>F4-G4</f>
        <v>774.44</v>
      </c>
    </row>
    <row r="5" spans="1:9" x14ac:dyDescent="0.3">
      <c r="A5" s="2">
        <v>45118</v>
      </c>
      <c r="B5" s="1" t="s">
        <v>87</v>
      </c>
      <c r="C5" s="1" t="s">
        <v>102</v>
      </c>
      <c r="D5" s="1" t="s">
        <v>103</v>
      </c>
      <c r="E5" s="1">
        <v>411</v>
      </c>
      <c r="F5" s="1">
        <v>711</v>
      </c>
      <c r="G5" s="1">
        <v>343.32</v>
      </c>
      <c r="H5" s="1">
        <v>96</v>
      </c>
      <c r="I5" s="1">
        <f t="shared" ref="I5:I18" si="0">F5-G5</f>
        <v>367.68</v>
      </c>
    </row>
    <row r="6" spans="1:9" x14ac:dyDescent="0.3">
      <c r="A6" s="2">
        <v>45119</v>
      </c>
      <c r="B6" s="1" t="s">
        <v>100</v>
      </c>
      <c r="C6" s="1" t="s">
        <v>101</v>
      </c>
      <c r="D6" s="1" t="s">
        <v>16</v>
      </c>
      <c r="E6" s="1">
        <v>285</v>
      </c>
      <c r="F6" s="1">
        <v>784.95</v>
      </c>
      <c r="G6" s="1"/>
      <c r="H6" s="1"/>
      <c r="I6" s="1">
        <f t="shared" si="0"/>
        <v>784.95</v>
      </c>
    </row>
    <row r="7" spans="1:9" x14ac:dyDescent="0.3">
      <c r="A7" s="2">
        <v>45119</v>
      </c>
      <c r="B7" s="1" t="s">
        <v>87</v>
      </c>
      <c r="C7" s="1" t="s">
        <v>102</v>
      </c>
      <c r="D7" s="1" t="s">
        <v>103</v>
      </c>
      <c r="E7" s="1">
        <v>345</v>
      </c>
      <c r="F7" s="1">
        <v>711</v>
      </c>
      <c r="G7" s="1">
        <v>299.73</v>
      </c>
      <c r="H7" s="1">
        <v>81</v>
      </c>
      <c r="I7" s="1">
        <f t="shared" si="0"/>
        <v>411.27</v>
      </c>
    </row>
    <row r="8" spans="1:9" x14ac:dyDescent="0.3">
      <c r="A8" s="2">
        <v>45120</v>
      </c>
      <c r="B8" s="1" t="s">
        <v>100</v>
      </c>
      <c r="C8" s="1" t="s">
        <v>101</v>
      </c>
      <c r="D8" s="1" t="s">
        <v>12</v>
      </c>
      <c r="E8" s="1">
        <v>202</v>
      </c>
      <c r="F8" s="1">
        <v>708.88</v>
      </c>
      <c r="G8" s="1">
        <v>337.89</v>
      </c>
      <c r="H8" s="1">
        <v>91</v>
      </c>
      <c r="I8" s="1">
        <f t="shared" si="0"/>
        <v>370.99</v>
      </c>
    </row>
    <row r="9" spans="1:9" x14ac:dyDescent="0.3">
      <c r="A9" s="2">
        <v>45121</v>
      </c>
      <c r="B9" s="1" t="s">
        <v>87</v>
      </c>
      <c r="C9" s="1" t="s">
        <v>102</v>
      </c>
      <c r="D9" s="1" t="s">
        <v>103</v>
      </c>
      <c r="E9" s="1">
        <v>354</v>
      </c>
      <c r="F9" s="1">
        <v>711</v>
      </c>
      <c r="G9" s="1">
        <v>33.56</v>
      </c>
      <c r="H9" s="1">
        <v>11</v>
      </c>
      <c r="I9" s="1">
        <f t="shared" si="0"/>
        <v>677.44</v>
      </c>
    </row>
    <row r="10" spans="1:9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1876</v>
      </c>
      <c r="F19" s="1">
        <f>SUM(F4:F18)</f>
        <v>4401.2700000000004</v>
      </c>
      <c r="G19" s="1">
        <f>SUM(G4:G18)</f>
        <v>1014.5</v>
      </c>
      <c r="H19" s="1">
        <f>SUM(H4:H18)</f>
        <v>279</v>
      </c>
      <c r="I19" s="1">
        <f>SUM(I4:I18)</f>
        <v>3386.77</v>
      </c>
    </row>
    <row r="20" spans="1:9" x14ac:dyDescent="0.3">
      <c r="A20" s="6"/>
      <c r="B20" s="6" t="s">
        <v>38</v>
      </c>
      <c r="C20">
        <f>G19/E19</f>
        <v>0.54077825159914716</v>
      </c>
    </row>
    <row r="21" spans="1:9" x14ac:dyDescent="0.3">
      <c r="A21" s="6"/>
      <c r="B21" s="6" t="s">
        <v>37</v>
      </c>
      <c r="C21">
        <f>F19/E19</f>
        <v>2.3460927505330491</v>
      </c>
    </row>
    <row r="22" spans="1:9" x14ac:dyDescent="0.3">
      <c r="B22" s="6" t="s">
        <v>39</v>
      </c>
      <c r="C22">
        <f>E19/H19</f>
        <v>6.7240143369175627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45133</v>
      </c>
      <c r="B24" s="1" t="s">
        <v>18</v>
      </c>
      <c r="C24" s="1" t="s">
        <v>62</v>
      </c>
      <c r="D24" s="1" t="s">
        <v>55</v>
      </c>
      <c r="E24" s="1">
        <v>576</v>
      </c>
      <c r="F24" s="1">
        <v>344.8</v>
      </c>
      <c r="G24" s="1">
        <v>250.45</v>
      </c>
      <c r="H24" s="1">
        <v>68</v>
      </c>
      <c r="I24" s="1">
        <f t="shared" ref="I24:I33" si="1">F24-G24</f>
        <v>94.350000000000023</v>
      </c>
    </row>
    <row r="25" spans="1:9" x14ac:dyDescent="0.3">
      <c r="A25" s="2">
        <v>45133</v>
      </c>
      <c r="B25" s="1" t="s">
        <v>18</v>
      </c>
      <c r="C25" s="1" t="s">
        <v>62</v>
      </c>
      <c r="D25" s="1" t="s">
        <v>55</v>
      </c>
      <c r="E25" s="1"/>
      <c r="F25" s="1">
        <v>336</v>
      </c>
      <c r="G25" s="1">
        <v>418.5</v>
      </c>
      <c r="H25" s="1">
        <v>115</v>
      </c>
      <c r="I25" s="1">
        <f t="shared" si="1"/>
        <v>-82.5</v>
      </c>
    </row>
    <row r="26" spans="1:9" x14ac:dyDescent="0.3">
      <c r="A26" s="2">
        <v>45133</v>
      </c>
      <c r="B26" s="1" t="s">
        <v>18</v>
      </c>
      <c r="C26" s="1" t="s">
        <v>62</v>
      </c>
      <c r="D26" s="1" t="s">
        <v>55</v>
      </c>
      <c r="E26" s="1"/>
      <c r="F26" s="1">
        <v>336.4</v>
      </c>
      <c r="G26" s="1"/>
      <c r="H26" s="1"/>
      <c r="I26" s="1">
        <f t="shared" si="1"/>
        <v>336.4</v>
      </c>
    </row>
    <row r="27" spans="1:9" x14ac:dyDescent="0.3">
      <c r="A27" s="2">
        <v>45134</v>
      </c>
      <c r="B27" s="1" t="s">
        <v>18</v>
      </c>
      <c r="C27" s="1" t="s">
        <v>62</v>
      </c>
      <c r="D27" s="1" t="s">
        <v>55</v>
      </c>
      <c r="E27" s="1">
        <v>272</v>
      </c>
      <c r="F27" s="1">
        <v>342.8</v>
      </c>
      <c r="G27" s="1"/>
      <c r="H27" s="1"/>
      <c r="I27" s="1">
        <f t="shared" si="1"/>
        <v>342.8</v>
      </c>
    </row>
    <row r="28" spans="1:9" x14ac:dyDescent="0.3">
      <c r="A28" s="2">
        <v>45134</v>
      </c>
      <c r="B28" s="1" t="s">
        <v>18</v>
      </c>
      <c r="C28" s="1" t="s">
        <v>62</v>
      </c>
      <c r="D28" s="1" t="s">
        <v>55</v>
      </c>
      <c r="E28" s="1"/>
      <c r="F28" s="1">
        <v>334.4</v>
      </c>
      <c r="G28" s="1"/>
      <c r="H28" s="1"/>
      <c r="I28" s="1">
        <f t="shared" si="1"/>
        <v>334.4</v>
      </c>
    </row>
    <row r="29" spans="1:9" x14ac:dyDescent="0.3">
      <c r="A29" s="2">
        <v>45138</v>
      </c>
      <c r="B29" s="1" t="s">
        <v>104</v>
      </c>
      <c r="C29" s="1" t="s">
        <v>105</v>
      </c>
      <c r="D29" s="1" t="s">
        <v>106</v>
      </c>
      <c r="E29" s="1">
        <v>178</v>
      </c>
      <c r="F29" s="1">
        <v>525.96</v>
      </c>
      <c r="G29" s="1"/>
      <c r="H29" s="1"/>
      <c r="I29" s="1">
        <f t="shared" si="1"/>
        <v>525.96</v>
      </c>
    </row>
    <row r="30" spans="1:9" x14ac:dyDescent="0.3">
      <c r="A30" s="2">
        <v>45138</v>
      </c>
      <c r="B30" s="1" t="s">
        <v>87</v>
      </c>
      <c r="C30" s="1" t="s">
        <v>107</v>
      </c>
      <c r="D30" s="1" t="s">
        <v>108</v>
      </c>
      <c r="E30" s="1">
        <v>227</v>
      </c>
      <c r="F30" s="1">
        <v>502.6</v>
      </c>
      <c r="G30" s="1"/>
      <c r="H30" s="1"/>
      <c r="I30" s="1">
        <f t="shared" si="1"/>
        <v>502.6</v>
      </c>
    </row>
    <row r="31" spans="1:9" x14ac:dyDescent="0.3">
      <c r="A31" s="2"/>
      <c r="B31" s="1"/>
      <c r="C31" s="1"/>
      <c r="D31" s="1"/>
      <c r="E31" s="1" t="s">
        <v>80</v>
      </c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1253</v>
      </c>
      <c r="F34" s="1">
        <f>SUM(F24:F33)</f>
        <v>2722.96</v>
      </c>
      <c r="G34" s="1">
        <f>SUM(G24:G33)</f>
        <v>668.95</v>
      </c>
      <c r="H34" s="1">
        <f>SUM(H24:H33)</f>
        <v>183</v>
      </c>
      <c r="I34" s="1">
        <f>SUM(I24:I33)</f>
        <v>2054.0099999999998</v>
      </c>
    </row>
    <row r="35" spans="1:9" x14ac:dyDescent="0.3">
      <c r="A35" s="6"/>
      <c r="B35" s="6" t="s">
        <v>38</v>
      </c>
      <c r="C35">
        <f>G34/E34</f>
        <v>0.53387869114126096</v>
      </c>
    </row>
    <row r="36" spans="1:9" x14ac:dyDescent="0.3">
      <c r="A36" s="6"/>
      <c r="B36" s="6" t="s">
        <v>37</v>
      </c>
      <c r="C36">
        <f>F34/E34</f>
        <v>2.1731524341580206</v>
      </c>
    </row>
    <row r="37" spans="1:9" x14ac:dyDescent="0.3">
      <c r="B37" s="6" t="s">
        <v>39</v>
      </c>
      <c r="C37">
        <f>E34/H34</f>
        <v>6.8469945355191255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/>
      <c r="B39" s="1"/>
      <c r="C39" s="1"/>
      <c r="D39" s="1"/>
      <c r="E39" s="1"/>
      <c r="F39" s="1"/>
      <c r="G39" s="1"/>
      <c r="H39" s="1"/>
      <c r="I39" s="1">
        <f>F39-G39</f>
        <v>0</v>
      </c>
    </row>
    <row r="40" spans="1:9" x14ac:dyDescent="0.3">
      <c r="A40" s="2"/>
      <c r="B40" s="1"/>
      <c r="C40" s="1"/>
      <c r="D40" s="1"/>
      <c r="E40" s="1"/>
      <c r="F40" s="1"/>
      <c r="G40" s="1"/>
      <c r="H40" s="1"/>
      <c r="I40" s="1">
        <f t="shared" ref="I40:I51" si="2">F40-G40</f>
        <v>0</v>
      </c>
    </row>
    <row r="41" spans="1:9" x14ac:dyDescent="0.3">
      <c r="A41" s="2"/>
      <c r="B41" s="1"/>
      <c r="C41" s="1"/>
      <c r="D41" s="1"/>
      <c r="E41" s="1"/>
      <c r="F41" s="1"/>
      <c r="G41" s="1"/>
      <c r="H41" s="1"/>
      <c r="I41" s="1">
        <f t="shared" si="2"/>
        <v>0</v>
      </c>
    </row>
    <row r="42" spans="1:9" x14ac:dyDescent="0.3">
      <c r="A42" s="2"/>
      <c r="B42" s="1"/>
      <c r="C42" s="1"/>
      <c r="D42" s="1"/>
      <c r="E42" s="1"/>
      <c r="F42" s="1"/>
      <c r="G42" s="1"/>
      <c r="H42" s="1"/>
      <c r="I42" s="1">
        <f t="shared" si="2"/>
        <v>0</v>
      </c>
    </row>
    <row r="43" spans="1:9" x14ac:dyDescent="0.3">
      <c r="A43" s="2"/>
      <c r="B43" s="1"/>
      <c r="C43" s="1"/>
      <c r="D43" s="1"/>
      <c r="E43" s="1"/>
      <c r="F43" s="1"/>
      <c r="G43" s="1"/>
      <c r="H43" s="1"/>
      <c r="I43" s="1">
        <f t="shared" si="2"/>
        <v>0</v>
      </c>
    </row>
    <row r="44" spans="1:9" x14ac:dyDescent="0.3">
      <c r="A44" s="2"/>
      <c r="B44" s="1"/>
      <c r="C44" s="1"/>
      <c r="D44" s="1"/>
      <c r="E44" s="1"/>
      <c r="F44" s="1"/>
      <c r="G44" s="1"/>
      <c r="H44" s="1"/>
      <c r="I44" s="1">
        <f>F44-G44</f>
        <v>0</v>
      </c>
    </row>
    <row r="45" spans="1:9" x14ac:dyDescent="0.3">
      <c r="A45" s="2"/>
      <c r="B45" s="1"/>
      <c r="C45" s="1"/>
      <c r="D45" s="1"/>
      <c r="E45" s="1"/>
      <c r="F45" s="1"/>
      <c r="G45" s="1"/>
      <c r="H45" s="1"/>
      <c r="I45" s="1">
        <f>F45-G45</f>
        <v>0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0</v>
      </c>
      <c r="F52" s="1">
        <f>SUM(F39:F51)</f>
        <v>0</v>
      </c>
      <c r="G52" s="1">
        <f>SUM(G39:G51)</f>
        <v>0</v>
      </c>
      <c r="H52" s="1">
        <f>SUM(H39:H51)</f>
        <v>0</v>
      </c>
      <c r="I52" s="1">
        <f>SUM(I39:I51)</f>
        <v>0</v>
      </c>
    </row>
    <row r="53" spans="1:9" x14ac:dyDescent="0.3">
      <c r="A53" s="6"/>
      <c r="B53" s="6" t="s">
        <v>38</v>
      </c>
      <c r="C53" t="e">
        <f>G52/E52</f>
        <v>#DIV/0!</v>
      </c>
    </row>
    <row r="54" spans="1:9" x14ac:dyDescent="0.3">
      <c r="A54" s="6"/>
      <c r="B54" s="6" t="s">
        <v>37</v>
      </c>
      <c r="C54" t="e">
        <f>F52/E52</f>
        <v>#DIV/0!</v>
      </c>
    </row>
    <row r="55" spans="1:9" x14ac:dyDescent="0.3">
      <c r="B55" s="6" t="s">
        <v>40</v>
      </c>
      <c r="C55" t="e">
        <f>E52/H52</f>
        <v>#DIV/0!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/>
      <c r="B57" s="1"/>
      <c r="C57" s="1"/>
      <c r="D57" s="1"/>
      <c r="E57" s="1"/>
      <c r="F57" s="1"/>
      <c r="G57" s="1"/>
      <c r="H57" s="1"/>
      <c r="I57" s="1">
        <f>F57-G57</f>
        <v>0</v>
      </c>
    </row>
    <row r="58" spans="1:9" x14ac:dyDescent="0.3">
      <c r="A58" s="2"/>
      <c r="B58" s="1"/>
      <c r="C58" s="1"/>
      <c r="D58" s="1"/>
      <c r="E58" s="1"/>
      <c r="F58" s="1"/>
      <c r="G58" s="1"/>
      <c r="H58" s="1"/>
      <c r="I58" s="1">
        <f t="shared" ref="I58:I68" si="3">F58-G58</f>
        <v>0</v>
      </c>
    </row>
    <row r="59" spans="1:9" x14ac:dyDescent="0.3">
      <c r="A59" s="2"/>
      <c r="B59" s="1"/>
      <c r="C59" s="1"/>
      <c r="D59" s="1"/>
      <c r="E59" s="1"/>
      <c r="F59" s="1"/>
      <c r="G59" s="1"/>
      <c r="H59" s="1"/>
      <c r="I59" s="1">
        <f t="shared" si="3"/>
        <v>0</v>
      </c>
    </row>
    <row r="60" spans="1:9" x14ac:dyDescent="0.3">
      <c r="A60" s="2"/>
      <c r="B60" s="1"/>
      <c r="C60" s="1"/>
      <c r="D60" s="1"/>
      <c r="E60" s="1"/>
      <c r="F60" s="1"/>
      <c r="G60" s="1"/>
      <c r="H60" s="1"/>
      <c r="I60" s="1">
        <f t="shared" si="3"/>
        <v>0</v>
      </c>
    </row>
    <row r="61" spans="1:9" x14ac:dyDescent="0.3">
      <c r="A61" s="2"/>
      <c r="B61" s="1"/>
      <c r="C61" s="1"/>
      <c r="D61" s="1"/>
      <c r="E61" s="1"/>
      <c r="F61" s="1"/>
      <c r="G61" s="1"/>
      <c r="H61" s="1"/>
      <c r="I61" s="1">
        <f t="shared" si="3"/>
        <v>0</v>
      </c>
    </row>
    <row r="62" spans="1:9" x14ac:dyDescent="0.3">
      <c r="A62" s="2"/>
      <c r="B62" s="1"/>
      <c r="C62" s="1"/>
      <c r="D62" s="1"/>
      <c r="E62" s="1"/>
      <c r="F62" s="1"/>
      <c r="G62" s="1"/>
      <c r="H62" s="1"/>
      <c r="I62" s="1">
        <f t="shared" si="3"/>
        <v>0</v>
      </c>
    </row>
    <row r="63" spans="1:9" x14ac:dyDescent="0.3">
      <c r="A63" s="2"/>
      <c r="B63" s="1"/>
      <c r="C63" s="1"/>
      <c r="D63" s="1"/>
      <c r="E63" s="1"/>
      <c r="F63" s="1"/>
      <c r="G63" s="1"/>
      <c r="H63" s="1"/>
      <c r="I63" s="1">
        <f t="shared" si="3"/>
        <v>0</v>
      </c>
    </row>
    <row r="64" spans="1:9" x14ac:dyDescent="0.3">
      <c r="A64" s="2"/>
      <c r="B64" s="2"/>
      <c r="C64" s="1"/>
      <c r="D64" s="1"/>
      <c r="E64" s="1"/>
      <c r="F64" s="1"/>
      <c r="G64" s="1"/>
      <c r="H64" s="1"/>
      <c r="I64" s="1">
        <f t="shared" si="3"/>
        <v>0</v>
      </c>
    </row>
    <row r="65" spans="1:9" x14ac:dyDescent="0.3">
      <c r="A65" s="2"/>
      <c r="B65" s="1"/>
      <c r="C65" s="1"/>
      <c r="D65" s="1"/>
      <c r="E65" s="1"/>
      <c r="F65" s="1"/>
      <c r="G65" s="1"/>
      <c r="H65" s="1"/>
      <c r="I65" s="1">
        <f t="shared" si="3"/>
        <v>0</v>
      </c>
    </row>
    <row r="66" spans="1:9" x14ac:dyDescent="0.3">
      <c r="A66" s="2"/>
      <c r="B66" s="1"/>
      <c r="C66" s="1"/>
      <c r="D66" s="1"/>
      <c r="E66" s="1"/>
      <c r="F66" s="1"/>
      <c r="G66" s="1"/>
      <c r="H66" s="1"/>
      <c r="I66" s="1">
        <f t="shared" si="3"/>
        <v>0</v>
      </c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0</v>
      </c>
      <c r="F69" s="1">
        <f>SUM(F57:F68)</f>
        <v>0</v>
      </c>
      <c r="G69" s="1">
        <f>SUM(G57:G68)</f>
        <v>0</v>
      </c>
      <c r="H69" s="1">
        <f>SUM(H57:H68)</f>
        <v>0</v>
      </c>
      <c r="I69" s="1">
        <f>SUM(I57:I68)</f>
        <v>0</v>
      </c>
    </row>
    <row r="70" spans="1:9" x14ac:dyDescent="0.3">
      <c r="A70" s="6"/>
      <c r="B70" s="6" t="s">
        <v>38</v>
      </c>
      <c r="C70" t="e">
        <f>G69/E69</f>
        <v>#DIV/0!</v>
      </c>
    </row>
    <row r="71" spans="1:9" x14ac:dyDescent="0.3">
      <c r="A71" s="6"/>
      <c r="B71" s="6" t="s">
        <v>37</v>
      </c>
      <c r="C71" t="e">
        <f>F69/E69</f>
        <v>#DIV/0!</v>
      </c>
    </row>
    <row r="72" spans="1:9" x14ac:dyDescent="0.3">
      <c r="B72" s="6" t="s">
        <v>39</v>
      </c>
      <c r="C72" t="e">
        <f>E69/H69</f>
        <v>#DIV/0!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November Trip Reports</vt:lpstr>
      <vt:lpstr>December Trip Reports</vt:lpstr>
      <vt:lpstr>January Trip Reports</vt:lpstr>
      <vt:lpstr>FeburaryTrip Reports </vt:lpstr>
      <vt:lpstr>March Trip Reports</vt:lpstr>
      <vt:lpstr>April Trip Reports</vt:lpstr>
      <vt:lpstr>May Trip Reports</vt:lpstr>
      <vt:lpstr>June Trip Reports</vt:lpstr>
      <vt:lpstr>July Trip Reports</vt:lpstr>
      <vt:lpstr>August Trip Reports</vt:lpstr>
      <vt:lpstr>September Trip Reports</vt:lpstr>
      <vt:lpstr>October Trip Reports</vt:lpstr>
      <vt:lpstr>Monthly Mileage</vt:lpstr>
      <vt:lpstr>Fuel Receipt</vt:lpstr>
      <vt:lpstr>Colby Jandel Payroll </vt:lpstr>
      <vt:lpstr>Araiza Trucking LLC</vt:lpstr>
      <vt:lpstr>Sheet1</vt:lpstr>
      <vt:lpstr>'Colby Jandel Payroll '!Print_Area</vt:lpstr>
      <vt:lpstr>'November Trip Reports'!Print_Area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Wortmann</dc:creator>
  <cp:lastModifiedBy>Samuel Wortmann</cp:lastModifiedBy>
  <cp:lastPrinted>2024-06-30T19:29:05Z</cp:lastPrinted>
  <dcterms:created xsi:type="dcterms:W3CDTF">2022-10-16T15:24:59Z</dcterms:created>
  <dcterms:modified xsi:type="dcterms:W3CDTF">2024-06-30T22:44:04Z</dcterms:modified>
</cp:coreProperties>
</file>