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s\USWaterAccounting\Docs\"/>
    </mc:Choice>
  </mc:AlternateContent>
  <bookViews>
    <workbookView xWindow="0" yWindow="0" windowWidth="28800" windowHeight="12450"/>
  </bookViews>
  <sheets>
    <sheet name="2013-14_MV_V2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6" l="1"/>
  <c r="J28" i="6" s="1"/>
  <c r="I23" i="6"/>
  <c r="J23" i="6"/>
  <c r="J26" i="6" s="1"/>
  <c r="J30" i="6"/>
  <c r="N30" i="6" s="1"/>
  <c r="G10" i="6"/>
  <c r="J10" i="6"/>
  <c r="N10" i="6" s="1"/>
  <c r="L13" i="6"/>
  <c r="L18" i="6" s="1"/>
  <c r="D31" i="6"/>
  <c r="D36" i="6" s="1"/>
  <c r="D38" i="6" s="1"/>
  <c r="D26" i="6"/>
  <c r="E31" i="6"/>
  <c r="E26" i="6"/>
  <c r="E36" i="6" s="1"/>
  <c r="E38" i="6" s="1"/>
  <c r="F31" i="6"/>
  <c r="F36" i="6" s="1"/>
  <c r="F38" i="6" s="1"/>
  <c r="F26" i="6"/>
  <c r="G31" i="6"/>
  <c r="G26" i="6"/>
  <c r="G36" i="6" s="1"/>
  <c r="G38" i="6" s="1"/>
  <c r="H31" i="6"/>
  <c r="H26" i="6"/>
  <c r="H36" i="6"/>
  <c r="H17" i="6"/>
  <c r="I29" i="6"/>
  <c r="I26" i="6"/>
  <c r="I15" i="6"/>
  <c r="I17" i="6" s="1"/>
  <c r="J29" i="6"/>
  <c r="J24" i="6"/>
  <c r="N24" i="6" s="1"/>
  <c r="J25" i="6"/>
  <c r="J11" i="6"/>
  <c r="N11" i="6" s="1"/>
  <c r="J16" i="6"/>
  <c r="N16" i="6" s="1"/>
  <c r="K31" i="6"/>
  <c r="K36" i="6" s="1"/>
  <c r="K26" i="6"/>
  <c r="M36" i="6"/>
  <c r="N25" i="6"/>
  <c r="C31" i="6"/>
  <c r="C26" i="6"/>
  <c r="C36" i="6" s="1"/>
  <c r="C38" i="6" s="1"/>
  <c r="M8" i="6"/>
  <c r="M18" i="6" s="1"/>
  <c r="M38" i="6" s="1"/>
  <c r="N5" i="6"/>
  <c r="N6" i="6"/>
  <c r="D13" i="6"/>
  <c r="D18" i="6"/>
  <c r="E13" i="6"/>
  <c r="E18" i="6"/>
  <c r="F13" i="6"/>
  <c r="F18" i="6"/>
  <c r="G13" i="6"/>
  <c r="G18" i="6"/>
  <c r="C13" i="6"/>
  <c r="C18" i="6"/>
  <c r="H13" i="6"/>
  <c r="H18" i="6" s="1"/>
  <c r="H38" i="6" s="1"/>
  <c r="N7" i="6"/>
  <c r="C14" i="6"/>
  <c r="D14" i="6"/>
  <c r="E14" i="6"/>
  <c r="F14" i="6"/>
  <c r="C9" i="6"/>
  <c r="D9" i="6"/>
  <c r="E9" i="6"/>
  <c r="F9" i="6"/>
  <c r="K12" i="6" l="1"/>
  <c r="K13" i="6" s="1"/>
  <c r="K18" i="6" s="1"/>
  <c r="K38" i="6" s="1"/>
  <c r="I12" i="6"/>
  <c r="J31" i="6"/>
  <c r="J36" i="6" s="1"/>
  <c r="N28" i="6"/>
  <c r="N31" i="6" s="1"/>
  <c r="N36" i="6" s="1"/>
  <c r="N8" i="6"/>
  <c r="J15" i="6"/>
  <c r="N23" i="6"/>
  <c r="N26" i="6" s="1"/>
  <c r="I31" i="6"/>
  <c r="I36" i="6" s="1"/>
  <c r="J12" i="6" l="1"/>
  <c r="I13" i="6"/>
  <c r="I18" i="6" s="1"/>
  <c r="I38" i="6" s="1"/>
  <c r="J17" i="6"/>
  <c r="N15" i="6"/>
  <c r="J18" i="6" l="1"/>
  <c r="J38" i="6" s="1"/>
  <c r="M40" i="6" s="1"/>
  <c r="N17" i="6"/>
  <c r="N12" i="6"/>
  <c r="N13" i="6" s="1"/>
  <c r="J13" i="6"/>
  <c r="N18" i="6" l="1"/>
  <c r="N38" i="6" s="1"/>
</calcChain>
</file>

<file path=xl/comments1.xml><?xml version="1.0" encoding="utf-8"?>
<comments xmlns="http://schemas.openxmlformats.org/spreadsheetml/2006/main">
  <authors>
    <author>Annabelle Joy Dolan</author>
  </authors>
  <commentList>
    <comment ref="I21" authorId="0" shapeId="0">
      <text>
        <r>
          <rPr>
            <b/>
            <sz val="9"/>
            <color indexed="81"/>
            <rFont val="Tahoma"/>
            <charset val="1"/>
          </rPr>
          <t>Annabelle Joy Dolan:</t>
        </r>
        <r>
          <rPr>
            <sz val="9"/>
            <color indexed="81"/>
            <rFont val="Tahoma"/>
            <charset val="1"/>
          </rPr>
          <t xml:space="preserve">
including WASTE</t>
        </r>
      </text>
    </comment>
  </commentList>
</comments>
</file>

<file path=xl/sharedStrings.xml><?xml version="1.0" encoding="utf-8"?>
<sst xmlns="http://schemas.openxmlformats.org/spreadsheetml/2006/main" count="61" uniqueCount="34">
  <si>
    <t xml:space="preserve">Industry </t>
  </si>
  <si>
    <t>Agriculture</t>
  </si>
  <si>
    <t>Mining</t>
  </si>
  <si>
    <t>Manufacturing</t>
  </si>
  <si>
    <t>Energy</t>
  </si>
  <si>
    <t>Water supply</t>
  </si>
  <si>
    <t>Sewerage</t>
  </si>
  <si>
    <t>Other industries</t>
  </si>
  <si>
    <t>Industry Total</t>
  </si>
  <si>
    <t>Households</t>
  </si>
  <si>
    <t>Total</t>
  </si>
  <si>
    <t>Surface water</t>
  </si>
  <si>
    <t>Groundwater</t>
  </si>
  <si>
    <t>Rainwater tanks</t>
  </si>
  <si>
    <t>Distributed water</t>
  </si>
  <si>
    <t>Reused water</t>
  </si>
  <si>
    <t>Wastewater</t>
  </si>
  <si>
    <t>Environment</t>
  </si>
  <si>
    <t>Natural inputs</t>
  </si>
  <si>
    <t>Products</t>
  </si>
  <si>
    <t>Subtotal natural inputs</t>
  </si>
  <si>
    <t>Subtotal products</t>
  </si>
  <si>
    <t>Subtotal return flows</t>
  </si>
  <si>
    <t>Return flows</t>
  </si>
  <si>
    <t>Natutal inputs</t>
  </si>
  <si>
    <t>Total use</t>
  </si>
  <si>
    <t xml:space="preserve">Total supply </t>
  </si>
  <si>
    <t>Total use  - total supply</t>
  </si>
  <si>
    <t>Imports</t>
  </si>
  <si>
    <t>Exports</t>
  </si>
  <si>
    <t>Grey is nil by definition</t>
  </si>
  <si>
    <t>ACT Physical and Use Table 2013-14 (ML)</t>
  </si>
  <si>
    <t xml:space="preserve">Supply  </t>
  </si>
  <si>
    <t xml:space="preserve">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</si>
</sst>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6">
    <xf numFmtId="0" fontId="0" fillId="0" borderId="0" xfId="0"/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165" fontId="0" fillId="0" borderId="0" xfId="0" applyNumberFormat="1"/>
    <xf numFmtId="0" fontId="0" fillId="0" borderId="0" xfId="0" applyBorder="1"/>
    <xf numFmtId="165" fontId="2" fillId="0" borderId="0" xfId="1" applyNumberFormat="1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5" fontId="1" fillId="0" borderId="9" xfId="1" applyNumberFormat="1" applyFont="1" applyFill="1" applyBorder="1" applyAlignment="1">
      <alignment horizontal="center" vertical="center" wrapText="1"/>
    </xf>
    <xf numFmtId="165" fontId="1" fillId="0" borderId="8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2" fillId="0" borderId="5" xfId="1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165" fontId="0" fillId="0" borderId="9" xfId="1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0" fillId="0" borderId="7" xfId="1" applyNumberFormat="1" applyFont="1" applyFill="1" applyBorder="1" applyAlignment="1">
      <alignment horizontal="left" vertical="center" wrapText="1" indent="1"/>
    </xf>
    <xf numFmtId="165" fontId="1" fillId="0" borderId="7" xfId="1" applyNumberFormat="1" applyFont="1" applyFill="1" applyBorder="1" applyAlignment="1">
      <alignment horizontal="left" vertical="center" wrapText="1" indent="1"/>
    </xf>
    <xf numFmtId="165" fontId="1" fillId="0" borderId="6" xfId="1" applyNumberFormat="1" applyFont="1" applyFill="1" applyBorder="1" applyAlignment="1">
      <alignment horizontal="left" vertical="center" wrapText="1" indent="1"/>
    </xf>
    <xf numFmtId="165" fontId="5" fillId="0" borderId="15" xfId="1" applyNumberFormat="1" applyFont="1" applyFill="1" applyBorder="1" applyAlignment="1">
      <alignment horizontal="left" vertical="center" wrapText="1" indent="1"/>
    </xf>
    <xf numFmtId="165" fontId="2" fillId="0" borderId="7" xfId="1" applyNumberFormat="1" applyFont="1" applyFill="1" applyBorder="1" applyAlignment="1">
      <alignment horizontal="left" vertical="center" wrapText="1" indent="1"/>
    </xf>
    <xf numFmtId="165" fontId="0" fillId="0" borderId="9" xfId="1" applyNumberFormat="1" applyFont="1" applyFill="1" applyBorder="1" applyAlignment="1">
      <alignment horizontal="left" vertical="center" wrapText="1" indent="1"/>
    </xf>
    <xf numFmtId="165" fontId="1" fillId="0" borderId="9" xfId="1" applyNumberFormat="1" applyFont="1" applyFill="1" applyBorder="1" applyAlignment="1">
      <alignment horizontal="left" vertical="center" wrapText="1" indent="1"/>
    </xf>
    <xf numFmtId="165" fontId="1" fillId="0" borderId="8" xfId="1" applyNumberFormat="1" applyFont="1" applyFill="1" applyBorder="1" applyAlignment="1">
      <alignment horizontal="left" vertical="center" wrapText="1" indent="1"/>
    </xf>
    <xf numFmtId="165" fontId="1" fillId="0" borderId="0" xfId="1" applyNumberFormat="1" applyFont="1" applyFill="1" applyBorder="1" applyAlignment="1">
      <alignment horizontal="left" vertical="center" wrapText="1" indent="1"/>
    </xf>
    <xf numFmtId="165" fontId="5" fillId="0" borderId="0" xfId="1" applyNumberFormat="1" applyFont="1" applyFill="1" applyBorder="1" applyAlignment="1">
      <alignment horizontal="left" vertical="center" wrapText="1" indent="1"/>
    </xf>
    <xf numFmtId="0" fontId="0" fillId="0" borderId="7" xfId="0" applyFont="1" applyBorder="1" applyAlignment="1">
      <alignment horizontal="center" vertical="center" wrapText="1"/>
    </xf>
    <xf numFmtId="165" fontId="5" fillId="0" borderId="9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0" fillId="0" borderId="0" xfId="0" applyFill="1"/>
    <xf numFmtId="165" fontId="0" fillId="0" borderId="0" xfId="0" applyNumberFormat="1" applyFill="1"/>
    <xf numFmtId="0" fontId="2" fillId="0" borderId="5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7" xfId="0" applyNumberFormat="1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165" fontId="5" fillId="0" borderId="7" xfId="1" applyNumberFormat="1" applyFont="1" applyFill="1" applyBorder="1" applyAlignment="1">
      <alignment horizontal="left" vertical="center" wrapText="1" indent="1"/>
    </xf>
    <xf numFmtId="0" fontId="5" fillId="0" borderId="0" xfId="0" applyFont="1"/>
    <xf numFmtId="0" fontId="0" fillId="0" borderId="0" xfId="0" applyFont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65" fontId="2" fillId="0" borderId="0" xfId="1" applyNumberFormat="1" applyFont="1" applyFill="1" applyBorder="1" applyAlignment="1">
      <alignment horizontal="left" vertical="center" wrapText="1" indent="1"/>
    </xf>
    <xf numFmtId="0" fontId="2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1" xfId="0" applyFont="1" applyBorder="1"/>
    <xf numFmtId="49" fontId="0" fillId="0" borderId="15" xfId="0" applyNumberFormat="1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165" fontId="5" fillId="0" borderId="9" xfId="1" applyNumberFormat="1" applyFont="1" applyFill="1" applyBorder="1" applyAlignment="1">
      <alignment horizontal="left" vertical="center" wrapText="1" indent="1"/>
    </xf>
    <xf numFmtId="165" fontId="2" fillId="0" borderId="13" xfId="1" applyNumberFormat="1" applyFont="1" applyFill="1" applyBorder="1" applyAlignment="1">
      <alignment horizontal="left" vertical="center" wrapText="1" indent="1"/>
    </xf>
    <xf numFmtId="165" fontId="2" fillId="0" borderId="14" xfId="1" applyNumberFormat="1" applyFont="1" applyFill="1" applyBorder="1" applyAlignment="1">
      <alignment horizontal="left" vertical="center" wrapText="1" indent="1"/>
    </xf>
    <xf numFmtId="165" fontId="1" fillId="0" borderId="15" xfId="1" applyNumberFormat="1" applyFont="1" applyFill="1" applyBorder="1" applyAlignment="1">
      <alignment horizontal="center" vertical="center" wrapText="1"/>
    </xf>
    <xf numFmtId="165" fontId="1" fillId="0" borderId="15" xfId="1" applyNumberFormat="1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vertical="center"/>
    </xf>
    <xf numFmtId="49" fontId="0" fillId="3" borderId="9" xfId="0" applyNumberFormat="1" applyFont="1" applyFill="1" applyBorder="1" applyAlignment="1">
      <alignment horizontal="center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1" xfId="0" applyFont="1" applyFill="1" applyBorder="1"/>
    <xf numFmtId="0" fontId="5" fillId="3" borderId="0" xfId="0" applyFont="1" applyFill="1"/>
    <xf numFmtId="165" fontId="1" fillId="3" borderId="9" xfId="1" applyNumberFormat="1" applyFont="1" applyFill="1" applyBorder="1" applyAlignment="1">
      <alignment horizontal="left" vertical="center" wrapText="1" indent="1"/>
    </xf>
    <xf numFmtId="165" fontId="5" fillId="3" borderId="9" xfId="1" applyNumberFormat="1" applyFont="1" applyFill="1" applyBorder="1" applyAlignment="1">
      <alignment horizontal="left" vertical="center" wrapText="1" indent="1"/>
    </xf>
    <xf numFmtId="165" fontId="5" fillId="3" borderId="11" xfId="1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>
      <alignment horizontal="center" vertical="center" wrapText="1"/>
    </xf>
    <xf numFmtId="166" fontId="2" fillId="0" borderId="9" xfId="1" applyNumberFormat="1" applyFont="1" applyBorder="1" applyAlignment="1">
      <alignment horizontal="right" vertical="center" wrapText="1"/>
    </xf>
    <xf numFmtId="166" fontId="6" fillId="0" borderId="11" xfId="1" applyNumberFormat="1" applyFont="1" applyBorder="1" applyAlignment="1">
      <alignment horizontal="right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 indent="1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0" fillId="0" borderId="14" xfId="0" applyFont="1" applyFill="1" applyBorder="1" applyAlignment="1">
      <alignment horizontal="left" vertical="center" wrapText="1" indent="1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65" fontId="6" fillId="0" borderId="0" xfId="1" applyNumberFormat="1" applyFont="1" applyBorder="1" applyAlignment="1">
      <alignment horizontal="center" wrapText="1"/>
    </xf>
    <xf numFmtId="165" fontId="2" fillId="2" borderId="9" xfId="1" applyNumberFormat="1" applyFont="1" applyFill="1" applyBorder="1" applyAlignment="1">
      <alignment horizontal="left" vertical="center" wrapText="1" indent="1"/>
    </xf>
    <xf numFmtId="165" fontId="4" fillId="2" borderId="9" xfId="1" applyNumberFormat="1" applyFont="1" applyFill="1" applyBorder="1" applyAlignment="1">
      <alignment horizontal="left" vertical="center" wrapText="1" indent="1"/>
    </xf>
    <xf numFmtId="165" fontId="5" fillId="0" borderId="9" xfId="1" applyNumberFormat="1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right" vertical="center" wrapText="1"/>
    </xf>
    <xf numFmtId="165" fontId="5" fillId="0" borderId="11" xfId="1" applyNumberFormat="1" applyFont="1" applyFill="1" applyBorder="1" applyAlignment="1">
      <alignment horizontal="right" vertical="center" wrapText="1"/>
    </xf>
    <xf numFmtId="165" fontId="1" fillId="0" borderId="0" xfId="1" applyNumberFormat="1" applyFont="1" applyFill="1" applyBorder="1" applyAlignment="1">
      <alignment horizontal="right" vertical="center" wrapText="1"/>
    </xf>
    <xf numFmtId="165" fontId="1" fillId="0" borderId="9" xfId="1" applyNumberFormat="1" applyFont="1" applyFill="1" applyBorder="1" applyAlignment="1">
      <alignment horizontal="right" vertical="center"/>
    </xf>
    <xf numFmtId="165" fontId="5" fillId="0" borderId="0" xfId="0" applyNumberFormat="1" applyFont="1" applyAlignment="1">
      <alignment horizontal="right"/>
    </xf>
    <xf numFmtId="165" fontId="2" fillId="0" borderId="9" xfId="1" applyNumberFormat="1" applyFont="1" applyFill="1" applyBorder="1" applyAlignment="1">
      <alignment horizontal="right" vertical="center" wrapText="1"/>
    </xf>
    <xf numFmtId="165" fontId="2" fillId="0" borderId="7" xfId="1" applyNumberFormat="1" applyFont="1" applyFill="1" applyBorder="1" applyAlignment="1">
      <alignment horizontal="right" vertical="center"/>
    </xf>
    <xf numFmtId="165" fontId="2" fillId="0" borderId="15" xfId="1" applyNumberFormat="1" applyFont="1" applyFill="1" applyBorder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5" fontId="6" fillId="0" borderId="15" xfId="1" applyNumberFormat="1" applyFont="1" applyFill="1" applyBorder="1" applyAlignment="1">
      <alignment horizontal="right" vertical="center"/>
    </xf>
    <xf numFmtId="165" fontId="4" fillId="0" borderId="9" xfId="1" applyNumberFormat="1" applyFont="1" applyFill="1" applyBorder="1" applyAlignment="1">
      <alignment horizontal="right" vertical="center"/>
    </xf>
    <xf numFmtId="165" fontId="4" fillId="0" borderId="0" xfId="1" applyNumberFormat="1" applyFont="1" applyFill="1" applyBorder="1" applyAlignment="1">
      <alignment horizontal="right" vertical="center"/>
    </xf>
    <xf numFmtId="165" fontId="1" fillId="0" borderId="0" xfId="1" applyNumberFormat="1" applyFont="1" applyFill="1" applyBorder="1" applyAlignment="1">
      <alignment horizontal="right" vertical="center"/>
    </xf>
    <xf numFmtId="165" fontId="2" fillId="0" borderId="9" xfId="1" applyNumberFormat="1" applyFont="1" applyFill="1" applyBorder="1" applyAlignment="1">
      <alignment horizontal="right" vertical="center"/>
    </xf>
    <xf numFmtId="165" fontId="6" fillId="0" borderId="0" xfId="1" applyNumberFormat="1" applyFont="1" applyFill="1" applyBorder="1" applyAlignment="1">
      <alignment horizontal="right" vertical="center"/>
    </xf>
    <xf numFmtId="165" fontId="1" fillId="3" borderId="9" xfId="1" applyNumberFormat="1" applyFont="1" applyFill="1" applyBorder="1" applyAlignment="1">
      <alignment horizontal="right" vertical="center"/>
    </xf>
    <xf numFmtId="165" fontId="1" fillId="0" borderId="8" xfId="1" applyNumberFormat="1" applyFont="1" applyFill="1" applyBorder="1" applyAlignment="1">
      <alignment horizontal="right" vertical="center"/>
    </xf>
    <xf numFmtId="165" fontId="6" fillId="0" borderId="9" xfId="1" applyNumberFormat="1" applyFont="1" applyFill="1" applyBorder="1" applyAlignment="1">
      <alignment horizontal="right" vertical="center"/>
    </xf>
    <xf numFmtId="165" fontId="1" fillId="3" borderId="8" xfId="1" applyNumberFormat="1" applyFont="1" applyFill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/>
    </xf>
    <xf numFmtId="165" fontId="5" fillId="3" borderId="11" xfId="0" applyNumberFormat="1" applyFont="1" applyFill="1" applyBorder="1" applyAlignment="1">
      <alignment horizontal="right"/>
    </xf>
    <xf numFmtId="165" fontId="6" fillId="0" borderId="8" xfId="1" applyNumberFormat="1" applyFont="1" applyFill="1" applyBorder="1" applyAlignment="1">
      <alignment horizontal="right" vertical="center"/>
    </xf>
    <xf numFmtId="165" fontId="2" fillId="0" borderId="6" xfId="0" applyNumberFormat="1" applyFont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5" fontId="2" fillId="0" borderId="9" xfId="0" applyNumberFormat="1" applyFont="1" applyBorder="1" applyAlignment="1">
      <alignment horizontal="right" vertical="center"/>
    </xf>
    <xf numFmtId="0" fontId="0" fillId="0" borderId="9" xfId="0" applyFill="1" applyBorder="1" applyAlignment="1">
      <alignment horizontal="right" vertical="center"/>
    </xf>
    <xf numFmtId="165" fontId="5" fillId="0" borderId="8" xfId="1" applyNumberFormat="1" applyFont="1" applyFill="1" applyBorder="1" applyAlignment="1">
      <alignment horizontal="right" vertical="center"/>
    </xf>
    <xf numFmtId="165" fontId="2" fillId="0" borderId="9" xfId="1" applyNumberFormat="1" applyFont="1" applyBorder="1" applyAlignment="1">
      <alignment horizontal="right" vertical="center"/>
    </xf>
    <xf numFmtId="165" fontId="1" fillId="0" borderId="9" xfId="1" applyNumberFormat="1" applyFont="1" applyBorder="1" applyAlignment="1">
      <alignment horizontal="right" vertical="center"/>
    </xf>
    <xf numFmtId="165" fontId="2" fillId="2" borderId="9" xfId="1" applyNumberFormat="1" applyFont="1" applyFill="1" applyBorder="1" applyAlignment="1">
      <alignment horizontal="right" vertical="center"/>
    </xf>
    <xf numFmtId="165" fontId="5" fillId="0" borderId="9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1" fillId="0" borderId="7" xfId="1" applyNumberFormat="1" applyFont="1" applyBorder="1" applyAlignment="1">
      <alignment horizontal="right" vertical="center"/>
    </xf>
    <xf numFmtId="165" fontId="1" fillId="0" borderId="7" xfId="1" applyNumberFormat="1" applyFont="1" applyFill="1" applyBorder="1" applyAlignment="1">
      <alignment horizontal="right" vertical="center"/>
    </xf>
    <xf numFmtId="3" fontId="0" fillId="0" borderId="7" xfId="0" applyNumberFormat="1" applyBorder="1" applyAlignment="1">
      <alignment horizontal="right" vertical="center"/>
    </xf>
    <xf numFmtId="3" fontId="0" fillId="3" borderId="9" xfId="0" applyNumberFormat="1" applyFill="1" applyBorder="1" applyAlignment="1">
      <alignment horizontal="right" vertical="center"/>
    </xf>
    <xf numFmtId="165" fontId="5" fillId="3" borderId="8" xfId="1" applyNumberFormat="1" applyFont="1" applyFill="1" applyBorder="1" applyAlignment="1">
      <alignment horizontal="right" vertical="center"/>
    </xf>
    <xf numFmtId="165" fontId="0" fillId="0" borderId="9" xfId="0" applyNumberFormat="1" applyFont="1" applyBorder="1" applyAlignment="1">
      <alignment horizontal="right" vertical="center"/>
    </xf>
    <xf numFmtId="3" fontId="5" fillId="3" borderId="11" xfId="0" applyNumberFormat="1" applyFont="1" applyFill="1" applyBorder="1" applyAlignment="1">
      <alignment horizontal="right" vertical="center"/>
    </xf>
    <xf numFmtId="165" fontId="5" fillId="0" borderId="9" xfId="0" applyNumberFormat="1" applyFont="1" applyBorder="1" applyAlignment="1">
      <alignment horizontal="right" vertical="center"/>
    </xf>
    <xf numFmtId="165" fontId="6" fillId="0" borderId="9" xfId="0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5" fillId="0" borderId="0" xfId="1" applyNumberFormat="1" applyFont="1" applyFill="1" applyBorder="1" applyAlignment="1">
      <alignment horizontal="right" vertical="center"/>
    </xf>
    <xf numFmtId="0" fontId="1" fillId="0" borderId="15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/>
    <xf numFmtId="165" fontId="2" fillId="0" borderId="7" xfId="0" applyNumberFormat="1" applyFont="1" applyBorder="1" applyAlignment="1">
      <alignment horizontal="right" vertical="center"/>
    </xf>
    <xf numFmtId="165" fontId="5" fillId="0" borderId="9" xfId="1" applyNumberFormat="1" applyFont="1" applyFill="1" applyBorder="1" applyAlignment="1">
      <alignment horizontal="right" vertical="center"/>
    </xf>
    <xf numFmtId="166" fontId="2" fillId="0" borderId="9" xfId="1" applyNumberFormat="1" applyFont="1" applyFill="1" applyBorder="1" applyAlignment="1">
      <alignment horizontal="right" vertical="center" wrapText="1"/>
    </xf>
    <xf numFmtId="165" fontId="1" fillId="2" borderId="9" xfId="1" applyNumberFormat="1" applyFont="1" applyFill="1" applyBorder="1" applyAlignment="1">
      <alignment horizontal="left" vertical="center" wrapText="1" indent="1"/>
    </xf>
    <xf numFmtId="165" fontId="9" fillId="2" borderId="5" xfId="1" applyNumberFormat="1" applyFont="1" applyFill="1" applyBorder="1" applyAlignment="1">
      <alignment horizontal="center" vertical="center" wrapText="1"/>
    </xf>
    <xf numFmtId="165" fontId="2" fillId="2" borderId="9" xfId="0" applyNumberFormat="1" applyFont="1" applyFill="1" applyBorder="1" applyAlignment="1">
      <alignment horizontal="right" vertical="center"/>
    </xf>
    <xf numFmtId="165" fontId="5" fillId="2" borderId="9" xfId="1" applyNumberFormat="1" applyFont="1" applyFill="1" applyBorder="1" applyAlignment="1">
      <alignment horizontal="center" vertical="center" wrapText="1"/>
    </xf>
    <xf numFmtId="165" fontId="5" fillId="2" borderId="0" xfId="1" applyNumberFormat="1" applyFont="1" applyFill="1" applyBorder="1" applyAlignment="1">
      <alignment horizontal="left" vertical="center" wrapText="1" indent="1"/>
    </xf>
    <xf numFmtId="165" fontId="5" fillId="2" borderId="8" xfId="1" applyNumberFormat="1" applyFont="1" applyFill="1" applyBorder="1" applyAlignment="1">
      <alignment horizontal="center" vertical="center" wrapText="1"/>
    </xf>
    <xf numFmtId="165" fontId="2" fillId="2" borderId="5" xfId="1" applyNumberFormat="1" applyFont="1" applyFill="1" applyBorder="1" applyAlignment="1">
      <alignment horizontal="right" vertical="center"/>
    </xf>
    <xf numFmtId="165" fontId="6" fillId="2" borderId="8" xfId="0" applyNumberFormat="1" applyFont="1" applyFill="1" applyBorder="1" applyAlignment="1">
      <alignment horizontal="right"/>
    </xf>
    <xf numFmtId="165" fontId="1" fillId="2" borderId="8" xfId="1" applyNumberFormat="1" applyFont="1" applyFill="1" applyBorder="1" applyAlignment="1">
      <alignment horizontal="left" vertical="center" wrapText="1" indent="1"/>
    </xf>
    <xf numFmtId="165" fontId="5" fillId="2" borderId="9" xfId="1" applyNumberFormat="1" applyFont="1" applyFill="1" applyBorder="1" applyAlignment="1">
      <alignment horizontal="right" vertical="center" wrapText="1"/>
    </xf>
    <xf numFmtId="165" fontId="1" fillId="2" borderId="9" xfId="1" applyNumberFormat="1" applyFont="1" applyFill="1" applyBorder="1" applyAlignment="1">
      <alignment horizontal="right" vertical="center"/>
    </xf>
    <xf numFmtId="165" fontId="6" fillId="2" borderId="9" xfId="1" applyNumberFormat="1" applyFont="1" applyFill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right"/>
    </xf>
    <xf numFmtId="166" fontId="0" fillId="0" borderId="9" xfId="1" applyNumberFormat="1" applyFont="1" applyBorder="1" applyAlignment="1">
      <alignment horizontal="right" vertical="center" wrapText="1"/>
    </xf>
    <xf numFmtId="166" fontId="5" fillId="0" borderId="11" xfId="1" applyNumberFormat="1" applyFont="1" applyBorder="1"/>
    <xf numFmtId="165" fontId="5" fillId="2" borderId="11" xfId="0" applyNumberFormat="1" applyFont="1" applyFill="1" applyBorder="1" applyAlignment="1">
      <alignment horizontal="right"/>
    </xf>
    <xf numFmtId="0" fontId="0" fillId="3" borderId="0" xfId="0" applyFill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3" fillId="0" borderId="6" xfId="0" applyFont="1" applyBorder="1" applyAlignment="1">
      <alignment vertical="center"/>
    </xf>
    <xf numFmtId="0" fontId="0" fillId="0" borderId="8" xfId="0" applyBorder="1"/>
    <xf numFmtId="165" fontId="6" fillId="0" borderId="11" xfId="1" applyNumberFormat="1" applyFont="1" applyFill="1" applyBorder="1" applyAlignment="1">
      <alignment horizontal="left" vertical="center" wrapText="1" indent="1"/>
    </xf>
    <xf numFmtId="0" fontId="5" fillId="0" borderId="8" xfId="0" applyFont="1" applyBorder="1"/>
    <xf numFmtId="0" fontId="0" fillId="0" borderId="4" xfId="0" applyBorder="1"/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0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Comma" xfId="1" builtinId="3"/>
    <cellStyle name="Comma 3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tabSelected="1" zoomScaleNormal="100" zoomScalePageLayoutView="120" workbookViewId="0">
      <selection activeCell="D1" sqref="D1"/>
    </sheetView>
  </sheetViews>
  <sheetFormatPr defaultColWidth="8.85546875" defaultRowHeight="15" x14ac:dyDescent="0.25"/>
  <cols>
    <col min="1" max="1" width="6.140625" style="1" customWidth="1"/>
    <col min="2" max="2" width="20.28515625" style="1" customWidth="1"/>
    <col min="3" max="14" width="12.140625" style="1" customWidth="1"/>
    <col min="15" max="15" width="11" style="1" bestFit="1" customWidth="1"/>
    <col min="16" max="16384" width="8.85546875" style="1"/>
  </cols>
  <sheetData>
    <row r="1" spans="1:15" ht="15.75" x14ac:dyDescent="0.25">
      <c r="A1" s="55" t="s">
        <v>31</v>
      </c>
      <c r="B1" s="167"/>
      <c r="J1" s="39"/>
    </row>
    <row r="2" spans="1:15" ht="15.75" x14ac:dyDescent="0.25">
      <c r="A2" s="163" t="s">
        <v>32</v>
      </c>
      <c r="B2" s="14"/>
      <c r="C2" s="173" t="s">
        <v>0</v>
      </c>
      <c r="D2" s="174"/>
      <c r="E2" s="174"/>
      <c r="F2" s="174"/>
      <c r="G2" s="174"/>
      <c r="H2" s="174"/>
      <c r="I2" s="174"/>
      <c r="J2" s="175"/>
      <c r="K2" s="42"/>
      <c r="L2" s="43"/>
      <c r="M2" s="43"/>
      <c r="N2" s="44"/>
    </row>
    <row r="3" spans="1:15" ht="30" x14ac:dyDescent="0.25">
      <c r="A3" s="87"/>
      <c r="B3" s="86"/>
      <c r="C3" s="8" t="s">
        <v>1</v>
      </c>
      <c r="D3" s="8" t="s">
        <v>2</v>
      </c>
      <c r="E3" s="8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10" t="s">
        <v>8</v>
      </c>
      <c r="K3" s="11" t="s">
        <v>9</v>
      </c>
      <c r="L3" s="33" t="s">
        <v>28</v>
      </c>
      <c r="M3" s="33" t="s">
        <v>17</v>
      </c>
      <c r="N3" s="22" t="s">
        <v>10</v>
      </c>
    </row>
    <row r="4" spans="1:15" x14ac:dyDescent="0.25">
      <c r="A4" s="51" t="s">
        <v>18</v>
      </c>
      <c r="B4" s="16"/>
      <c r="C4" s="45"/>
      <c r="D4" s="57"/>
      <c r="E4" s="45"/>
      <c r="F4" s="46"/>
      <c r="G4" s="33"/>
      <c r="H4" s="46"/>
      <c r="I4" s="33"/>
      <c r="J4" s="58"/>
      <c r="K4" s="41"/>
      <c r="L4" s="137"/>
      <c r="M4" s="33"/>
      <c r="N4" s="22"/>
    </row>
    <row r="5" spans="1:15" x14ac:dyDescent="0.25">
      <c r="A5" s="16"/>
      <c r="B5" s="85" t="s">
        <v>11</v>
      </c>
      <c r="C5" s="65"/>
      <c r="D5" s="66"/>
      <c r="E5" s="65"/>
      <c r="F5" s="67"/>
      <c r="G5" s="68"/>
      <c r="H5" s="67"/>
      <c r="I5" s="68"/>
      <c r="J5" s="69"/>
      <c r="K5" s="70"/>
      <c r="L5" s="138"/>
      <c r="M5" s="156">
        <v>43322</v>
      </c>
      <c r="N5" s="142">
        <f>M5</f>
        <v>43322</v>
      </c>
    </row>
    <row r="6" spans="1:15" x14ac:dyDescent="0.25">
      <c r="A6" s="16"/>
      <c r="B6" s="85" t="s">
        <v>12</v>
      </c>
      <c r="C6" s="65"/>
      <c r="D6" s="66"/>
      <c r="E6" s="65"/>
      <c r="F6" s="67"/>
      <c r="G6" s="68"/>
      <c r="H6" s="67"/>
      <c r="I6" s="68"/>
      <c r="J6" s="69"/>
      <c r="K6" s="70"/>
      <c r="L6" s="138"/>
      <c r="M6" s="156">
        <v>38</v>
      </c>
      <c r="N6" s="142">
        <f>M6</f>
        <v>38</v>
      </c>
    </row>
    <row r="7" spans="1:15" x14ac:dyDescent="0.25">
      <c r="A7" s="16"/>
      <c r="B7" s="47" t="s">
        <v>13</v>
      </c>
      <c r="C7" s="65"/>
      <c r="D7" s="66"/>
      <c r="E7" s="65"/>
      <c r="F7" s="67"/>
      <c r="G7" s="68"/>
      <c r="H7" s="67"/>
      <c r="I7" s="68"/>
      <c r="J7" s="69"/>
      <c r="K7" s="70"/>
      <c r="L7" s="138"/>
      <c r="M7" s="156">
        <v>1100</v>
      </c>
      <c r="N7" s="77">
        <f>M7</f>
        <v>1100</v>
      </c>
    </row>
    <row r="8" spans="1:15" s="49" customFormat="1" x14ac:dyDescent="0.25">
      <c r="B8" s="49" t="s">
        <v>20</v>
      </c>
      <c r="C8" s="71"/>
      <c r="D8" s="72"/>
      <c r="E8" s="71"/>
      <c r="F8" s="72"/>
      <c r="G8" s="71"/>
      <c r="H8" s="72"/>
      <c r="I8" s="71"/>
      <c r="J8" s="72"/>
      <c r="K8" s="71"/>
      <c r="L8" s="139"/>
      <c r="M8" s="157">
        <f>SUM(M5:M7)</f>
        <v>44460</v>
      </c>
      <c r="N8" s="78">
        <f>M8</f>
        <v>44460</v>
      </c>
    </row>
    <row r="9" spans="1:15" ht="24" customHeight="1" x14ac:dyDescent="0.25">
      <c r="A9" s="54" t="s">
        <v>19</v>
      </c>
      <c r="B9" s="17"/>
      <c r="C9" s="18">
        <f>SUM(C10:C12)</f>
        <v>0</v>
      </c>
      <c r="D9" s="18">
        <f>SUM(D10:D12)</f>
        <v>0</v>
      </c>
      <c r="E9" s="18">
        <f>SUM(E10:E12)</f>
        <v>0</v>
      </c>
      <c r="F9" s="18">
        <f>SUM(F10:F12)</f>
        <v>0</v>
      </c>
      <c r="G9" s="23"/>
      <c r="H9" s="24"/>
      <c r="I9" s="25"/>
      <c r="J9" s="24"/>
      <c r="K9" s="26"/>
      <c r="L9" s="48"/>
      <c r="M9" s="48"/>
      <c r="N9" s="27"/>
    </row>
    <row r="10" spans="1:15" x14ac:dyDescent="0.25">
      <c r="A10" s="20"/>
      <c r="B10" s="81" t="s">
        <v>14</v>
      </c>
      <c r="C10" s="12">
        <v>0</v>
      </c>
      <c r="D10" s="12">
        <v>0</v>
      </c>
      <c r="E10" s="12"/>
      <c r="F10" s="12">
        <v>0</v>
      </c>
      <c r="G10" s="28">
        <f>44488-2624</f>
        <v>41864</v>
      </c>
      <c r="H10" s="29">
        <v>0</v>
      </c>
      <c r="I10" s="30">
        <v>15</v>
      </c>
      <c r="J10" s="59">
        <f t="shared" ref="J10:J12" si="0">SUM(C10:I10)</f>
        <v>41879</v>
      </c>
      <c r="K10" s="31">
        <v>0</v>
      </c>
      <c r="L10" s="143">
        <v>5183</v>
      </c>
      <c r="M10" s="73"/>
      <c r="N10" s="98">
        <f>SUM(J10:L10)</f>
        <v>47062</v>
      </c>
    </row>
    <row r="11" spans="1:15" x14ac:dyDescent="0.25">
      <c r="A11" s="20"/>
      <c r="B11" s="81" t="s">
        <v>15</v>
      </c>
      <c r="C11" s="12">
        <v>0</v>
      </c>
      <c r="D11" s="12">
        <v>0</v>
      </c>
      <c r="E11" s="12"/>
      <c r="F11" s="13">
        <v>0</v>
      </c>
      <c r="G11" s="30"/>
      <c r="H11" s="91">
        <v>4288</v>
      </c>
      <c r="I11" s="30">
        <v>0</v>
      </c>
      <c r="J11" s="92">
        <f t="shared" si="0"/>
        <v>4288</v>
      </c>
      <c r="K11" s="32">
        <v>0</v>
      </c>
      <c r="L11" s="59">
        <v>0</v>
      </c>
      <c r="M11" s="74"/>
      <c r="N11" s="90">
        <f t="shared" ref="N11:N15" si="1">SUM(J11:K11)</f>
        <v>4288</v>
      </c>
    </row>
    <row r="12" spans="1:15" x14ac:dyDescent="0.25">
      <c r="A12" s="20"/>
      <c r="B12" s="85" t="s">
        <v>16</v>
      </c>
      <c r="C12" s="12">
        <v>0</v>
      </c>
      <c r="D12" s="12">
        <v>0</v>
      </c>
      <c r="E12" s="12"/>
      <c r="F12" s="13">
        <v>0</v>
      </c>
      <c r="G12" s="30">
        <v>0</v>
      </c>
      <c r="H12" s="143">
        <v>102</v>
      </c>
      <c r="I12" s="151">
        <f>N30-K12-H12</f>
        <v>12421.260677404276</v>
      </c>
      <c r="J12" s="152">
        <f t="shared" si="0"/>
        <v>12523.260677404276</v>
      </c>
      <c r="K12" s="147">
        <f>N30*(K28/(K28+J28))</f>
        <v>24158.739322595724</v>
      </c>
      <c r="L12" s="59">
        <v>0</v>
      </c>
      <c r="M12" s="74"/>
      <c r="N12" s="90">
        <f>SUM(J12:K12)</f>
        <v>36682</v>
      </c>
    </row>
    <row r="13" spans="1:15" s="49" customFormat="1" x14ac:dyDescent="0.25">
      <c r="B13" s="49" t="s">
        <v>21</v>
      </c>
      <c r="C13" s="34">
        <f>SUM(C10:C12)</f>
        <v>0</v>
      </c>
      <c r="D13" s="34">
        <f t="shared" ref="D13:N13" si="2">SUM(D10:D12)</f>
        <v>0</v>
      </c>
      <c r="E13" s="34">
        <f t="shared" si="2"/>
        <v>0</v>
      </c>
      <c r="F13" s="34">
        <f t="shared" si="2"/>
        <v>0</v>
      </c>
      <c r="G13" s="34">
        <f t="shared" si="2"/>
        <v>41864</v>
      </c>
      <c r="H13" s="146">
        <f t="shared" si="2"/>
        <v>4390</v>
      </c>
      <c r="I13" s="34">
        <f t="shared" si="2"/>
        <v>12436.260677404276</v>
      </c>
      <c r="J13" s="34">
        <f t="shared" si="2"/>
        <v>58690.26067740428</v>
      </c>
      <c r="K13" s="148">
        <f t="shared" si="2"/>
        <v>24158.739322595724</v>
      </c>
      <c r="L13" s="146">
        <f t="shared" si="2"/>
        <v>5183</v>
      </c>
      <c r="M13" s="75"/>
      <c r="N13" s="154">
        <f t="shared" si="2"/>
        <v>88032</v>
      </c>
    </row>
    <row r="14" spans="1:15" ht="24" customHeight="1" x14ac:dyDescent="0.25">
      <c r="A14" s="54" t="s">
        <v>23</v>
      </c>
      <c r="B14" s="17"/>
      <c r="C14" s="18">
        <f>SUM(C15:C16)</f>
        <v>0</v>
      </c>
      <c r="D14" s="62">
        <f>SUM(D15:D16)</f>
        <v>0</v>
      </c>
      <c r="E14" s="18">
        <f>SUM(E15:E16)</f>
        <v>0</v>
      </c>
      <c r="F14" s="62">
        <f>SUM(F15:F16)</f>
        <v>0</v>
      </c>
      <c r="G14" s="24"/>
      <c r="H14" s="63"/>
      <c r="I14" s="24"/>
      <c r="J14" s="63"/>
      <c r="K14" s="48"/>
      <c r="L14" s="48"/>
      <c r="M14" s="48"/>
      <c r="N14" s="60"/>
    </row>
    <row r="15" spans="1:15" x14ac:dyDescent="0.25">
      <c r="A15" s="20"/>
      <c r="B15" s="85" t="s">
        <v>11</v>
      </c>
      <c r="C15" s="21">
        <v>0</v>
      </c>
      <c r="D15" s="35">
        <v>0</v>
      </c>
      <c r="E15" s="12">
        <v>0</v>
      </c>
      <c r="F15" s="35">
        <v>0</v>
      </c>
      <c r="G15" s="29">
        <v>0</v>
      </c>
      <c r="H15" s="95">
        <v>29410</v>
      </c>
      <c r="I15" s="29">
        <f>1+4</f>
        <v>5</v>
      </c>
      <c r="J15" s="93">
        <f t="shared" ref="J15" si="3">SUM(C15:I15)</f>
        <v>29415</v>
      </c>
      <c r="K15" s="59">
        <v>0</v>
      </c>
      <c r="L15" s="74"/>
      <c r="M15" s="74"/>
      <c r="N15" s="61">
        <f t="shared" si="1"/>
        <v>29415</v>
      </c>
    </row>
    <row r="16" spans="1:15" x14ac:dyDescent="0.25">
      <c r="A16" s="20"/>
      <c r="B16" s="47" t="s">
        <v>12</v>
      </c>
      <c r="C16" s="12">
        <v>0</v>
      </c>
      <c r="D16" s="35">
        <v>0</v>
      </c>
      <c r="E16" s="12">
        <v>0</v>
      </c>
      <c r="F16" s="35">
        <v>0</v>
      </c>
      <c r="G16" s="29">
        <v>2081</v>
      </c>
      <c r="H16" s="95">
        <v>0</v>
      </c>
      <c r="I16" s="29">
        <v>0</v>
      </c>
      <c r="J16" s="93">
        <f>SUM(C16:I16)</f>
        <v>2081</v>
      </c>
      <c r="K16" s="59">
        <v>0</v>
      </c>
      <c r="L16" s="74"/>
      <c r="M16" s="74"/>
      <c r="N16" s="53">
        <f>SUM(J16:K16)</f>
        <v>2081</v>
      </c>
      <c r="O16" s="164"/>
    </row>
    <row r="17" spans="1:15" x14ac:dyDescent="0.25">
      <c r="B17" s="49" t="s">
        <v>22</v>
      </c>
      <c r="C17" s="56"/>
      <c r="D17" s="49"/>
      <c r="E17" s="56"/>
      <c r="F17" s="49"/>
      <c r="G17" s="94">
        <v>2081</v>
      </c>
      <c r="H17" s="93">
        <f>H15+H16</f>
        <v>29410</v>
      </c>
      <c r="I17" s="32">
        <f>I15+I16</f>
        <v>5</v>
      </c>
      <c r="J17" s="94">
        <f>J15+J16</f>
        <v>31496</v>
      </c>
      <c r="K17" s="59">
        <v>0</v>
      </c>
      <c r="L17" s="74"/>
      <c r="M17" s="74"/>
      <c r="N17" s="165">
        <f t="shared" ref="N17" si="4">SUM(J17:K17)</f>
        <v>31496</v>
      </c>
    </row>
    <row r="18" spans="1:15" s="3" customFormat="1" ht="15" customHeight="1" x14ac:dyDescent="0.25">
      <c r="A18" s="64" t="s">
        <v>26</v>
      </c>
      <c r="B18" s="15"/>
      <c r="C18" s="76">
        <f>C17+C13+C8</f>
        <v>0</v>
      </c>
      <c r="D18" s="76">
        <f t="shared" ref="D18:N18" si="5">D17+D13+D8</f>
        <v>0</v>
      </c>
      <c r="E18" s="76">
        <f t="shared" si="5"/>
        <v>0</v>
      </c>
      <c r="F18" s="76">
        <f t="shared" si="5"/>
        <v>0</v>
      </c>
      <c r="G18" s="76">
        <f t="shared" si="5"/>
        <v>43945</v>
      </c>
      <c r="H18" s="76">
        <f t="shared" si="5"/>
        <v>33800</v>
      </c>
      <c r="I18" s="76">
        <f t="shared" si="5"/>
        <v>12441.260677404276</v>
      </c>
      <c r="J18" s="76">
        <f t="shared" si="5"/>
        <v>90186.26067740428</v>
      </c>
      <c r="K18" s="76">
        <f t="shared" si="5"/>
        <v>24158.739322595724</v>
      </c>
      <c r="L18" s="76">
        <f t="shared" si="5"/>
        <v>5183</v>
      </c>
      <c r="M18" s="76">
        <f t="shared" si="5"/>
        <v>44460</v>
      </c>
      <c r="N18" s="144">
        <f t="shared" si="5"/>
        <v>163988</v>
      </c>
    </row>
    <row r="19" spans="1:15" ht="15.75" x14ac:dyDescent="0.25">
      <c r="A19" s="168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5"/>
    </row>
    <row r="20" spans="1:15" ht="15.75" x14ac:dyDescent="0.25">
      <c r="A20" s="163" t="s">
        <v>33</v>
      </c>
      <c r="B20" s="2"/>
      <c r="C20" s="170" t="s">
        <v>0</v>
      </c>
      <c r="D20" s="171"/>
      <c r="E20" s="171"/>
      <c r="F20" s="171"/>
      <c r="G20" s="171"/>
      <c r="H20" s="171"/>
      <c r="I20" s="171"/>
      <c r="J20" s="172"/>
      <c r="K20" s="160"/>
      <c r="L20" s="161"/>
      <c r="M20" s="161"/>
      <c r="N20" s="162"/>
    </row>
    <row r="21" spans="1:15" ht="30" x14ac:dyDescent="0.25">
      <c r="A21" s="88"/>
      <c r="B21" s="7"/>
      <c r="C21" s="8" t="s">
        <v>1</v>
      </c>
      <c r="D21" s="8" t="s">
        <v>2</v>
      </c>
      <c r="E21" s="8" t="s">
        <v>3</v>
      </c>
      <c r="F21" s="9" t="s">
        <v>4</v>
      </c>
      <c r="G21" s="9" t="s">
        <v>5</v>
      </c>
      <c r="H21" s="9" t="s">
        <v>6</v>
      </c>
      <c r="I21" s="33" t="s">
        <v>7</v>
      </c>
      <c r="J21" s="10" t="s">
        <v>8</v>
      </c>
      <c r="K21" s="11" t="s">
        <v>9</v>
      </c>
      <c r="L21" s="33" t="s">
        <v>29</v>
      </c>
      <c r="M21" s="33" t="s">
        <v>17</v>
      </c>
      <c r="N21" s="22" t="s">
        <v>10</v>
      </c>
    </row>
    <row r="22" spans="1:15" ht="15" customHeight="1" x14ac:dyDescent="0.25">
      <c r="A22" s="84" t="s">
        <v>24</v>
      </c>
      <c r="B22" s="82"/>
      <c r="C22" s="99"/>
      <c r="D22" s="100"/>
      <c r="E22" s="99"/>
      <c r="F22" s="100"/>
      <c r="G22" s="99"/>
      <c r="H22" s="100"/>
      <c r="I22" s="101"/>
      <c r="J22" s="102"/>
      <c r="K22" s="99"/>
      <c r="L22" s="99"/>
      <c r="M22" s="99"/>
      <c r="N22" s="99"/>
      <c r="O22" s="38"/>
    </row>
    <row r="23" spans="1:15" x14ac:dyDescent="0.25">
      <c r="A23" s="20"/>
      <c r="B23" s="47" t="s">
        <v>11</v>
      </c>
      <c r="C23" s="103">
        <v>139</v>
      </c>
      <c r="D23" s="104">
        <v>24</v>
      </c>
      <c r="E23" s="103">
        <v>8</v>
      </c>
      <c r="F23" s="105">
        <v>14</v>
      </c>
      <c r="G23" s="96">
        <v>39305</v>
      </c>
      <c r="H23" s="105">
        <v>0</v>
      </c>
      <c r="I23" s="96">
        <f>3828+4</f>
        <v>3832</v>
      </c>
      <c r="J23" s="107">
        <f>SUM(C23:I23)</f>
        <v>43322</v>
      </c>
      <c r="K23" s="96">
        <v>0</v>
      </c>
      <c r="L23" s="108"/>
      <c r="M23" s="108"/>
      <c r="N23" s="106">
        <f>SUM(J23:L23)</f>
        <v>43322</v>
      </c>
    </row>
    <row r="24" spans="1:15" x14ac:dyDescent="0.25">
      <c r="A24" s="83"/>
      <c r="B24" s="47" t="s">
        <v>12</v>
      </c>
      <c r="C24" s="103">
        <v>38</v>
      </c>
      <c r="D24" s="105">
        <v>0</v>
      </c>
      <c r="E24" s="96"/>
      <c r="F24" s="105">
        <v>0</v>
      </c>
      <c r="G24" s="96">
        <v>0</v>
      </c>
      <c r="H24" s="105">
        <v>0</v>
      </c>
      <c r="I24" s="96">
        <v>0</v>
      </c>
      <c r="J24" s="136">
        <f t="shared" ref="J24" si="6">SUM(C24:I24)</f>
        <v>38</v>
      </c>
      <c r="K24" s="96">
        <v>0</v>
      </c>
      <c r="L24" s="108"/>
      <c r="M24" s="108"/>
      <c r="N24" s="106">
        <f t="shared" ref="N24" si="7">SUM(J24:K24)</f>
        <v>38</v>
      </c>
    </row>
    <row r="25" spans="1:15" x14ac:dyDescent="0.25">
      <c r="A25" s="83"/>
      <c r="B25" s="47" t="s">
        <v>13</v>
      </c>
      <c r="C25" s="96">
        <v>0</v>
      </c>
      <c r="D25" s="105">
        <v>0</v>
      </c>
      <c r="E25" s="96"/>
      <c r="F25" s="105">
        <v>0</v>
      </c>
      <c r="G25" s="96">
        <v>0</v>
      </c>
      <c r="H25" s="105">
        <v>0</v>
      </c>
      <c r="I25" s="109">
        <v>0</v>
      </c>
      <c r="J25" s="110">
        <f>SUM(C25:I25)</f>
        <v>0</v>
      </c>
      <c r="K25" s="96">
        <v>1100</v>
      </c>
      <c r="L25" s="111"/>
      <c r="M25" s="111"/>
      <c r="N25" s="106">
        <f>SUM(J25:K25)</f>
        <v>1100</v>
      </c>
    </row>
    <row r="26" spans="1:15" s="49" customFormat="1" x14ac:dyDescent="0.25">
      <c r="B26" s="49" t="s">
        <v>20</v>
      </c>
      <c r="C26" s="112">
        <f>SUM(C23:C25)</f>
        <v>177</v>
      </c>
      <c r="D26" s="97">
        <f t="shared" ref="D26:N26" si="8">SUM(D23:D25)</f>
        <v>24</v>
      </c>
      <c r="E26" s="112">
        <f t="shared" si="8"/>
        <v>8</v>
      </c>
      <c r="F26" s="97">
        <f t="shared" si="8"/>
        <v>14</v>
      </c>
      <c r="G26" s="112">
        <f t="shared" si="8"/>
        <v>39305</v>
      </c>
      <c r="H26" s="97">
        <f t="shared" si="8"/>
        <v>0</v>
      </c>
      <c r="I26" s="112">
        <f t="shared" si="8"/>
        <v>3832</v>
      </c>
      <c r="J26" s="112">
        <f t="shared" si="8"/>
        <v>43360</v>
      </c>
      <c r="K26" s="112">
        <f t="shared" si="8"/>
        <v>1100</v>
      </c>
      <c r="L26" s="113"/>
      <c r="M26" s="113"/>
      <c r="N26" s="155">
        <f t="shared" si="8"/>
        <v>44460</v>
      </c>
    </row>
    <row r="27" spans="1:15" x14ac:dyDescent="0.25">
      <c r="A27" s="80" t="s">
        <v>19</v>
      </c>
      <c r="B27" s="82"/>
      <c r="C27" s="99"/>
      <c r="D27" s="99"/>
      <c r="E27" s="99"/>
      <c r="F27" s="99"/>
      <c r="G27" s="99"/>
      <c r="H27" s="99"/>
      <c r="I27" s="106"/>
      <c r="J27" s="114"/>
      <c r="K27" s="115"/>
      <c r="L27" s="140"/>
      <c r="M27" s="116"/>
      <c r="N27" s="117"/>
    </row>
    <row r="28" spans="1:15" x14ac:dyDescent="0.25">
      <c r="A28" s="20"/>
      <c r="B28" s="81" t="s">
        <v>14</v>
      </c>
      <c r="C28" s="118">
        <v>182</v>
      </c>
      <c r="D28" s="96">
        <v>8</v>
      </c>
      <c r="E28" s="118">
        <v>332</v>
      </c>
      <c r="F28" s="96">
        <v>7</v>
      </c>
      <c r="G28" s="153">
        <v>5183</v>
      </c>
      <c r="H28" s="96">
        <v>0</v>
      </c>
      <c r="I28" s="96">
        <f>10337+18</f>
        <v>10355</v>
      </c>
      <c r="J28" s="109">
        <f>SUM(C28:I28)</f>
        <v>16067</v>
      </c>
      <c r="K28" s="119">
        <v>30995</v>
      </c>
      <c r="L28" s="141">
        <v>0</v>
      </c>
      <c r="M28" s="111"/>
      <c r="N28" s="120">
        <f>SUM(J28:L28)</f>
        <v>47062</v>
      </c>
      <c r="O28" s="4"/>
    </row>
    <row r="29" spans="1:15" x14ac:dyDescent="0.25">
      <c r="A29" s="20"/>
      <c r="B29" s="81" t="s">
        <v>15</v>
      </c>
      <c r="C29" s="118">
        <v>847</v>
      </c>
      <c r="D29" s="121">
        <v>8</v>
      </c>
      <c r="E29" s="118">
        <v>409</v>
      </c>
      <c r="F29" s="96">
        <v>0</v>
      </c>
      <c r="G29" s="103">
        <v>0</v>
      </c>
      <c r="H29" s="52">
        <v>2558</v>
      </c>
      <c r="I29" s="96">
        <f>462+4</f>
        <v>466</v>
      </c>
      <c r="J29" s="119">
        <f>SUM(C29:I29)</f>
        <v>4288</v>
      </c>
      <c r="K29" s="119">
        <v>0</v>
      </c>
      <c r="L29" s="141">
        <v>0</v>
      </c>
      <c r="M29" s="111"/>
      <c r="N29" s="122">
        <v>4288</v>
      </c>
      <c r="O29" s="6"/>
    </row>
    <row r="30" spans="1:15" x14ac:dyDescent="0.25">
      <c r="A30" s="20"/>
      <c r="B30" s="50" t="s">
        <v>16</v>
      </c>
      <c r="C30" s="121">
        <v>0</v>
      </c>
      <c r="D30" s="121">
        <v>0</v>
      </c>
      <c r="E30" s="96"/>
      <c r="F30" s="121">
        <v>0</v>
      </c>
      <c r="G30" s="96">
        <v>0</v>
      </c>
      <c r="H30" s="52">
        <v>36682</v>
      </c>
      <c r="I30" s="96">
        <v>0</v>
      </c>
      <c r="J30" s="119">
        <f>SUM(C30:I30)</f>
        <v>36682</v>
      </c>
      <c r="K30" s="119">
        <v>0</v>
      </c>
      <c r="L30" s="141">
        <v>0</v>
      </c>
      <c r="M30" s="111"/>
      <c r="N30" s="145">
        <f>SUM(J30:K30)</f>
        <v>36682</v>
      </c>
      <c r="O30" s="6"/>
    </row>
    <row r="31" spans="1:15" s="49" customFormat="1" x14ac:dyDescent="0.25">
      <c r="B31" s="49" t="s">
        <v>21</v>
      </c>
      <c r="C31" s="123">
        <f>SUM(C28:C30)</f>
        <v>1029</v>
      </c>
      <c r="D31" s="123">
        <f t="shared" ref="D31:N31" si="9">SUM(D28:D30)</f>
        <v>16</v>
      </c>
      <c r="E31" s="123">
        <f t="shared" si="9"/>
        <v>741</v>
      </c>
      <c r="F31" s="97">
        <f t="shared" si="9"/>
        <v>7</v>
      </c>
      <c r="G31" s="158">
        <f t="shared" si="9"/>
        <v>5183</v>
      </c>
      <c r="H31" s="97">
        <f t="shared" si="9"/>
        <v>39240</v>
      </c>
      <c r="I31" s="124">
        <f t="shared" si="9"/>
        <v>10821</v>
      </c>
      <c r="J31" s="112">
        <f t="shared" si="9"/>
        <v>57037</v>
      </c>
      <c r="K31" s="112">
        <f t="shared" si="9"/>
        <v>30995</v>
      </c>
      <c r="L31" s="112">
        <v>0</v>
      </c>
      <c r="M31" s="125"/>
      <c r="N31" s="150">
        <f t="shared" si="9"/>
        <v>88032</v>
      </c>
      <c r="O31" s="166"/>
    </row>
    <row r="32" spans="1:15" x14ac:dyDescent="0.25">
      <c r="A32" s="80" t="s">
        <v>23</v>
      </c>
      <c r="B32" s="79"/>
      <c r="C32" s="126"/>
      <c r="D32" s="126"/>
      <c r="E32" s="127"/>
      <c r="F32" s="126"/>
      <c r="G32" s="109"/>
      <c r="H32" s="128"/>
      <c r="I32" s="109"/>
      <c r="J32" s="119"/>
      <c r="K32" s="109"/>
      <c r="L32" s="109"/>
      <c r="M32" s="127"/>
      <c r="N32" s="101"/>
      <c r="O32" s="6"/>
    </row>
    <row r="33" spans="1:15" x14ac:dyDescent="0.25">
      <c r="A33" s="20"/>
      <c r="B33" s="47" t="s">
        <v>11</v>
      </c>
      <c r="C33" s="111"/>
      <c r="D33" s="111"/>
      <c r="E33" s="111"/>
      <c r="F33" s="111"/>
      <c r="G33" s="111"/>
      <c r="H33" s="129"/>
      <c r="I33" s="111"/>
      <c r="J33" s="130"/>
      <c r="K33" s="111"/>
      <c r="L33" s="111"/>
      <c r="M33" s="131">
        <v>29415</v>
      </c>
      <c r="N33" s="117">
        <v>29415</v>
      </c>
      <c r="O33" s="6"/>
    </row>
    <row r="34" spans="1:15" x14ac:dyDescent="0.25">
      <c r="A34" s="20"/>
      <c r="B34" s="47" t="s">
        <v>12</v>
      </c>
      <c r="C34" s="111"/>
      <c r="D34" s="111"/>
      <c r="E34" s="111"/>
      <c r="F34" s="111"/>
      <c r="G34" s="111"/>
      <c r="H34" s="129"/>
      <c r="I34" s="111"/>
      <c r="J34" s="130"/>
      <c r="K34" s="111"/>
      <c r="L34" s="111"/>
      <c r="M34" s="131">
        <v>2081</v>
      </c>
      <c r="N34" s="117">
        <v>2081</v>
      </c>
      <c r="O34" s="6"/>
    </row>
    <row r="35" spans="1:15" s="49" customFormat="1" x14ac:dyDescent="0.25">
      <c r="B35" s="49" t="s">
        <v>22</v>
      </c>
      <c r="C35" s="130"/>
      <c r="D35" s="130"/>
      <c r="E35" s="130"/>
      <c r="F35" s="130"/>
      <c r="G35" s="130"/>
      <c r="H35" s="132"/>
      <c r="I35" s="130"/>
      <c r="J35" s="130"/>
      <c r="K35" s="130"/>
      <c r="L35" s="130"/>
      <c r="M35" s="133">
        <v>31496</v>
      </c>
      <c r="N35" s="134">
        <v>31496</v>
      </c>
      <c r="O35" s="89"/>
    </row>
    <row r="36" spans="1:15" ht="37.5" customHeight="1" x14ac:dyDescent="0.25">
      <c r="A36" s="64" t="s">
        <v>25</v>
      </c>
      <c r="B36" s="15"/>
      <c r="C36" s="135">
        <f>C35+C31+C26</f>
        <v>1206</v>
      </c>
      <c r="D36" s="135">
        <f t="shared" ref="D36:M36" si="10">D35+D31+D26</f>
        <v>40</v>
      </c>
      <c r="E36" s="135">
        <f t="shared" si="10"/>
        <v>749</v>
      </c>
      <c r="F36" s="135">
        <f t="shared" si="10"/>
        <v>21</v>
      </c>
      <c r="G36" s="135">
        <f t="shared" si="10"/>
        <v>44488</v>
      </c>
      <c r="H36" s="135">
        <f t="shared" si="10"/>
        <v>39240</v>
      </c>
      <c r="I36" s="135">
        <f t="shared" si="10"/>
        <v>14653</v>
      </c>
      <c r="J36" s="135">
        <f t="shared" si="10"/>
        <v>100397</v>
      </c>
      <c r="K36" s="135">
        <f t="shared" si="10"/>
        <v>32095</v>
      </c>
      <c r="L36" s="135">
        <v>0</v>
      </c>
      <c r="M36" s="135">
        <f t="shared" si="10"/>
        <v>31496</v>
      </c>
      <c r="N36" s="149">
        <f>N35+N31+N26</f>
        <v>163988</v>
      </c>
      <c r="O36" s="6"/>
    </row>
    <row r="38" spans="1:15" x14ac:dyDescent="0.25">
      <c r="A38" s="64" t="s">
        <v>27</v>
      </c>
      <c r="B38" s="40"/>
      <c r="C38" s="36">
        <f t="shared" ref="C38:K38" si="11">C36-C18</f>
        <v>1206</v>
      </c>
      <c r="D38" s="36">
        <f t="shared" si="11"/>
        <v>40</v>
      </c>
      <c r="E38" s="36">
        <f t="shared" si="11"/>
        <v>749</v>
      </c>
      <c r="F38" s="36">
        <f t="shared" si="11"/>
        <v>21</v>
      </c>
      <c r="G38" s="36">
        <f t="shared" si="11"/>
        <v>543</v>
      </c>
      <c r="H38" s="36">
        <f t="shared" si="11"/>
        <v>5440</v>
      </c>
      <c r="I38" s="36">
        <f t="shared" si="11"/>
        <v>2211.7393225957239</v>
      </c>
      <c r="J38" s="36">
        <f t="shared" si="11"/>
        <v>10210.73932259572</v>
      </c>
      <c r="K38" s="37">
        <f t="shared" si="11"/>
        <v>7936.2606774042761</v>
      </c>
      <c r="L38" s="37"/>
      <c r="M38" s="37">
        <f>M36-M18</f>
        <v>-12964</v>
      </c>
      <c r="N38" s="19">
        <f>N36-N18</f>
        <v>0</v>
      </c>
      <c r="O38" s="4"/>
    </row>
    <row r="40" spans="1:15" x14ac:dyDescent="0.25">
      <c r="A40" s="159" t="s">
        <v>30</v>
      </c>
      <c r="M40" s="4">
        <f>J38+K38+M38</f>
        <v>5182.9999999999964</v>
      </c>
    </row>
  </sheetData>
  <mergeCells count="3">
    <mergeCell ref="A19:N19"/>
    <mergeCell ref="C20:J20"/>
    <mergeCell ref="C2:J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2013-14_MV_V2</vt:lpstr>
    </vt:vector>
  </TitlesOfParts>
  <Company>Fenner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 Joy Dolan</dc:creator>
  <cp:lastModifiedBy>John Fay</cp:lastModifiedBy>
  <dcterms:created xsi:type="dcterms:W3CDTF">2017-06-28T00:43:55Z</dcterms:created>
  <dcterms:modified xsi:type="dcterms:W3CDTF">2017-08-01T15:24:12Z</dcterms:modified>
</cp:coreProperties>
</file>