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0acaddbeb66059/Área de Trabalho/DECO/"/>
    </mc:Choice>
  </mc:AlternateContent>
  <xr:revisionPtr revIDLastSave="3" documentId="8_{A133D568-D3B9-4123-AFA0-BFA84668F52C}" xr6:coauthVersionLast="46" xr6:coauthVersionMax="46" xr10:uidLastSave="{FC812C91-C02F-4E47-AA79-0258F39ABA2F}"/>
  <bookViews>
    <workbookView xWindow="810" yWindow="-120" windowWidth="23310" windowHeight="13740" xr2:uid="{ABE0063D-6B2D-41C5-BE3E-7390A92086D1}"/>
  </bookViews>
  <sheets>
    <sheet name="Gastos jan-21" sheetId="2" r:id="rId1"/>
    <sheet name="Gastos fev-2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6" i="3"/>
  <c r="C53" i="3"/>
  <c r="E75" i="3"/>
  <c r="E74" i="3"/>
  <c r="E73" i="3"/>
  <c r="E72" i="3"/>
  <c r="E69" i="3"/>
  <c r="E68" i="3"/>
  <c r="E67" i="3"/>
  <c r="E66" i="3"/>
  <c r="E65" i="3"/>
  <c r="E61" i="3"/>
  <c r="C60" i="3"/>
  <c r="E60" i="3" s="1"/>
  <c r="E62" i="3" s="1"/>
  <c r="E59" i="3"/>
  <c r="C59" i="3"/>
  <c r="E58" i="3"/>
  <c r="E54" i="3"/>
  <c r="E53" i="3"/>
  <c r="E52" i="3"/>
  <c r="C52" i="3"/>
  <c r="E51" i="3"/>
  <c r="E50" i="3"/>
  <c r="E49" i="3"/>
  <c r="E46" i="3"/>
  <c r="E45" i="3"/>
  <c r="E44" i="3"/>
  <c r="E43" i="3"/>
  <c r="E42" i="3"/>
  <c r="E41" i="3"/>
  <c r="E37" i="3"/>
  <c r="E36" i="3"/>
  <c r="E35" i="3"/>
  <c r="E34" i="3"/>
  <c r="E38" i="3" s="1"/>
  <c r="E30" i="3"/>
  <c r="C29" i="3"/>
  <c r="E29" i="3" s="1"/>
  <c r="E28" i="3"/>
  <c r="E31" i="3" s="1"/>
  <c r="C28" i="3"/>
  <c r="E24" i="3"/>
  <c r="E23" i="3"/>
  <c r="C22" i="3"/>
  <c r="E22" i="3" s="1"/>
  <c r="E21" i="3"/>
  <c r="E20" i="3"/>
  <c r="E19" i="3"/>
  <c r="E18" i="3"/>
  <c r="E25" i="3" s="1"/>
  <c r="E14" i="3"/>
  <c r="E13" i="3"/>
  <c r="E12" i="3"/>
  <c r="E11" i="3"/>
  <c r="E10" i="3"/>
  <c r="E9" i="3"/>
  <c r="E8" i="3"/>
  <c r="E15" i="3" s="1"/>
  <c r="E7" i="3"/>
  <c r="E6" i="3"/>
  <c r="E5" i="3"/>
  <c r="J4" i="3"/>
  <c r="C28" i="2"/>
  <c r="C29" i="2"/>
  <c r="C22" i="2"/>
  <c r="C51" i="2"/>
  <c r="C60" i="2"/>
  <c r="E28" i="2"/>
  <c r="C53" i="2"/>
  <c r="E53" i="2" s="1"/>
  <c r="C59" i="2"/>
  <c r="E59" i="2" s="1"/>
  <c r="E58" i="2"/>
  <c r="E61" i="2"/>
  <c r="J6" i="2"/>
  <c r="J4" i="2"/>
  <c r="E49" i="2"/>
  <c r="E51" i="2"/>
  <c r="C52" i="2"/>
  <c r="E52" i="2" s="1"/>
  <c r="E54" i="2"/>
  <c r="E8" i="2"/>
  <c r="E5" i="2"/>
  <c r="E6" i="2"/>
  <c r="E50" i="2"/>
  <c r="E7" i="2"/>
  <c r="E9" i="2"/>
  <c r="E10" i="2"/>
  <c r="E11" i="2"/>
  <c r="E12" i="2"/>
  <c r="E13" i="2"/>
  <c r="E14" i="2"/>
  <c r="E18" i="2"/>
  <c r="E19" i="2"/>
  <c r="E20" i="2"/>
  <c r="E60" i="2"/>
  <c r="E21" i="2"/>
  <c r="E22" i="2"/>
  <c r="E23" i="2"/>
  <c r="E24" i="2"/>
  <c r="E65" i="2"/>
  <c r="E66" i="2"/>
  <c r="E67" i="2"/>
  <c r="E68" i="2"/>
  <c r="E72" i="2"/>
  <c r="E73" i="2"/>
  <c r="E74" i="2"/>
  <c r="E29" i="2"/>
  <c r="E30" i="2"/>
  <c r="E34" i="2"/>
  <c r="E35" i="2"/>
  <c r="E36" i="2"/>
  <c r="E37" i="2"/>
  <c r="E41" i="2"/>
  <c r="E42" i="2"/>
  <c r="E43" i="2"/>
  <c r="E44" i="2"/>
  <c r="E45" i="2"/>
  <c r="E55" i="3" l="1"/>
  <c r="E15" i="2"/>
  <c r="E55" i="2"/>
  <c r="E25" i="2"/>
  <c r="E31" i="2"/>
  <c r="E38" i="2"/>
  <c r="E62" i="2"/>
  <c r="E69" i="2"/>
  <c r="E46" i="2"/>
  <c r="E75" i="2"/>
  <c r="J8" i="2"/>
</calcChain>
</file>

<file path=xl/sharedStrings.xml><?xml version="1.0" encoding="utf-8"?>
<sst xmlns="http://schemas.openxmlformats.org/spreadsheetml/2006/main" count="202" uniqueCount="61">
  <si>
    <t>Gás</t>
  </si>
  <si>
    <t>Outros</t>
  </si>
  <si>
    <t>TRANSPORTE</t>
  </si>
  <si>
    <t>Pagamento do veículo</t>
  </si>
  <si>
    <t>Seguro</t>
  </si>
  <si>
    <t>Licenciamento</t>
  </si>
  <si>
    <t>Combustível</t>
  </si>
  <si>
    <t>Manutenção</t>
  </si>
  <si>
    <t>MORADIA</t>
  </si>
  <si>
    <t>Alimentação</t>
  </si>
  <si>
    <t>Médico</t>
  </si>
  <si>
    <t>Banho e tosa</t>
  </si>
  <si>
    <t>CUIDADOS PESSOAIS</t>
  </si>
  <si>
    <t>Cabelo/unhas</t>
  </si>
  <si>
    <t>Academia</t>
  </si>
  <si>
    <t>ENTRETENIMENTO</t>
  </si>
  <si>
    <t>EMPRÉSTIMOS</t>
  </si>
  <si>
    <t>Subtotal</t>
  </si>
  <si>
    <t>Diferença total</t>
  </si>
  <si>
    <t>Custo total real</t>
  </si>
  <si>
    <t>Custo total projetado</t>
  </si>
  <si>
    <t>Diferença</t>
  </si>
  <si>
    <t>Custo Real</t>
  </si>
  <si>
    <t>Custo previsto</t>
  </si>
  <si>
    <t>Insira os detalhes na tabela Cuidados pessoais começando pela célula à direita e na tabela Assessoria jurídica começando pela célula G54. A próxima instrução está na célula A61.</t>
  </si>
  <si>
    <t>Insira os detalhes na tabela Animais de estimação começando pela célula à direita e na tabela Presentes começando pela célula G48. A próxima instrução está na célula A58.</t>
  </si>
  <si>
    <t>Supermercado</t>
  </si>
  <si>
    <t>ALIMENTAÇÃO</t>
  </si>
  <si>
    <t>Insira os detalhes na tabela Alimentação começando pela célula à direita e na tabela Poupança começando pela célula G42. A próxima instrução está na célula A50.</t>
  </si>
  <si>
    <t>POUPANÇAS OU INVESTIMENTOS</t>
  </si>
  <si>
    <t>Insira os detalhes na tabela Transporte começando pela célula à direita e na tabela Empréstimos começando pela célula G26. A próxima instrução está na célula A37.</t>
  </si>
  <si>
    <t>Insira os detalhes na tabela Moradia começando pela célula à direita e na tabela Entretenimento começando pela célula G14. A próxima instrução está na célula A27.</t>
  </si>
  <si>
    <t>O título desta planilha está na célula à direita. A próxima instrução está na célula A5.</t>
  </si>
  <si>
    <t>Crie um orçamento pessoal mensal nesta planilha. Instruções úteis sobre como usar esta planilha estão nas células desta coluna. Pressione Seta para baixo para começar.</t>
  </si>
  <si>
    <t>Planilha de gastos mensais</t>
  </si>
  <si>
    <t>Aluguel</t>
  </si>
  <si>
    <t>Internet</t>
  </si>
  <si>
    <t>Luz</t>
  </si>
  <si>
    <t>Condomínio</t>
  </si>
  <si>
    <t>Água casa</t>
  </si>
  <si>
    <t>Água bombona</t>
  </si>
  <si>
    <t>Celular</t>
  </si>
  <si>
    <t>Transporte por aplicativo</t>
  </si>
  <si>
    <t>Amazon Prime</t>
  </si>
  <si>
    <t>Conveniência do posto</t>
  </si>
  <si>
    <t>Carro</t>
  </si>
  <si>
    <t>Parcelas Nubank</t>
  </si>
  <si>
    <t>Parcelas Credicard</t>
  </si>
  <si>
    <t>TAXAS E IMPOSTOS</t>
  </si>
  <si>
    <t>BB</t>
  </si>
  <si>
    <t>IPTU</t>
  </si>
  <si>
    <t>FAPI</t>
  </si>
  <si>
    <t>Cotas</t>
  </si>
  <si>
    <t>CREA</t>
  </si>
  <si>
    <t>Imposto de renda</t>
  </si>
  <si>
    <t>Apple iCloud</t>
  </si>
  <si>
    <t>Passeios</t>
  </si>
  <si>
    <t>Lanches</t>
  </si>
  <si>
    <t>Farmácia</t>
  </si>
  <si>
    <t>CHIQUINHO</t>
  </si>
  <si>
    <t>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</si>
</sst>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164" formatCode="&quot;R$&quot;\ #,##0.00"/>
    <numFmt numFmtId="165" formatCode="[$-416]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name val="Calibri"/>
      <family val="2"/>
      <charset val="238"/>
      <scheme val="minor"/>
    </font>
    <font>
      <sz val="10"/>
      <color theme="1" tint="0.24994659260841701"/>
      <name val="Calibri Light"/>
      <family val="2"/>
      <scheme val="major"/>
    </font>
    <font>
      <sz val="12"/>
      <name val="Calibri"/>
      <family val="2"/>
      <charset val="238"/>
      <scheme val="minor"/>
    </font>
    <font>
      <sz val="12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charset val="238"/>
      <scheme val="minor"/>
    </font>
    <font>
      <b/>
      <sz val="10"/>
      <color theme="1" tint="0.24994659260841701"/>
      <name val="Calibri Light"/>
      <family val="2"/>
      <scheme val="major"/>
    </font>
    <font>
      <sz val="22"/>
      <color theme="3" tint="0.24994659260841701"/>
      <name val="Calibri Light"/>
      <family val="2"/>
      <scheme val="major"/>
    </font>
    <font>
      <b/>
      <sz val="36"/>
      <color theme="0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sz val="12"/>
      <color theme="0"/>
      <name val="Calibri Light"/>
      <family val="1"/>
      <scheme val="major"/>
    </font>
    <font>
      <sz val="20"/>
      <color theme="3" tint="0.24994659260841701"/>
      <name val="Calibri Light"/>
      <family val="2"/>
      <scheme val="major"/>
    </font>
    <font>
      <b/>
      <sz val="28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 tint="-0.24994659260841701"/>
      </bottom>
      <diagonal/>
    </border>
  </borders>
  <cellStyleXfs count="5">
    <xf numFmtId="0" fontId="0" fillId="0" borderId="0"/>
    <xf numFmtId="0" fontId="3" fillId="0" borderId="0"/>
    <xf numFmtId="0" fontId="6" fillId="0" borderId="1" applyNumberFormat="0" applyFill="0" applyBorder="0" applyAlignment="0" applyProtection="0"/>
    <xf numFmtId="0" fontId="10" fillId="0" borderId="2" applyNumberFormat="0" applyFill="0" applyBorder="0" applyAlignment="0" applyProtection="0"/>
    <xf numFmtId="0" fontId="11" fillId="0" borderId="4" applyNumberFormat="0" applyFill="0" applyAlignment="0" applyProtection="0"/>
  </cellStyleXfs>
  <cellXfs count="24">
    <xf numFmtId="0" fontId="0" fillId="0" borderId="0" xfId="0"/>
    <xf numFmtId="0" fontId="3" fillId="0" borderId="0" xfId="1"/>
    <xf numFmtId="0" fontId="4" fillId="0" borderId="0" xfId="1" applyFont="1"/>
    <xf numFmtId="0" fontId="8" fillId="0" borderId="0" xfId="1" applyFont="1"/>
    <xf numFmtId="164" fontId="8" fillId="0" borderId="0" xfId="1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" fillId="0" borderId="0" xfId="1" applyFont="1"/>
    <xf numFmtId="0" fontId="11" fillId="2" borderId="0" xfId="4" applyFill="1" applyBorder="1"/>
    <xf numFmtId="0" fontId="1" fillId="2" borderId="0" xfId="1" applyFont="1" applyFill="1"/>
    <xf numFmtId="0" fontId="2" fillId="0" borderId="0" xfId="1" applyFont="1" applyAlignment="1">
      <alignment wrapText="1"/>
    </xf>
    <xf numFmtId="0" fontId="2" fillId="0" borderId="0" xfId="1" applyFont="1"/>
    <xf numFmtId="0" fontId="12" fillId="2" borderId="0" xfId="4" applyFont="1" applyFill="1" applyBorder="1" applyAlignment="1">
      <alignment vertical="center"/>
    </xf>
    <xf numFmtId="165" fontId="13" fillId="2" borderId="0" xfId="4" applyNumberFormat="1" applyFont="1" applyFill="1" applyBorder="1" applyAlignment="1">
      <alignment vertical="center"/>
    </xf>
    <xf numFmtId="0" fontId="14" fillId="0" borderId="0" xfId="1" applyFont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64" fontId="8" fillId="0" borderId="0" xfId="0" applyNumberFormat="1" applyFont="1" applyFill="1" applyBorder="1" applyAlignment="1" applyProtection="1">
      <alignment vertical="center"/>
    </xf>
    <xf numFmtId="8" fontId="5" fillId="4" borderId="3" xfId="1" applyNumberFormat="1" applyFont="1" applyFill="1" applyBorder="1" applyAlignment="1">
      <alignment horizontal="right" vertical="center" indent="1"/>
    </xf>
    <xf numFmtId="0" fontId="7" fillId="3" borderId="3" xfId="2" applyFont="1" applyFill="1" applyBorder="1" applyAlignment="1">
      <alignment horizontal="left" vertical="center" wrapText="1" indent="1"/>
    </xf>
    <xf numFmtId="0" fontId="8" fillId="0" borderId="0" xfId="1" applyFont="1" applyAlignment="1">
      <alignment horizontal="center"/>
    </xf>
    <xf numFmtId="0" fontId="7" fillId="0" borderId="3" xfId="2" applyFont="1" applyFill="1" applyBorder="1" applyAlignment="1">
      <alignment horizontal="left" vertical="center" wrapText="1" indent="1"/>
    </xf>
    <xf numFmtId="8" fontId="5" fillId="0" borderId="3" xfId="1" applyNumberFormat="1" applyFont="1" applyFill="1" applyBorder="1" applyAlignment="1">
      <alignment horizontal="right" vertical="center" indent="1"/>
    </xf>
    <xf numFmtId="0" fontId="15" fillId="2" borderId="0" xfId="4" applyFont="1" applyFill="1" applyBorder="1"/>
    <xf numFmtId="0" fontId="16" fillId="2" borderId="0" xfId="4" applyFont="1" applyFill="1" applyBorder="1" applyAlignment="1">
      <alignment vertical="center"/>
    </xf>
  </cellXfs>
  <cellStyles count="5">
    <cellStyle name="Normal" xfId="0" builtinId="0"/>
    <cellStyle name="Normal 2" xfId="1" xr:uid="{450EA288-5E3E-4D07-B26B-164EDE938DAC}"/>
    <cellStyle name="Título 1 2" xfId="4" xr:uid="{3D04494B-777F-4478-BAD4-35BC05E7275C}"/>
    <cellStyle name="Título 2 2" xfId="2" xr:uid="{F14F20C2-8B82-4EF3-8E5B-0BE911456B5E}"/>
    <cellStyle name="Título 3 2" xfId="3" xr:uid="{DE0B87E6-D783-414F-BA47-C85887676D37}"/>
  </cellStyles>
  <dxfs count="2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strike val="0"/>
        <outline val="0"/>
        <shadow val="0"/>
        <u val="none"/>
        <vertAlign val="baseline"/>
        <sz val="12"/>
        <color rgb="FF404040"/>
      </font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1"/>
        <scheme val="major"/>
      </font>
      <alignment horizontal="general" vertical="center" textRotation="0" wrapText="0" indent="0" justifyLastLine="0" shrinkToFit="0" readingOrder="0"/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1" defaultTableStyle="TableStyleMedium2" defaultPivotStyle="PivotStyleLight16">
    <tableStyle name="Address Book" pivot="0" count="5" xr9:uid="{6535B630-C297-4482-98E5-F334787E319E}">
      <tableStyleElement type="wholeTable" dxfId="202"/>
      <tableStyleElement type="headerRow" dxfId="201"/>
      <tableStyleElement type="totalRow" dxfId="200"/>
      <tableStyleElement type="firstRowStripe" dxfId="199"/>
      <tableStyleElement type="secondRowStripe" dxfId="1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179397</xdr:colOff>
      <xdr:row>1</xdr:row>
      <xdr:rowOff>154781</xdr:rowOff>
    </xdr:from>
    <xdr:ext cx="754908" cy="750094"/>
    <xdr:pic>
      <xdr:nvPicPr>
        <xdr:cNvPr id="2" name="Imagem 1" descr="Elemento decorativo&#10;">
          <a:extLst>
            <a:ext uri="{FF2B5EF4-FFF2-40B4-BE49-F238E27FC236}">
              <a16:creationId xmlns:a16="http://schemas.microsoft.com/office/drawing/2014/main" id="{3826EEBF-BA42-4FEF-83B2-8BB7F15C7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197" y="316706"/>
          <a:ext cx="754908" cy="750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200024</xdr:colOff>
      <xdr:row>9</xdr:row>
      <xdr:rowOff>9524</xdr:rowOff>
    </xdr:from>
    <xdr:to>
      <xdr:col>10</xdr:col>
      <xdr:colOff>16367</xdr:colOff>
      <xdr:row>20</xdr:row>
      <xdr:rowOff>257175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A36CB90-55EF-43C2-8F57-9A2FC03D46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112"/>
        <a:stretch/>
      </xdr:blipFill>
      <xdr:spPr>
        <a:xfrm>
          <a:off x="6715124" y="3152774"/>
          <a:ext cx="6721968" cy="37052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179397</xdr:colOff>
      <xdr:row>1</xdr:row>
      <xdr:rowOff>154781</xdr:rowOff>
    </xdr:from>
    <xdr:ext cx="754908" cy="750094"/>
    <xdr:pic>
      <xdr:nvPicPr>
        <xdr:cNvPr id="2" name="Imagem 1" descr="Elemento decorativo&#10;">
          <a:extLst>
            <a:ext uri="{FF2B5EF4-FFF2-40B4-BE49-F238E27FC236}">
              <a16:creationId xmlns:a16="http://schemas.microsoft.com/office/drawing/2014/main" id="{D7408A79-CA9D-4FB8-BAB0-244E4AA00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422" y="345281"/>
          <a:ext cx="754908" cy="750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21430</xdr:colOff>
      <xdr:row>5</xdr:row>
      <xdr:rowOff>104774</xdr:rowOff>
    </xdr:from>
    <xdr:to>
      <xdr:col>10</xdr:col>
      <xdr:colOff>40180</xdr:colOff>
      <xdr:row>17</xdr:row>
      <xdr:rowOff>42862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CAFF2C6-1ACF-4BBD-9C22-8623F11F16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112"/>
        <a:stretch/>
      </xdr:blipFill>
      <xdr:spPr>
        <a:xfrm>
          <a:off x="4807743" y="1985962"/>
          <a:ext cx="6721968" cy="36528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CD649A-EDEE-462B-AD40-EAB06C6DE6FF}" name="Moradia" displayName="Moradia" ref="B4:E15" totalsRowCount="1" headerRowDxfId="197" dataDxfId="196" totalsRowDxfId="195">
  <autoFilter ref="B4:E1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MORADIA" totalsRowLabel="Subtotal" dataDxfId="194" totalsRowDxfId="3"/>
    <tableColumn id="2" xr3:uid="{00000000-0010-0000-0000-000002000000}" name="Custo previsto" dataDxfId="193" totalsRowDxfId="2"/>
    <tableColumn id="3" xr3:uid="{00000000-0010-0000-0000-000003000000}" name="Custo Real" dataDxfId="192" totalsRowDxfId="1"/>
    <tableColumn id="4" xr3:uid="{00000000-0010-0000-0000-000004000000}" name="Diferença" totalsRowFunction="sum" dataDxfId="191" totalsRowDxfId="0">
      <calculatedColumnFormula>Moradia[[#This Row],[Custo previsto]]-Moradia[[#This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moradia nesta tabela. A diferença é calculada automaticament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C32F76-55F3-462F-A4CF-BB89869CC308}" name="Moradia6" displayName="Moradia6" ref="B4:E15" totalsRowCount="1" headerRowDxfId="102" dataDxfId="101" totalsRowDxfId="100">
  <autoFilter ref="B4:E1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B020DBAE-F85F-42DA-BDBF-A5FA17DF6C56}" name="MORADIA" totalsRowLabel="Subtotal" dataDxfId="99" totalsRowDxfId="7"/>
    <tableColumn id="2" xr3:uid="{9EAFCF72-A8B0-4325-BFB2-266AA7481EDA}" name="Custo previsto" dataDxfId="98" totalsRowDxfId="6"/>
    <tableColumn id="3" xr3:uid="{AEB2B3AB-CF97-45EC-A566-AAF1CE667BD8}" name="Custo Real" dataDxfId="97" totalsRowDxfId="5"/>
    <tableColumn id="4" xr3:uid="{E8E646EE-C2C1-458A-BCB3-E304B852F3C6}" name="Diferença" totalsRowFunction="sum" dataDxfId="96" totalsRowDxfId="4">
      <calculatedColumnFormula>Moradia6[[#This Row],[Custo previsto]]-Moradia6[[#This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moradia nesta tabela. A diferença é calculada automaticament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5D8620D-8745-468E-84E9-B3F4F761BD89}" name="Entretenimento10" displayName="Entretenimento10" ref="B48:E55" totalsRowCount="1" headerRowDxfId="95" dataDxfId="94" totalsRowDxfId="93" headerRowCellStyle="Normal">
  <autoFilter ref="B48:E5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44F4EFB5-1477-4EFE-B6A0-F9F3418D3BEC}" name="ENTRETENIMENTO" totalsRowLabel="Subtotal" dataDxfId="92" totalsRowDxfId="11" totalsRowCellStyle="Normal 2"/>
    <tableColumn id="2" xr3:uid="{24663F2C-7C6C-443C-B3B5-2F4A9F9F2B19}" name="Custo previsto" dataDxfId="91" totalsRowDxfId="10" totalsRowCellStyle="Normal 2">
      <calculatedColumnFormula>9.25*15</calculatedColumnFormula>
    </tableColumn>
    <tableColumn id="3" xr3:uid="{4245D31D-7DB9-4566-897A-9F514E5AF75E}" name="Custo Real" dataDxfId="90" totalsRowDxfId="9" totalsRowCellStyle="Normal 2"/>
    <tableColumn id="4" xr3:uid="{93767085-F888-49FB-8B2F-09BDABB4E0DE}" name="Diferença" totalsRowFunction="sum" dataDxfId="89" totalsRowDxfId="8" totalsRowCellStyle="Normal 2">
      <calculatedColumnFormula>Entretenimento10[[#This Row],[Custo previsto]]-Entretenimento10[[#This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entretenimento nesta tabela. A diferença é calculada automaticament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78D0E6-58B0-4E36-A897-32932BF25297}" name="Empréstimos12" displayName="Empréstimos12" ref="B57:E62" totalsRowCount="1" headerRowDxfId="88" dataDxfId="87" totalsRowDxfId="86">
  <autoFilter ref="B57:E61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2EF840EA-45BF-4851-ACC0-4DE0B3ABF43D}" name="EMPRÉSTIMOS" totalsRowLabel="Subtotal" dataDxfId="84" totalsRowDxfId="85" totalsRowCellStyle="Normal 2"/>
    <tableColumn id="2" xr3:uid="{F35DC1E9-3846-43A9-B6CF-9F5DD0590B88}" name="Custo previsto" dataDxfId="82" totalsRowDxfId="83" totalsRowCellStyle="Normal 2">
      <calculatedColumnFormula>356.66+59.9+34.99</calculatedColumnFormula>
    </tableColumn>
    <tableColumn id="3" xr3:uid="{427A862F-1152-41AD-9360-F6631E256D58}" name="Custo Real" dataDxfId="80" totalsRowDxfId="81" totalsRowCellStyle="Normal 2"/>
    <tableColumn id="4" xr3:uid="{E6559B89-55FC-4496-9B8F-CB9035D04491}" name="Diferença" totalsRowFunction="sum" dataDxfId="78" totalsRowDxfId="79" totalsRowCellStyle="Normal 2">
      <calculatedColumnFormula>Empréstimos12[[#This Row],[Custo previsto]]-Empréstimos12[[#This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empréstimos nesta tabela. A diferença é calculada automaticamente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EDCF7D-F096-4CF4-BA3E-BA3D3BCC6246}" name="Transporte14" displayName="Transporte14" ref="B17:E25" totalsRowCount="1" headerRowDxfId="77" dataDxfId="76" totalsRowDxfId="75">
  <autoFilter ref="B17:E24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EDBB4943-8C16-4B7A-BD62-43DC5FE81313}" name="TRANSPORTE" totalsRowLabel="Subtotal" dataDxfId="74" totalsRowDxfId="23" totalsRowCellStyle="Normal 2"/>
    <tableColumn id="2" xr3:uid="{F6CD89A1-F929-404B-A3FB-9F0C1386FE60}" name="Custo previsto" dataDxfId="73" totalsRowDxfId="22" totalsRowCellStyle="Normal 2"/>
    <tableColumn id="3" xr3:uid="{6F9AE4A4-F574-4E3B-9D9D-A93491C90D2B}" name="Custo Real" dataDxfId="72" totalsRowDxfId="21" totalsRowCellStyle="Normal 2"/>
    <tableColumn id="4" xr3:uid="{9FD522FC-3BD5-4B28-A718-27E4C2D787A4}" name="Diferença" totalsRowFunction="sum" dataDxfId="71" totalsRowDxfId="20" totalsRowCellStyle="Normal 2">
      <calculatedColumnFormula>Transporte14[[#This Row],[Custo previsto]]-Transporte14[[#This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transporte nesta tabela. A diferença é calculada automaticamente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008B112-393C-4871-80D8-4935F778B094}" name="Impostos15" displayName="Impostos15" ref="B64:E69" totalsRowCount="1" headerRowDxfId="70" dataDxfId="69" totalsRowDxfId="68">
  <autoFilter ref="B64:E68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92D656B9-10D9-4649-AF8C-D5E021610D5C}" name="TAXAS E IMPOSTOS" totalsRowLabel="Subtotal" dataDxfId="67" totalsRowDxfId="15" totalsRowCellStyle="Normal 2"/>
    <tableColumn id="2" xr3:uid="{56FF8A61-F82A-4576-AC6A-828052172251}" name="Custo previsto" dataDxfId="66" totalsRowDxfId="14" totalsRowCellStyle="Normal 2"/>
    <tableColumn id="3" xr3:uid="{287B4226-0481-4675-BF71-4BB7617DEE5C}" name="Custo Real" dataDxfId="65" totalsRowDxfId="13" totalsRowCellStyle="Normal 2"/>
    <tableColumn id="4" xr3:uid="{0813CEF4-6288-462C-8F09-BFD2DDF0112B}" name="Diferença" totalsRowFunction="sum" dataDxfId="64" totalsRowDxfId="12" totalsRowCellStyle="Normal 2">
      <calculatedColumnFormula>Impostos15[[#This Row],[Custo previsto]]-Impostos15[[#This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impostos nesta tabela. A diferença é calculada automaticamente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782F7B9-4B71-4569-9D92-F78588D568C5}" name="Poupança16" displayName="Poupança16" ref="B71:E75" totalsRowCount="1" headerRowDxfId="63" dataDxfId="62" totalsRowDxfId="61">
  <autoFilter ref="B71:E74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EB02709-D728-401F-911A-B85B66F7477D}" name="RESERVA" totalsRowLabel="Subtotal" dataDxfId="60" totalsRowDxfId="19" totalsRowCellStyle="Normal 2"/>
    <tableColumn id="2" xr3:uid="{C621A808-C3F8-4B6F-BE6D-C9FCE8C449B0}" name="Custo previsto" dataDxfId="59" totalsRowDxfId="18" totalsRowCellStyle="Normal 2"/>
    <tableColumn id="3" xr3:uid="{B6338BB1-6DDF-4FF8-B59A-722274A61312}" name="Custo Real" dataDxfId="58" totalsRowDxfId="17" totalsRowCellStyle="Normal 2"/>
    <tableColumn id="4" xr3:uid="{2A990FB4-7181-473E-A9EE-FA5B74C29B0A}" name="Diferença" totalsRowFunction="sum" dataDxfId="57" totalsRowDxfId="16" totalsRowCellStyle="Normal 2">
      <calculatedColumnFormula>Poupança16[[#This Row],[Custo previsto]]-Poupança16[[#This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poupança ou investimentos nesta tabela. A diferença é calculada automaticamente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3510D11-731E-45CB-B2A0-1511836C9665}" name="Alimentação17" displayName="Alimentação17" ref="B27:E31" totalsRowCount="1" headerRowDxfId="56" dataDxfId="55" totalsRowDxfId="54">
  <autoFilter ref="B27:E30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726A93D5-52CA-4FFE-A550-109C1E1D0455}" name="ALIMENTAÇÃO" totalsRowLabel="Subtotal" dataDxfId="52" totalsRowDxfId="53" totalsRowCellStyle="Normal 2"/>
    <tableColumn id="2" xr3:uid="{73215297-4CB3-4E7C-82BF-5A67C3F767FF}" name="Custo previsto" dataDxfId="50" totalsRowDxfId="51" totalsRowCellStyle="Normal 2"/>
    <tableColumn id="3" xr3:uid="{8BDF6962-3228-458C-9C37-C9479AA581E6}" name="Custo Real" dataDxfId="48" totalsRowDxfId="49" totalsRowCellStyle="Normal 2"/>
    <tableColumn id="4" xr3:uid="{46345FE9-D2F5-4F1C-95B9-44ABC821811C}" name="Diferença" totalsRowFunction="sum" dataDxfId="46" totalsRowDxfId="47" totalsRowCellStyle="Normal 2">
      <calculatedColumnFormula>Alimentação17[[#This Row],[Custo previsto]]-Alimentação17[[#This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alimentação nesta tabela. A diferença é calculada automaticamente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49E4B40-1CB8-489F-9A5A-76B04BB50221}" name="Animais_de_estimação18" displayName="Animais_de_estimação18" ref="B33:E38" totalsRowCount="1" headerRowDxfId="45" dataDxfId="44" totalsRowDxfId="43">
  <autoFilter ref="B33:E37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85D4DA0B-DAE2-41A7-9B46-2D612F50EF21}" name="CHIQUINHO" totalsRowLabel="Subtotal" dataDxfId="41" totalsRowDxfId="42" totalsRowCellStyle="Normal 2"/>
    <tableColumn id="2" xr3:uid="{0E5AB4BD-5094-42F5-8901-3136F1FA902C}" name="Custo previsto" dataDxfId="39" totalsRowDxfId="40" totalsRowCellStyle="Normal 2"/>
    <tableColumn id="3" xr3:uid="{D2BBD4B3-8450-4987-997F-73C07E95440B}" name="Custo Real" dataDxfId="37" totalsRowDxfId="38" totalsRowCellStyle="Normal 2"/>
    <tableColumn id="4" xr3:uid="{2DBA2BF2-85E0-4B3C-AFCC-E244163E13AA}" name="Diferença" totalsRowFunction="sum" dataDxfId="35" totalsRowDxfId="36" totalsRowCellStyle="Normal 2">
      <calculatedColumnFormula>Animais_de_estimação18[[#This Row],[Custo previsto]]-Animais_de_estimação18[[#This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animais de estimação nesta tabela. A diferença é calculada automaticamente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8B71EDC-D474-405D-95EC-D2EC298C4654}" name="CuidadosPessoais19" displayName="CuidadosPessoais19" ref="B40:E46" totalsRowCount="1" headerRowDxfId="34" dataDxfId="33" totalsRowDxfId="32">
  <autoFilter ref="B40:E45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882B2088-97CE-4E51-B961-1FF5A6CC6211}" name="CUIDADOS PESSOAIS" totalsRowLabel="Subtotal" dataDxfId="30" totalsRowDxfId="31" totalsRowCellStyle="Normal 2"/>
    <tableColumn id="2" xr3:uid="{2E678037-B6A1-45EC-B2C3-1FDD55E15E07}" name="Custo previsto" dataDxfId="28" totalsRowDxfId="29" totalsRowCellStyle="Normal 2"/>
    <tableColumn id="3" xr3:uid="{4D97107F-8667-498B-9114-08E93009CFC3}" name="Custo Real" dataDxfId="26" totalsRowDxfId="27" totalsRowCellStyle="Normal 2"/>
    <tableColumn id="4" xr3:uid="{5812722F-08DC-41E8-A1F6-20891CE00385}" name="Diferença" totalsRowFunction="sum" dataDxfId="24" totalsRowDxfId="25" totalsRowCellStyle="Normal 2">
      <calculatedColumnFormula>CuidadosPessoais19[[#This Row],[Custo previsto]]-CuidadosPessoais19[[#This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cuidados pessoais nesta tabela. A diferença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508AB3-7427-4FA9-85FE-B1A8EF070D8B}" name="Entretenimento" displayName="Entretenimento" ref="B48:E55" totalsRowCount="1" headerRowDxfId="190" dataDxfId="189" totalsRowDxfId="188" headerRowCellStyle="Normal">
  <autoFilter ref="B48:E5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ENTRETENIMENTO" totalsRowLabel="Subtotal" dataDxfId="187" totalsRowDxfId="186" totalsRowCellStyle="Normal 2"/>
    <tableColumn id="2" xr3:uid="{00000000-0010-0000-0100-000002000000}" name="Custo previsto" dataDxfId="185" totalsRowDxfId="184" totalsRowCellStyle="Normal 2">
      <calculatedColumnFormula>9.25*15</calculatedColumnFormula>
    </tableColumn>
    <tableColumn id="3" xr3:uid="{00000000-0010-0000-0100-000003000000}" name="Custo Real" dataDxfId="183" totalsRowDxfId="182" totalsRowCellStyle="Normal 2"/>
    <tableColumn id="4" xr3:uid="{00000000-0010-0000-0100-000004000000}" name="Diferença" totalsRowFunction="sum" dataDxfId="181" totalsRowDxfId="180" totalsRowCellStyle="Normal 2">
      <calculatedColumnFormula>Entretenimento[[#This Row],[Custo previsto]]-Entretenimento[[#This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entretenimento nesta tabela. A diferença é calculada automaticamen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9485CC-B6C6-4DF8-99B0-2BFC6F4BB4BD}" name="Empréstimos" displayName="Empréstimos" ref="B57:E62" totalsRowCount="1" headerRowDxfId="179" dataDxfId="178" totalsRowDxfId="177">
  <autoFilter ref="B57:E61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EMPRÉSTIMOS" totalsRowLabel="Subtotal" dataDxfId="176" totalsRowDxfId="175" totalsRowCellStyle="Normal 2"/>
    <tableColumn id="2" xr3:uid="{00000000-0010-0000-0200-000002000000}" name="Custo previsto" dataDxfId="174" totalsRowDxfId="173" totalsRowCellStyle="Normal 2">
      <calculatedColumnFormula>356.66+59.9+34.99</calculatedColumnFormula>
    </tableColumn>
    <tableColumn id="3" xr3:uid="{00000000-0010-0000-0200-000003000000}" name="Custo Real" dataDxfId="172" totalsRowDxfId="171" totalsRowCellStyle="Normal 2"/>
    <tableColumn id="4" xr3:uid="{00000000-0010-0000-0200-000004000000}" name="Diferença" totalsRowFunction="sum" dataDxfId="170" totalsRowDxfId="169" totalsRowCellStyle="Normal 2">
      <calculatedColumnFormula>Empréstimos[[#This Row],[Custo previsto]]-Empréstimos[[#This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empréstimos nesta tabela. A diferença é calculada automaticamen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0BBB21-419B-45C9-A7E5-A723839D64AF}" name="Transporte" displayName="Transporte" ref="B17:E25" totalsRowCount="1" headerRowDxfId="168" dataDxfId="167" totalsRowDxfId="166">
  <autoFilter ref="B17:E24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TRANSPORTE" totalsRowLabel="Subtotal" dataDxfId="165" totalsRowDxfId="164" totalsRowCellStyle="Normal 2"/>
    <tableColumn id="2" xr3:uid="{00000000-0010-0000-0300-000002000000}" name="Custo previsto" dataDxfId="163" totalsRowDxfId="162" totalsRowCellStyle="Normal 2"/>
    <tableColumn id="3" xr3:uid="{00000000-0010-0000-0300-000003000000}" name="Custo Real" dataDxfId="161" totalsRowDxfId="160" totalsRowCellStyle="Normal 2"/>
    <tableColumn id="4" xr3:uid="{00000000-0010-0000-0300-000004000000}" name="Diferença" totalsRowFunction="sum" dataDxfId="159" totalsRowDxfId="158" totalsRowCellStyle="Normal 2">
      <calculatedColumnFormula>Transporte[[#This Row],[Custo previsto]]-Transporte[[#This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transporte nesta tabela. A diferença é calculada automaticamen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256379-C234-46D1-BC7D-7A1292F879FE}" name="Impostos" displayName="Impostos" ref="B64:E69" totalsRowCount="1" headerRowDxfId="157" dataDxfId="156" totalsRowDxfId="155">
  <autoFilter ref="B64:E68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TAXAS E IMPOSTOS" totalsRowLabel="Subtotal" dataDxfId="154" totalsRowDxfId="153" totalsRowCellStyle="Normal 2"/>
    <tableColumn id="2" xr3:uid="{00000000-0010-0000-0500-000002000000}" name="Custo previsto" dataDxfId="152" totalsRowDxfId="151" totalsRowCellStyle="Normal 2"/>
    <tableColumn id="3" xr3:uid="{00000000-0010-0000-0500-000003000000}" name="Custo Real" dataDxfId="150" totalsRowDxfId="149" totalsRowCellStyle="Normal 2"/>
    <tableColumn id="4" xr3:uid="{00000000-0010-0000-0500-000004000000}" name="Diferença" totalsRowFunction="sum" dataDxfId="148" totalsRowDxfId="147" totalsRowCellStyle="Normal 2">
      <calculatedColumnFormula>Impostos[[#This Row],[Custo previsto]]-Impostos[[#This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impostos nesta tabela. A diferença é calculada automaticament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C65C2B-9865-4534-9A4E-00F4B0A6FB53}" name="Poupança" displayName="Poupança" ref="B71:E75" totalsRowCount="1" headerRowDxfId="146" dataDxfId="145" totalsRowDxfId="144">
  <autoFilter ref="B71:E74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POUPANÇAS OU INVESTIMENTOS" totalsRowLabel="Subtotal" dataDxfId="143" totalsRowDxfId="142" totalsRowCellStyle="Normal 2"/>
    <tableColumn id="2" xr3:uid="{00000000-0010-0000-0600-000002000000}" name="Custo previsto" dataDxfId="141" totalsRowDxfId="140" totalsRowCellStyle="Normal 2"/>
    <tableColumn id="3" xr3:uid="{00000000-0010-0000-0600-000003000000}" name="Custo Real" dataDxfId="139" totalsRowDxfId="138" totalsRowCellStyle="Normal 2"/>
    <tableColumn id="4" xr3:uid="{00000000-0010-0000-0600-000004000000}" name="Diferença" totalsRowFunction="sum" dataDxfId="137" totalsRowDxfId="136" totalsRowCellStyle="Normal 2">
      <calculatedColumnFormula>Poupança[[#This Row],[Custo previsto]]-Poupança[[#This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poupança ou investimentos nesta tabela. A diferença é calculada automaticament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75A278-E83F-4ABB-9F6C-C1E358B6C60B}" name="Alimentação" displayName="Alimentação" ref="B27:E31" totalsRowCount="1" headerRowDxfId="135" dataDxfId="134" totalsRowDxfId="133">
  <autoFilter ref="B27:E30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ALIMENTAÇÃO" totalsRowLabel="Subtotal" dataDxfId="132" totalsRowDxfId="131" totalsRowCellStyle="Normal 2"/>
    <tableColumn id="2" xr3:uid="{00000000-0010-0000-0700-000002000000}" name="Custo previsto" dataDxfId="130" totalsRowDxfId="129" totalsRowCellStyle="Normal 2"/>
    <tableColumn id="3" xr3:uid="{00000000-0010-0000-0700-000003000000}" name="Custo Real" dataDxfId="128" totalsRowDxfId="127" totalsRowCellStyle="Normal 2"/>
    <tableColumn id="4" xr3:uid="{00000000-0010-0000-0700-000004000000}" name="Diferença" totalsRowFunction="sum" dataDxfId="126" totalsRowDxfId="125" totalsRowCellStyle="Normal 2">
      <calculatedColumnFormula>Alimentação[[#This Row],[Custo previsto]]-Alimentação[[#This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alimentação nesta tabela. A diferença é calculada automaticament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F212B1-742E-423F-8874-7E2FC69C9A4B}" name="Animais_de_estimação" displayName="Animais_de_estimação" ref="B33:E38" totalsRowCount="1" headerRowDxfId="124" dataDxfId="123" totalsRowDxfId="122">
  <autoFilter ref="B33:E37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CHIQUINHO" totalsRowLabel="Subtotal" dataDxfId="121" totalsRowDxfId="120" totalsRowCellStyle="Normal 2"/>
    <tableColumn id="2" xr3:uid="{00000000-0010-0000-0900-000002000000}" name="Custo previsto" dataDxfId="119" totalsRowDxfId="118" totalsRowCellStyle="Normal 2"/>
    <tableColumn id="3" xr3:uid="{00000000-0010-0000-0900-000003000000}" name="Custo Real" dataDxfId="117" totalsRowDxfId="116" totalsRowCellStyle="Normal 2"/>
    <tableColumn id="4" xr3:uid="{00000000-0010-0000-0900-000004000000}" name="Diferença" totalsRowFunction="sum" dataDxfId="115" totalsRowDxfId="114" totalsRowCellStyle="Normal 2">
      <calculatedColumnFormula>Animais_de_estimação[[#This Row],[Custo previsto]]-Animais_de_estimação[[#This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animais de estimação nesta tabela. A diferença é calculada automaticament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0A857FD-F57D-4EC5-9CB0-3EC046D42BC2}" name="CuidadosPessoais" displayName="CuidadosPessoais" ref="B40:E46" totalsRowCount="1" headerRowDxfId="113" dataDxfId="112" totalsRowDxfId="111">
  <autoFilter ref="B40:E45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CUIDADOS PESSOAIS" totalsRowLabel="Subtotal" dataDxfId="110" totalsRowDxfId="109" totalsRowCellStyle="Normal 2"/>
    <tableColumn id="2" xr3:uid="{00000000-0010-0000-0B00-000002000000}" name="Custo previsto" dataDxfId="108" totalsRowDxfId="107" totalsRowCellStyle="Normal 2"/>
    <tableColumn id="3" xr3:uid="{00000000-0010-0000-0B00-000003000000}" name="Custo Real" dataDxfId="106" totalsRowDxfId="105" totalsRowCellStyle="Normal 2"/>
    <tableColumn id="4" xr3:uid="{00000000-0010-0000-0B00-000004000000}" name="Diferença" totalsRowFunction="sum" dataDxfId="104" totalsRowDxfId="103" totalsRowCellStyle="Normal 2">
      <calculatedColumnFormula>CuidadosPessoais[[#This Row],[Custo previsto]]-CuidadosPessoais[[#This Row],[Custo Real]]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cuidados pessoais nesta tabela. A diferença é calculada automaticamente"/>
    </ext>
  </extLst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11" Type="http://schemas.openxmlformats.org/officeDocument/2006/relationships/table" Target="../tables/table18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057F-695F-450B-8B38-146A70A6AA0F}">
  <sheetPr>
    <tabColor theme="4"/>
    <pageSetUpPr autoPageBreaks="0" fitToPage="1"/>
  </sheetPr>
  <dimension ref="A1:J76"/>
  <sheetViews>
    <sheetView showGridLines="0" tabSelected="1" zoomScale="80" zoomScaleNormal="80" workbookViewId="0">
      <selection activeCell="B15" sqref="B15:E15"/>
    </sheetView>
  </sheetViews>
  <sheetFormatPr defaultRowHeight="12.75" x14ac:dyDescent="0.2"/>
  <cols>
    <col min="1" max="1" width="3" style="2" customWidth="1"/>
    <col min="2" max="2" width="47.5703125" style="1" customWidth="1"/>
    <col min="3" max="3" width="18.140625" style="1" customWidth="1"/>
    <col min="4" max="4" width="14.7109375" style="1" customWidth="1"/>
    <col min="5" max="5" width="14.28515625" style="1" customWidth="1"/>
    <col min="6" max="6" width="3" style="1" customWidth="1"/>
    <col min="7" max="7" width="47.5703125" style="1" customWidth="1"/>
    <col min="8" max="8" width="18.140625" style="1" customWidth="1"/>
    <col min="9" max="9" width="14.7109375" style="1" customWidth="1"/>
    <col min="10" max="10" width="20.140625" style="1" customWidth="1"/>
    <col min="11" max="11" width="3" style="1" customWidth="1"/>
    <col min="12" max="16384" width="9.140625" style="1"/>
  </cols>
  <sheetData>
    <row r="1" spans="1:10" s="7" customFormat="1" ht="15" x14ac:dyDescent="0.25">
      <c r="A1" s="11" t="s">
        <v>33</v>
      </c>
    </row>
    <row r="2" spans="1:10" s="7" customFormat="1" ht="71.45" customHeight="1" x14ac:dyDescent="0.45">
      <c r="A2" s="10" t="s">
        <v>32</v>
      </c>
      <c r="B2" s="9"/>
      <c r="C2" s="12" t="s">
        <v>34</v>
      </c>
      <c r="D2" s="8"/>
      <c r="E2" s="8"/>
      <c r="F2" s="8"/>
      <c r="G2" s="8"/>
      <c r="H2" s="13">
        <v>44197</v>
      </c>
      <c r="I2" s="8"/>
      <c r="J2" s="8"/>
    </row>
    <row r="4" spans="1:10" ht="24.95" customHeight="1" x14ac:dyDescent="0.25">
      <c r="A4" s="2" t="s">
        <v>31</v>
      </c>
      <c r="B4" s="14" t="s">
        <v>8</v>
      </c>
      <c r="C4" s="14" t="s">
        <v>23</v>
      </c>
      <c r="D4" s="14" t="s">
        <v>22</v>
      </c>
      <c r="E4" s="14" t="s">
        <v>21</v>
      </c>
      <c r="F4" s="3"/>
      <c r="G4" s="18" t="s">
        <v>20</v>
      </c>
      <c r="H4" s="18"/>
      <c r="I4" s="18"/>
      <c r="J4" s="17">
        <f>SUBTOTAL(109,Moradia[Custo previsto],Transporte[Custo previsto],Alimentação[Custo previsto],Animais_de_estimação[Custo previsto],CuidadosPessoais[Custo previsto],Entretenimento[Custo previsto],Empréstimos[Custo previsto],Impostos[Custo previsto],Poupança[Custo previsto])</f>
        <v>6211.7599999999993</v>
      </c>
    </row>
    <row r="5" spans="1:10" ht="24.95" customHeight="1" x14ac:dyDescent="0.25">
      <c r="B5" s="6" t="s">
        <v>35</v>
      </c>
      <c r="C5" s="4">
        <v>1120</v>
      </c>
      <c r="D5" s="4"/>
      <c r="E5" s="4">
        <f>Moradia[[#This Row],[Custo previsto]]-Moradia[[#This Row],[Custo Real]]</f>
        <v>1120</v>
      </c>
      <c r="F5" s="3"/>
      <c r="G5" s="18"/>
      <c r="H5" s="18"/>
      <c r="I5" s="18"/>
      <c r="J5" s="17"/>
    </row>
    <row r="6" spans="1:10" ht="24.95" customHeight="1" x14ac:dyDescent="0.25">
      <c r="B6" s="6" t="s">
        <v>38</v>
      </c>
      <c r="C6" s="4">
        <f>120+6+3.5</f>
        <v>129.5</v>
      </c>
      <c r="D6" s="4"/>
      <c r="E6" s="4">
        <f>Moradia[[#This Row],[Custo previsto]]-Moradia[[#This Row],[Custo Real]]</f>
        <v>129.5</v>
      </c>
      <c r="F6" s="3"/>
      <c r="G6" s="18" t="s">
        <v>19</v>
      </c>
      <c r="H6" s="18"/>
      <c r="I6" s="18"/>
      <c r="J6" s="17">
        <f>SUBTOTAL(109,Moradia[Custo Real],Transporte[Custo Real],Alimentação[Custo Real],Animais_de_estimação[Custo Real],CuidadosPessoais[Custo Real],Entretenimento[Custo Real],Empréstimos[Custo Real],Impostos[Custo Real],Poupança[Custo Real])</f>
        <v>0</v>
      </c>
    </row>
    <row r="7" spans="1:10" ht="24.95" customHeight="1" x14ac:dyDescent="0.25">
      <c r="B7" s="6" t="s">
        <v>50</v>
      </c>
      <c r="C7" s="4"/>
      <c r="D7" s="4"/>
      <c r="E7" s="4">
        <f>Moradia[[#This Row],[Custo previsto]]-Moradia[[#This Row],[Custo Real]]</f>
        <v>0</v>
      </c>
      <c r="F7" s="3"/>
      <c r="G7" s="18"/>
      <c r="H7" s="18"/>
      <c r="I7" s="18"/>
      <c r="J7" s="17"/>
    </row>
    <row r="8" spans="1:10" ht="24.95" customHeight="1" x14ac:dyDescent="0.25">
      <c r="B8" s="6" t="s">
        <v>37</v>
      </c>
      <c r="C8" s="4">
        <v>88.36</v>
      </c>
      <c r="D8" s="4"/>
      <c r="E8" s="4">
        <f>Moradia[[#This Row],[Custo previsto]]-Moradia[[#This Row],[Custo Real]]</f>
        <v>88.36</v>
      </c>
      <c r="F8" s="3"/>
      <c r="G8" s="18" t="s">
        <v>18</v>
      </c>
      <c r="H8" s="18"/>
      <c r="I8" s="18"/>
      <c r="J8" s="17">
        <f>J4-J6</f>
        <v>6211.7599999999993</v>
      </c>
    </row>
    <row r="9" spans="1:10" ht="24.95" customHeight="1" x14ac:dyDescent="0.25">
      <c r="B9" s="6" t="s">
        <v>0</v>
      </c>
      <c r="C9" s="4">
        <v>12.5</v>
      </c>
      <c r="D9" s="4"/>
      <c r="E9" s="4">
        <f>Moradia[[#This Row],[Custo previsto]]-Moradia[[#This Row],[Custo Real]]</f>
        <v>12.5</v>
      </c>
      <c r="F9" s="3"/>
      <c r="G9" s="18"/>
      <c r="H9" s="18"/>
      <c r="I9" s="18"/>
      <c r="J9" s="17"/>
    </row>
    <row r="10" spans="1:10" ht="24.95" customHeight="1" x14ac:dyDescent="0.25">
      <c r="B10" s="6" t="s">
        <v>39</v>
      </c>
      <c r="C10" s="4">
        <v>80</v>
      </c>
      <c r="D10" s="4"/>
      <c r="E10" s="4">
        <f>Moradia[[#This Row],[Custo previsto]]-Moradia[[#This Row],[Custo Real]]</f>
        <v>80</v>
      </c>
      <c r="F10" s="3"/>
    </row>
    <row r="11" spans="1:10" ht="24.95" customHeight="1" x14ac:dyDescent="0.25">
      <c r="B11" s="6" t="s">
        <v>40</v>
      </c>
      <c r="C11" s="4">
        <v>24</v>
      </c>
      <c r="D11" s="4"/>
      <c r="E11" s="4">
        <f>Moradia[[#This Row],[Custo previsto]]-Moradia[[#This Row],[Custo Real]]</f>
        <v>24</v>
      </c>
      <c r="F11" s="3"/>
    </row>
    <row r="12" spans="1:10" ht="24.95" customHeight="1" x14ac:dyDescent="0.25">
      <c r="B12" s="6" t="s">
        <v>36</v>
      </c>
      <c r="C12" s="4">
        <v>149.99</v>
      </c>
      <c r="D12" s="4"/>
      <c r="E12" s="4">
        <f>Moradia[[#This Row],[Custo previsto]]-Moradia[[#This Row],[Custo Real]]</f>
        <v>149.99</v>
      </c>
      <c r="F12" s="3"/>
    </row>
    <row r="13" spans="1:10" ht="24.95" customHeight="1" x14ac:dyDescent="0.25">
      <c r="B13" s="6" t="s">
        <v>41</v>
      </c>
      <c r="C13" s="4">
        <v>59.99</v>
      </c>
      <c r="D13" s="4"/>
      <c r="E13" s="4">
        <f>Moradia[[#This Row],[Custo previsto]]-Moradia[[#This Row],[Custo Real]]</f>
        <v>59.99</v>
      </c>
      <c r="F13" s="3"/>
    </row>
    <row r="14" spans="1:10" ht="24.95" customHeight="1" x14ac:dyDescent="0.25">
      <c r="B14" s="6" t="s">
        <v>1</v>
      </c>
      <c r="C14" s="4">
        <v>0</v>
      </c>
      <c r="D14" s="4"/>
      <c r="E14" s="4">
        <f>Moradia[[#This Row],[Custo previsto]]-Moradia[[#This Row],[Custo Real]]</f>
        <v>0</v>
      </c>
      <c r="F14" s="3"/>
    </row>
    <row r="15" spans="1:10" ht="24.95" customHeight="1" x14ac:dyDescent="0.25">
      <c r="B15" s="15" t="s">
        <v>17</v>
      </c>
      <c r="C15" s="16"/>
      <c r="D15" s="16"/>
      <c r="E15" s="16">
        <f>SUBTOTAL(109,Moradia[Diferença])</f>
        <v>1664.34</v>
      </c>
      <c r="F15" s="3"/>
    </row>
    <row r="16" spans="1:10" ht="24.95" customHeight="1" x14ac:dyDescent="0.25">
      <c r="B16" s="19"/>
      <c r="C16" s="19"/>
      <c r="D16" s="19"/>
      <c r="E16" s="19"/>
      <c r="F16" s="3"/>
    </row>
    <row r="17" spans="1:6" ht="24.95" customHeight="1" x14ac:dyDescent="0.25">
      <c r="A17" s="2" t="s">
        <v>30</v>
      </c>
      <c r="B17" s="14" t="s">
        <v>2</v>
      </c>
      <c r="C17" s="14" t="s">
        <v>23</v>
      </c>
      <c r="D17" s="14" t="s">
        <v>22</v>
      </c>
      <c r="E17" s="14" t="s">
        <v>21</v>
      </c>
      <c r="F17" s="3"/>
    </row>
    <row r="18" spans="1:6" ht="24.95" customHeight="1" x14ac:dyDescent="0.25">
      <c r="B18" s="6" t="s">
        <v>3</v>
      </c>
      <c r="C18" s="4"/>
      <c r="D18" s="4"/>
      <c r="E18" s="4">
        <f>Transporte[[#This Row],[Custo previsto]]-Transporte[[#This Row],[Custo Real]]</f>
        <v>0</v>
      </c>
      <c r="F18" s="3"/>
    </row>
    <row r="19" spans="1:6" ht="24.95" customHeight="1" x14ac:dyDescent="0.25">
      <c r="B19" s="6" t="s">
        <v>42</v>
      </c>
      <c r="C19" s="4"/>
      <c r="D19" s="4"/>
      <c r="E19" s="4">
        <f>Transporte[[#This Row],[Custo previsto]]-Transporte[[#This Row],[Custo Real]]</f>
        <v>0</v>
      </c>
      <c r="F19" s="3"/>
    </row>
    <row r="20" spans="1:6" ht="24.95" customHeight="1" x14ac:dyDescent="0.25">
      <c r="B20" s="6" t="s">
        <v>4</v>
      </c>
      <c r="C20" s="4">
        <v>244.4</v>
      </c>
      <c r="D20" s="4"/>
      <c r="E20" s="4">
        <f>Transporte[[#This Row],[Custo previsto]]-Transporte[[#This Row],[Custo Real]]</f>
        <v>244.4</v>
      </c>
      <c r="F20" s="3"/>
    </row>
    <row r="21" spans="1:6" ht="24.95" customHeight="1" x14ac:dyDescent="0.25">
      <c r="B21" s="6" t="s">
        <v>5</v>
      </c>
      <c r="C21" s="4"/>
      <c r="D21" s="4"/>
      <c r="E21" s="4">
        <f>Transporte[[#This Row],[Custo previsto]]-Transporte[[#This Row],[Custo Real]]</f>
        <v>0</v>
      </c>
      <c r="F21" s="3"/>
    </row>
    <row r="22" spans="1:6" ht="24.95" customHeight="1" x14ac:dyDescent="0.25">
      <c r="B22" s="6" t="s">
        <v>6</v>
      </c>
      <c r="C22" s="4">
        <f>195.4+150.02+120+120</f>
        <v>585.42000000000007</v>
      </c>
      <c r="D22" s="4"/>
      <c r="E22" s="4">
        <f>Transporte[[#This Row],[Custo previsto]]-Transporte[[#This Row],[Custo Real]]</f>
        <v>585.42000000000007</v>
      </c>
      <c r="F22" s="3"/>
    </row>
    <row r="23" spans="1:6" ht="24.95" customHeight="1" x14ac:dyDescent="0.25">
      <c r="B23" s="6" t="s">
        <v>7</v>
      </c>
      <c r="C23" s="4">
        <v>120</v>
      </c>
      <c r="D23" s="4"/>
      <c r="E23" s="4">
        <f>Transporte[[#This Row],[Custo previsto]]-Transporte[[#This Row],[Custo Real]]</f>
        <v>120</v>
      </c>
      <c r="F23" s="3"/>
    </row>
    <row r="24" spans="1:6" ht="24.95" customHeight="1" x14ac:dyDescent="0.25">
      <c r="B24" s="6" t="s">
        <v>1</v>
      </c>
      <c r="C24" s="4"/>
      <c r="D24" s="4"/>
      <c r="E24" s="4">
        <f>Transporte[[#This Row],[Custo previsto]]-Transporte[[#This Row],[Custo Real]]</f>
        <v>0</v>
      </c>
      <c r="F24" s="3"/>
    </row>
    <row r="25" spans="1:6" ht="24.95" customHeight="1" x14ac:dyDescent="0.25">
      <c r="B25" s="5" t="s">
        <v>17</v>
      </c>
      <c r="C25" s="4"/>
      <c r="D25" s="4"/>
      <c r="E25" s="4">
        <f>SUBTOTAL(109,Transporte[Diferença])</f>
        <v>949.82</v>
      </c>
      <c r="F25" s="3"/>
    </row>
    <row r="26" spans="1:6" ht="24.95" customHeight="1" x14ac:dyDescent="0.25">
      <c r="B26" s="19"/>
      <c r="C26" s="19"/>
      <c r="D26" s="19"/>
      <c r="E26" s="19"/>
      <c r="F26" s="3"/>
    </row>
    <row r="27" spans="1:6" ht="24.95" customHeight="1" x14ac:dyDescent="0.25">
      <c r="A27" s="2" t="s">
        <v>28</v>
      </c>
      <c r="B27" s="14" t="s">
        <v>27</v>
      </c>
      <c r="C27" s="14" t="s">
        <v>23</v>
      </c>
      <c r="D27" s="14" t="s">
        <v>22</v>
      </c>
      <c r="E27" s="14" t="s">
        <v>21</v>
      </c>
      <c r="F27" s="3"/>
    </row>
    <row r="28" spans="1:6" ht="24.95" customHeight="1" x14ac:dyDescent="0.25">
      <c r="B28" s="6" t="s">
        <v>26</v>
      </c>
      <c r="C28" s="4">
        <f>33.78+54+22.9+143.18+11.8+62.32+3.98+1131.06</f>
        <v>1463.02</v>
      </c>
      <c r="D28" s="4"/>
      <c r="E28" s="4">
        <f>Alimentação[[#This Row],[Custo previsto]]-Alimentação[[#This Row],[Custo Real]]</f>
        <v>1463.02</v>
      </c>
      <c r="F28" s="3"/>
    </row>
    <row r="29" spans="1:6" ht="24.95" customHeight="1" x14ac:dyDescent="0.25">
      <c r="B29" s="6" t="s">
        <v>57</v>
      </c>
      <c r="C29" s="4">
        <f>89+17.5+4.5+30.65+54.9+8.9+51.7</f>
        <v>257.15000000000003</v>
      </c>
      <c r="D29" s="4"/>
      <c r="E29" s="4">
        <f>Alimentação[[#This Row],[Custo previsto]]-Alimentação[[#This Row],[Custo Real]]</f>
        <v>257.15000000000003</v>
      </c>
      <c r="F29" s="3"/>
    </row>
    <row r="30" spans="1:6" ht="24.95" customHeight="1" x14ac:dyDescent="0.25">
      <c r="B30" s="6" t="s">
        <v>1</v>
      </c>
      <c r="C30" s="4"/>
      <c r="D30" s="4"/>
      <c r="E30" s="4">
        <f>Alimentação[[#This Row],[Custo previsto]]-Alimentação[[#This Row],[Custo Real]]</f>
        <v>0</v>
      </c>
      <c r="F30" s="3"/>
    </row>
    <row r="31" spans="1:6" ht="24.95" customHeight="1" x14ac:dyDescent="0.25">
      <c r="B31" s="5" t="s">
        <v>17</v>
      </c>
      <c r="C31" s="4"/>
      <c r="D31" s="4"/>
      <c r="E31" s="4">
        <f>SUBTOTAL(109,Alimentação[Diferença])</f>
        <v>1720.17</v>
      </c>
      <c r="F31" s="3"/>
    </row>
    <row r="32" spans="1:6" ht="24.95" customHeight="1" x14ac:dyDescent="0.25">
      <c r="B32" s="19"/>
      <c r="C32" s="19"/>
      <c r="D32" s="19"/>
      <c r="E32" s="19"/>
      <c r="F32" s="3"/>
    </row>
    <row r="33" spans="1:10" ht="24.95" customHeight="1" x14ac:dyDescent="0.25">
      <c r="A33" s="2" t="s">
        <v>25</v>
      </c>
      <c r="B33" s="14" t="s">
        <v>59</v>
      </c>
      <c r="C33" s="14" t="s">
        <v>23</v>
      </c>
      <c r="D33" s="14" t="s">
        <v>22</v>
      </c>
      <c r="E33" s="14" t="s">
        <v>21</v>
      </c>
      <c r="F33" s="3"/>
    </row>
    <row r="34" spans="1:10" ht="24.95" customHeight="1" x14ac:dyDescent="0.25">
      <c r="B34" s="6" t="s">
        <v>9</v>
      </c>
      <c r="C34" s="4">
        <v>24</v>
      </c>
      <c r="D34" s="4"/>
      <c r="E34" s="4">
        <f>Animais_de_estimação[[#This Row],[Custo previsto]]-Animais_de_estimação[[#This Row],[Custo Real]]</f>
        <v>24</v>
      </c>
      <c r="F34" s="3"/>
    </row>
    <row r="35" spans="1:10" ht="24.95" customHeight="1" x14ac:dyDescent="0.25">
      <c r="B35" s="6" t="s">
        <v>10</v>
      </c>
      <c r="C35" s="4"/>
      <c r="D35" s="4"/>
      <c r="E35" s="4">
        <f>Animais_de_estimação[[#This Row],[Custo previsto]]-Animais_de_estimação[[#This Row],[Custo Real]]</f>
        <v>0</v>
      </c>
      <c r="F35" s="3"/>
    </row>
    <row r="36" spans="1:10" ht="24.95" customHeight="1" x14ac:dyDescent="0.25">
      <c r="B36" s="6" t="s">
        <v>11</v>
      </c>
      <c r="C36" s="4">
        <v>55</v>
      </c>
      <c r="D36" s="4"/>
      <c r="E36" s="4">
        <f>Animais_de_estimação[[#This Row],[Custo previsto]]-Animais_de_estimação[[#This Row],[Custo Real]]</f>
        <v>55</v>
      </c>
      <c r="F36" s="3"/>
    </row>
    <row r="37" spans="1:10" ht="24.95" customHeight="1" x14ac:dyDescent="0.25">
      <c r="B37" s="6" t="s">
        <v>1</v>
      </c>
      <c r="C37" s="4"/>
      <c r="D37" s="4"/>
      <c r="E37" s="4">
        <f>Animais_de_estimação[[#This Row],[Custo previsto]]-Animais_de_estimação[[#This Row],[Custo Real]]</f>
        <v>0</v>
      </c>
      <c r="F37" s="3"/>
    </row>
    <row r="38" spans="1:10" ht="24.95" customHeight="1" x14ac:dyDescent="0.25">
      <c r="B38" s="5" t="s">
        <v>17</v>
      </c>
      <c r="C38" s="4"/>
      <c r="D38" s="4"/>
      <c r="E38" s="4">
        <f>SUBTOTAL(109,Animais_de_estimação[Diferença])</f>
        <v>79</v>
      </c>
      <c r="F38" s="3"/>
    </row>
    <row r="39" spans="1:10" ht="24.95" customHeight="1" x14ac:dyDescent="0.25">
      <c r="B39" s="19"/>
      <c r="C39" s="19"/>
      <c r="D39" s="19"/>
      <c r="E39" s="19"/>
      <c r="F39" s="3"/>
    </row>
    <row r="40" spans="1:10" ht="24.95" customHeight="1" x14ac:dyDescent="0.25">
      <c r="A40" s="2" t="s">
        <v>24</v>
      </c>
      <c r="B40" s="14" t="s">
        <v>12</v>
      </c>
      <c r="C40" s="14" t="s">
        <v>23</v>
      </c>
      <c r="D40" s="14" t="s">
        <v>22</v>
      </c>
      <c r="E40" s="14" t="s">
        <v>21</v>
      </c>
      <c r="F40" s="3"/>
    </row>
    <row r="41" spans="1:10" ht="24.95" customHeight="1" x14ac:dyDescent="0.25">
      <c r="B41" s="6" t="s">
        <v>10</v>
      </c>
      <c r="C41" s="4"/>
      <c r="D41" s="4"/>
      <c r="E41" s="4">
        <f>CuidadosPessoais[[#This Row],[Custo previsto]]-CuidadosPessoais[[#This Row],[Custo Real]]</f>
        <v>0</v>
      </c>
      <c r="F41" s="3"/>
    </row>
    <row r="42" spans="1:10" ht="24.95" customHeight="1" x14ac:dyDescent="0.25">
      <c r="B42" s="6" t="s">
        <v>13</v>
      </c>
      <c r="C42" s="4">
        <v>50</v>
      </c>
      <c r="D42" s="4"/>
      <c r="E42" s="4">
        <f>CuidadosPessoais[[#This Row],[Custo previsto]]-CuidadosPessoais[[#This Row],[Custo Real]]</f>
        <v>50</v>
      </c>
      <c r="F42" s="3"/>
      <c r="G42" s="19"/>
      <c r="H42" s="19"/>
      <c r="I42" s="19"/>
      <c r="J42" s="19"/>
    </row>
    <row r="43" spans="1:10" ht="24.95" customHeight="1" x14ac:dyDescent="0.25">
      <c r="B43" s="6" t="s">
        <v>14</v>
      </c>
      <c r="C43" s="4"/>
      <c r="D43" s="4"/>
      <c r="E43" s="4">
        <f>CuidadosPessoais[[#This Row],[Custo previsto]]-CuidadosPessoais[[#This Row],[Custo Real]]</f>
        <v>0</v>
      </c>
      <c r="F43" s="3"/>
    </row>
    <row r="44" spans="1:10" ht="24.95" customHeight="1" x14ac:dyDescent="0.25">
      <c r="B44" s="6" t="s">
        <v>58</v>
      </c>
      <c r="C44" s="4">
        <v>17.46</v>
      </c>
      <c r="D44" s="4"/>
      <c r="E44" s="4">
        <f>CuidadosPessoais[[#This Row],[Custo previsto]]-CuidadosPessoais[[#This Row],[Custo Real]]</f>
        <v>17.46</v>
      </c>
      <c r="F44" s="3"/>
    </row>
    <row r="45" spans="1:10" ht="24.95" customHeight="1" x14ac:dyDescent="0.25">
      <c r="B45" s="6" t="s">
        <v>1</v>
      </c>
      <c r="C45" s="4"/>
      <c r="D45" s="4"/>
      <c r="E45" s="4">
        <f>CuidadosPessoais[[#This Row],[Custo previsto]]-CuidadosPessoais[[#This Row],[Custo Real]]</f>
        <v>0</v>
      </c>
      <c r="F45" s="3"/>
    </row>
    <row r="46" spans="1:10" ht="24.95" customHeight="1" x14ac:dyDescent="0.25">
      <c r="B46" s="5" t="s">
        <v>17</v>
      </c>
      <c r="C46" s="4"/>
      <c r="D46" s="4"/>
      <c r="E46" s="4">
        <f>SUBTOTAL(109,CuidadosPessoais[Diferença])</f>
        <v>67.460000000000008</v>
      </c>
      <c r="F46" s="3"/>
    </row>
    <row r="47" spans="1:10" ht="24.95" customHeight="1" x14ac:dyDescent="0.2"/>
    <row r="48" spans="1:10" ht="24.95" customHeight="1" x14ac:dyDescent="0.2">
      <c r="B48" s="14" t="s">
        <v>15</v>
      </c>
      <c r="C48" s="14" t="s">
        <v>23</v>
      </c>
      <c r="D48" s="14" t="s">
        <v>22</v>
      </c>
      <c r="E48" s="14" t="s">
        <v>21</v>
      </c>
    </row>
    <row r="49" spans="2:5" ht="24.95" customHeight="1" x14ac:dyDescent="0.2">
      <c r="B49" s="6" t="s">
        <v>43</v>
      </c>
      <c r="C49" s="4">
        <v>9.9</v>
      </c>
      <c r="D49" s="4"/>
      <c r="E49" s="4">
        <f>Entretenimento[[#This Row],[Custo previsto]]-Entretenimento[[#This Row],[Custo Real]]</f>
        <v>9.9</v>
      </c>
    </row>
    <row r="50" spans="2:5" ht="24.95" customHeight="1" x14ac:dyDescent="0.2">
      <c r="B50" s="6" t="s">
        <v>55</v>
      </c>
      <c r="C50" s="4">
        <v>3.5</v>
      </c>
      <c r="D50" s="4"/>
      <c r="E50" s="4">
        <f>Entretenimento[[#This Row],[Custo previsto]]-Entretenimento[[#This Row],[Custo Real]]</f>
        <v>3.5</v>
      </c>
    </row>
    <row r="51" spans="2:5" ht="24.95" customHeight="1" x14ac:dyDescent="0.2">
      <c r="B51" s="6" t="s">
        <v>56</v>
      </c>
      <c r="C51" s="4">
        <f>211.5+122.5</f>
        <v>334</v>
      </c>
      <c r="D51" s="4"/>
      <c r="E51" s="4">
        <f>Entretenimento[[#This Row],[Custo previsto]]-Entretenimento[[#This Row],[Custo Real]]</f>
        <v>334</v>
      </c>
    </row>
    <row r="52" spans="2:5" ht="24.95" customHeight="1" x14ac:dyDescent="0.2">
      <c r="B52" s="6" t="s">
        <v>44</v>
      </c>
      <c r="C52" s="4">
        <f t="shared" ref="C52" si="0">9.25*15</f>
        <v>138.75</v>
      </c>
      <c r="D52" s="4"/>
      <c r="E52" s="4">
        <f>Entretenimento[[#This Row],[Custo previsto]]-Entretenimento[[#This Row],[Custo Real]]</f>
        <v>138.75</v>
      </c>
    </row>
    <row r="53" spans="2:5" ht="24.95" customHeight="1" x14ac:dyDescent="0.2">
      <c r="B53" s="6" t="s">
        <v>1</v>
      </c>
      <c r="C53" s="4">
        <f>240+240+25</f>
        <v>505</v>
      </c>
      <c r="D53" s="4"/>
      <c r="E53" s="4">
        <f>Entretenimento[[#This Row],[Custo previsto]]-Entretenimento[[#This Row],[Custo Real]]</f>
        <v>505</v>
      </c>
    </row>
    <row r="54" spans="2:5" ht="24.95" customHeight="1" x14ac:dyDescent="0.2">
      <c r="B54" s="6" t="s">
        <v>1</v>
      </c>
      <c r="C54" s="4"/>
      <c r="D54" s="4"/>
      <c r="E54" s="4">
        <f>Entretenimento[[#This Row],[Custo previsto]]-Entretenimento[[#This Row],[Custo Real]]</f>
        <v>0</v>
      </c>
    </row>
    <row r="55" spans="2:5" ht="24.95" customHeight="1" x14ac:dyDescent="0.2">
      <c r="B55" s="5" t="s">
        <v>17</v>
      </c>
      <c r="C55" s="4"/>
      <c r="D55" s="4"/>
      <c r="E55" s="4">
        <f>SUBTOTAL(109,Entretenimento[Diferença])</f>
        <v>991.15</v>
      </c>
    </row>
    <row r="56" spans="2:5" ht="24.95" customHeight="1" x14ac:dyDescent="0.25">
      <c r="B56" s="19"/>
      <c r="C56" s="19"/>
      <c r="D56" s="19"/>
      <c r="E56" s="19"/>
    </row>
    <row r="57" spans="2:5" ht="24.95" customHeight="1" x14ac:dyDescent="0.2">
      <c r="B57" s="14" t="s">
        <v>16</v>
      </c>
      <c r="C57" s="14" t="s">
        <v>23</v>
      </c>
      <c r="D57" s="14" t="s">
        <v>22</v>
      </c>
      <c r="E57" s="14" t="s">
        <v>21</v>
      </c>
    </row>
    <row r="58" spans="2:5" ht="24.95" customHeight="1" x14ac:dyDescent="0.2">
      <c r="B58" s="6" t="s">
        <v>45</v>
      </c>
      <c r="C58" s="4"/>
      <c r="D58" s="4"/>
      <c r="E58" s="4">
        <f>Empréstimos[[#This Row],[Custo previsto]]-Empréstimos[[#This Row],[Custo Real]]</f>
        <v>0</v>
      </c>
    </row>
    <row r="59" spans="2:5" ht="24.95" customHeight="1" x14ac:dyDescent="0.2">
      <c r="B59" s="6" t="s">
        <v>46</v>
      </c>
      <c r="C59" s="4">
        <f>356.66+59.9+34.99</f>
        <v>451.55</v>
      </c>
      <c r="D59" s="4"/>
      <c r="E59" s="4">
        <f>Empréstimos[[#This Row],[Custo previsto]]-Empréstimos[[#This Row],[Custo Real]]</f>
        <v>451.55</v>
      </c>
    </row>
    <row r="60" spans="2:5" ht="24.95" customHeight="1" x14ac:dyDescent="0.2">
      <c r="B60" s="6" t="s">
        <v>47</v>
      </c>
      <c r="C60" s="4">
        <f>40.02+59.9+79</f>
        <v>178.92000000000002</v>
      </c>
      <c r="D60" s="4"/>
      <c r="E60" s="4">
        <f>Empréstimos[[#This Row],[Custo previsto]]-Empréstimos[[#This Row],[Custo Real]]</f>
        <v>178.92000000000002</v>
      </c>
    </row>
    <row r="61" spans="2:5" ht="24.95" customHeight="1" x14ac:dyDescent="0.2">
      <c r="B61" s="6" t="s">
        <v>1</v>
      </c>
      <c r="C61" s="4"/>
      <c r="D61" s="4"/>
      <c r="E61" s="4">
        <f>Empréstimos[[#This Row],[Custo previsto]]-Empréstimos[[#This Row],[Custo Real]]</f>
        <v>0</v>
      </c>
    </row>
    <row r="62" spans="2:5" ht="24.95" customHeight="1" x14ac:dyDescent="0.2">
      <c r="B62" s="5" t="s">
        <v>17</v>
      </c>
      <c r="C62" s="4"/>
      <c r="D62" s="4"/>
      <c r="E62" s="4">
        <f>SUBTOTAL(109,Empréstimos[Diferença])</f>
        <v>630.47</v>
      </c>
    </row>
    <row r="63" spans="2:5" ht="24.95" customHeight="1" x14ac:dyDescent="0.25">
      <c r="B63" s="19"/>
      <c r="C63" s="19"/>
      <c r="D63" s="19"/>
      <c r="E63" s="19"/>
    </row>
    <row r="64" spans="2:5" ht="24.95" customHeight="1" x14ac:dyDescent="0.2">
      <c r="B64" s="14" t="s">
        <v>48</v>
      </c>
      <c r="C64" s="14" t="s">
        <v>23</v>
      </c>
      <c r="D64" s="14" t="s">
        <v>22</v>
      </c>
      <c r="E64" s="14" t="s">
        <v>21</v>
      </c>
    </row>
    <row r="65" spans="2:5" ht="24.95" customHeight="1" x14ac:dyDescent="0.2">
      <c r="B65" s="6" t="s">
        <v>49</v>
      </c>
      <c r="C65" s="4">
        <v>13.95</v>
      </c>
      <c r="D65" s="4"/>
      <c r="E65" s="4">
        <f>Impostos[[#This Row],[Custo previsto]]-Impostos[[#This Row],[Custo Real]]</f>
        <v>13.95</v>
      </c>
    </row>
    <row r="66" spans="2:5" ht="24.95" customHeight="1" x14ac:dyDescent="0.2">
      <c r="B66" s="6" t="s">
        <v>53</v>
      </c>
      <c r="C66" s="4"/>
      <c r="D66" s="4"/>
      <c r="E66" s="4">
        <f>Impostos[[#This Row],[Custo previsto]]-Impostos[[#This Row],[Custo Real]]</f>
        <v>0</v>
      </c>
    </row>
    <row r="67" spans="2:5" ht="24.95" customHeight="1" x14ac:dyDescent="0.2">
      <c r="B67" s="6" t="s">
        <v>54</v>
      </c>
      <c r="C67" s="4"/>
      <c r="D67" s="4"/>
      <c r="E67" s="4">
        <f>Impostos[[#This Row],[Custo previsto]]-Impostos[[#This Row],[Custo Real]]</f>
        <v>0</v>
      </c>
    </row>
    <row r="68" spans="2:5" ht="24.95" customHeight="1" x14ac:dyDescent="0.2">
      <c r="B68" s="6" t="s">
        <v>1</v>
      </c>
      <c r="C68" s="4"/>
      <c r="D68" s="4"/>
      <c r="E68" s="4">
        <f>Impostos[[#This Row],[Custo previsto]]-Impostos[[#This Row],[Custo Real]]</f>
        <v>0</v>
      </c>
    </row>
    <row r="69" spans="2:5" ht="24.95" customHeight="1" x14ac:dyDescent="0.2">
      <c r="B69" s="5" t="s">
        <v>17</v>
      </c>
      <c r="C69" s="4"/>
      <c r="D69" s="4"/>
      <c r="E69" s="4">
        <f>SUBTOTAL(109,Impostos[Diferença])</f>
        <v>13.95</v>
      </c>
    </row>
    <row r="70" spans="2:5" ht="24.95" customHeight="1" x14ac:dyDescent="0.25">
      <c r="B70" s="19"/>
      <c r="C70" s="19"/>
      <c r="D70" s="19"/>
      <c r="E70" s="19"/>
    </row>
    <row r="71" spans="2:5" ht="24.95" customHeight="1" x14ac:dyDescent="0.2">
      <c r="B71" s="14" t="s">
        <v>29</v>
      </c>
      <c r="C71" s="14" t="s">
        <v>23</v>
      </c>
      <c r="D71" s="14" t="s">
        <v>22</v>
      </c>
      <c r="E71" s="14" t="s">
        <v>21</v>
      </c>
    </row>
    <row r="72" spans="2:5" ht="24.95" customHeight="1" x14ac:dyDescent="0.2">
      <c r="B72" s="6" t="s">
        <v>51</v>
      </c>
      <c r="C72" s="4">
        <v>70.400000000000006</v>
      </c>
      <c r="D72" s="4"/>
      <c r="E72" s="4">
        <f>Poupança[[#This Row],[Custo previsto]]-Poupança[[#This Row],[Custo Real]]</f>
        <v>70.400000000000006</v>
      </c>
    </row>
    <row r="73" spans="2:5" ht="24.95" customHeight="1" x14ac:dyDescent="0.2">
      <c r="B73" s="6" t="s">
        <v>52</v>
      </c>
      <c r="C73" s="4">
        <v>25</v>
      </c>
      <c r="D73" s="4"/>
      <c r="E73" s="4">
        <f>Poupança[[#This Row],[Custo previsto]]-Poupança[[#This Row],[Custo Real]]</f>
        <v>25</v>
      </c>
    </row>
    <row r="74" spans="2:5" ht="24.95" customHeight="1" x14ac:dyDescent="0.2">
      <c r="B74" s="6" t="s">
        <v>1</v>
      </c>
      <c r="C74" s="4"/>
      <c r="D74" s="4"/>
      <c r="E74" s="4">
        <f>Poupança[[#This Row],[Custo previsto]]-Poupança[[#This Row],[Custo Real]]</f>
        <v>0</v>
      </c>
    </row>
    <row r="75" spans="2:5" ht="24.95" customHeight="1" x14ac:dyDescent="0.2">
      <c r="B75" s="5" t="s">
        <v>17</v>
      </c>
      <c r="C75" s="4"/>
      <c r="D75" s="4"/>
      <c r="E75" s="4">
        <f>SUBTOTAL(109,Poupança[Diferença])</f>
        <v>95.4</v>
      </c>
    </row>
    <row r="76" spans="2:5" ht="24.95" customHeight="1" x14ac:dyDescent="0.25">
      <c r="B76" s="19"/>
      <c r="C76" s="19"/>
      <c r="D76" s="19"/>
      <c r="E76" s="19"/>
    </row>
  </sheetData>
  <mergeCells count="15">
    <mergeCell ref="B76:E76"/>
    <mergeCell ref="B70:E70"/>
    <mergeCell ref="G8:I9"/>
    <mergeCell ref="J8:J9"/>
    <mergeCell ref="J4:J5"/>
    <mergeCell ref="J6:J7"/>
    <mergeCell ref="G6:I7"/>
    <mergeCell ref="B39:E39"/>
    <mergeCell ref="B63:E63"/>
    <mergeCell ref="G4:I5"/>
    <mergeCell ref="B56:E56"/>
    <mergeCell ref="B16:E16"/>
    <mergeCell ref="B26:E26"/>
    <mergeCell ref="B32:E32"/>
    <mergeCell ref="G42:J42"/>
  </mergeCells>
  <dataValidations count="7">
    <dataValidation allowBlank="1" showInputMessage="1" showErrorMessage="1" prompt="Insira os detalhes na tabela Cuidados pessoais começando pela célula à direita e na tabela Assessoria jurídica começando pela célula G54. A próxima instrução está na célula A61." sqref="A40" xr:uid="{00000000-0002-0000-0100-00000A000000}"/>
    <dataValidation allowBlank="1" showInputMessage="1" showErrorMessage="1" prompt="Insira os detalhes na tabela Animais de Estimação começando pela célula à direita e na tabela Presentes começando pela célula G48. A próxima instrução está na célula A58." sqref="A33" xr:uid="{00000000-0002-0000-0100-000009000000}"/>
    <dataValidation allowBlank="1" showInputMessage="1" showErrorMessage="1" prompt="Insira os detalhes na tabela Alimentação começando pela célula à direita e na tabela Poupança começando pela célula G42. A próxima instrução está na célula A50." sqref="A27" xr:uid="{00000000-0002-0000-0100-000008000000}"/>
    <dataValidation allowBlank="1" showInputMessage="1" showErrorMessage="1" prompt="Insira os detalhes na tabela Transporte começando pela célula à direita e na tabela Empréstimos começando pela célula G26. A próxima instrução está na célula A37." sqref="A17" xr:uid="{00000000-0002-0000-0100-000006000000}"/>
    <dataValidation allowBlank="1" showInputMessage="1" showErrorMessage="1" prompt="Insira os detalhes na tabela Moradia começando pela célula à direita e na tabela Entretenimento começando pela célula G14. A próxima instrução está na célula A27." sqref="A4" xr:uid="{00000000-0002-0000-0100-000005000000}"/>
    <dataValidation allowBlank="1" showInputMessage="1" showErrorMessage="1" prompt="O título desta planilha está na célula C2. A próxima instrução está na célula A4." sqref="A2" xr:uid="{00000000-0002-0000-0100-000001000000}"/>
    <dataValidation allowBlank="1" showInputMessage="1" showErrorMessage="1" prompt="Crie um Orçamento pessoal mensal nesta planilha. As instruções úteis sobre como usar esta planilha estão nas células desta coluna. Use a seta para baixo para começar." sqref="A1" xr:uid="{00000000-0002-0000-0100-000000000000}"/>
  </dataValidations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B4FE-875F-42AA-8443-E519984B17DC}">
  <sheetPr>
    <tabColor theme="4"/>
    <pageSetUpPr autoPageBreaks="0" fitToPage="1"/>
  </sheetPr>
  <dimension ref="A1:J76"/>
  <sheetViews>
    <sheetView showGridLines="0" zoomScale="80" zoomScaleNormal="80" workbookViewId="0">
      <selection activeCell="C11" sqref="C11"/>
    </sheetView>
  </sheetViews>
  <sheetFormatPr defaultRowHeight="12.75" x14ac:dyDescent="0.2"/>
  <cols>
    <col min="1" max="1" width="3" style="2" customWidth="1"/>
    <col min="2" max="2" width="47.5703125" style="1" customWidth="1"/>
    <col min="3" max="3" width="18.140625" style="1" customWidth="1"/>
    <col min="4" max="4" width="14.7109375" style="1" hidden="1" customWidth="1"/>
    <col min="5" max="5" width="14.28515625" style="1" hidden="1" customWidth="1"/>
    <col min="6" max="6" width="3" style="1" customWidth="1"/>
    <col min="7" max="7" width="47.5703125" style="1" customWidth="1"/>
    <col min="8" max="8" width="18.140625" style="1" customWidth="1"/>
    <col min="9" max="9" width="14.7109375" style="1" customWidth="1"/>
    <col min="10" max="10" width="20.140625" style="1" customWidth="1"/>
    <col min="11" max="11" width="3" style="1" customWidth="1"/>
    <col min="12" max="16384" width="9.140625" style="1"/>
  </cols>
  <sheetData>
    <row r="1" spans="1:10" s="7" customFormat="1" ht="15" x14ac:dyDescent="0.25">
      <c r="A1" s="11" t="s">
        <v>33</v>
      </c>
    </row>
    <row r="2" spans="1:10" s="7" customFormat="1" ht="71.45" customHeight="1" x14ac:dyDescent="0.45">
      <c r="A2" s="10" t="s">
        <v>32</v>
      </c>
      <c r="B2" s="9"/>
      <c r="C2" s="23" t="s">
        <v>34</v>
      </c>
      <c r="D2" s="8"/>
      <c r="E2" s="8"/>
      <c r="F2" s="8"/>
      <c r="G2" s="22"/>
      <c r="H2" s="13">
        <v>44228</v>
      </c>
      <c r="I2" s="8"/>
      <c r="J2" s="8"/>
    </row>
    <row r="4" spans="1:10" ht="24.95" customHeight="1" x14ac:dyDescent="0.25">
      <c r="A4" s="2" t="s">
        <v>31</v>
      </c>
      <c r="B4" s="14" t="s">
        <v>8</v>
      </c>
      <c r="C4" s="14" t="s">
        <v>23</v>
      </c>
      <c r="D4" s="14" t="s">
        <v>22</v>
      </c>
      <c r="E4" s="14" t="s">
        <v>21</v>
      </c>
      <c r="F4" s="3"/>
      <c r="G4" s="18" t="s">
        <v>20</v>
      </c>
      <c r="H4" s="18"/>
      <c r="I4" s="18"/>
      <c r="J4" s="17">
        <f>SUBTOTAL(109,Moradia6[Custo previsto],Transporte14[Custo previsto],Alimentação17[Custo previsto],Animais_de_estimação18[Custo previsto],CuidadosPessoais19[Custo previsto],Entretenimento10[Custo previsto],Empréstimos12[Custo previsto],Impostos15[Custo previsto],Poupança16[Custo previsto])</f>
        <v>5591.7199999999993</v>
      </c>
    </row>
    <row r="5" spans="1:10" ht="24.95" customHeight="1" x14ac:dyDescent="0.25">
      <c r="B5" s="6" t="s">
        <v>35</v>
      </c>
      <c r="C5" s="4">
        <v>1120</v>
      </c>
      <c r="D5" s="4"/>
      <c r="E5" s="4">
        <f>Moradia6[[#This Row],[Custo previsto]]-Moradia6[[#This Row],[Custo Real]]</f>
        <v>1120</v>
      </c>
      <c r="F5" s="3"/>
      <c r="G5" s="18"/>
      <c r="H5" s="18"/>
      <c r="I5" s="18"/>
      <c r="J5" s="17"/>
    </row>
    <row r="6" spans="1:10" ht="24.95" customHeight="1" x14ac:dyDescent="0.25">
      <c r="B6" s="6" t="s">
        <v>38</v>
      </c>
      <c r="C6" s="4">
        <f>120+5.67+3.5</f>
        <v>129.17000000000002</v>
      </c>
      <c r="D6" s="4"/>
      <c r="E6" s="4">
        <f>Moradia6[[#This Row],[Custo previsto]]-Moradia6[[#This Row],[Custo Real]]</f>
        <v>129.17000000000002</v>
      </c>
      <c r="F6" s="3"/>
      <c r="G6" s="20"/>
      <c r="H6" s="20"/>
      <c r="I6" s="20"/>
      <c r="J6" s="21"/>
    </row>
    <row r="7" spans="1:10" ht="24.95" customHeight="1" x14ac:dyDescent="0.25">
      <c r="B7" s="6" t="s">
        <v>50</v>
      </c>
      <c r="C7" s="4"/>
      <c r="D7" s="4"/>
      <c r="E7" s="4">
        <f>Moradia6[[#This Row],[Custo previsto]]-Moradia6[[#This Row],[Custo Real]]</f>
        <v>0</v>
      </c>
      <c r="F7" s="3"/>
      <c r="G7" s="20"/>
      <c r="H7" s="20"/>
      <c r="I7" s="20"/>
      <c r="J7" s="21"/>
    </row>
    <row r="8" spans="1:10" ht="24.95" customHeight="1" x14ac:dyDescent="0.25">
      <c r="B8" s="6" t="s">
        <v>37</v>
      </c>
      <c r="C8" s="4">
        <v>88.36</v>
      </c>
      <c r="D8" s="4"/>
      <c r="E8" s="4">
        <f>Moradia6[[#This Row],[Custo previsto]]-Moradia6[[#This Row],[Custo Real]]</f>
        <v>88.36</v>
      </c>
      <c r="F8" s="3"/>
      <c r="G8" s="20"/>
      <c r="H8" s="20"/>
      <c r="I8" s="20"/>
      <c r="J8" s="21"/>
    </row>
    <row r="9" spans="1:10" ht="24.95" customHeight="1" x14ac:dyDescent="0.25">
      <c r="B9" s="6" t="s">
        <v>0</v>
      </c>
      <c r="C9" s="4">
        <v>12.5</v>
      </c>
      <c r="D9" s="4"/>
      <c r="E9" s="4">
        <f>Moradia6[[#This Row],[Custo previsto]]-Moradia6[[#This Row],[Custo Real]]</f>
        <v>12.5</v>
      </c>
      <c r="F9" s="3"/>
      <c r="G9" s="20"/>
      <c r="H9" s="20"/>
      <c r="I9" s="20"/>
      <c r="J9" s="21"/>
    </row>
    <row r="10" spans="1:10" ht="24.95" customHeight="1" x14ac:dyDescent="0.25">
      <c r="B10" s="6" t="s">
        <v>39</v>
      </c>
      <c r="C10" s="4">
        <v>85.28</v>
      </c>
      <c r="D10" s="4"/>
      <c r="E10" s="4">
        <f>Moradia6[[#This Row],[Custo previsto]]-Moradia6[[#This Row],[Custo Real]]</f>
        <v>85.28</v>
      </c>
      <c r="F10" s="3"/>
    </row>
    <row r="11" spans="1:10" ht="24.95" customHeight="1" x14ac:dyDescent="0.25">
      <c r="B11" s="6" t="s">
        <v>40</v>
      </c>
      <c r="C11" s="4">
        <v>24</v>
      </c>
      <c r="D11" s="4"/>
      <c r="E11" s="4">
        <f>Moradia6[[#This Row],[Custo previsto]]-Moradia6[[#This Row],[Custo Real]]</f>
        <v>24</v>
      </c>
      <c r="F11" s="3"/>
    </row>
    <row r="12" spans="1:10" ht="24.95" customHeight="1" x14ac:dyDescent="0.25">
      <c r="B12" s="6" t="s">
        <v>36</v>
      </c>
      <c r="C12" s="4">
        <v>149.99</v>
      </c>
      <c r="D12" s="4"/>
      <c r="E12" s="4">
        <f>Moradia6[[#This Row],[Custo previsto]]-Moradia6[[#This Row],[Custo Real]]</f>
        <v>149.99</v>
      </c>
      <c r="F12" s="3"/>
    </row>
    <row r="13" spans="1:10" ht="24.95" customHeight="1" x14ac:dyDescent="0.25">
      <c r="B13" s="6" t="s">
        <v>41</v>
      </c>
      <c r="C13" s="4">
        <v>59.99</v>
      </c>
      <c r="D13" s="4"/>
      <c r="E13" s="4">
        <f>Moradia6[[#This Row],[Custo previsto]]-Moradia6[[#This Row],[Custo Real]]</f>
        <v>59.99</v>
      </c>
      <c r="F13" s="3"/>
    </row>
    <row r="14" spans="1:10" ht="24.95" customHeight="1" x14ac:dyDescent="0.25">
      <c r="B14" s="6" t="s">
        <v>1</v>
      </c>
      <c r="C14" s="4">
        <v>0</v>
      </c>
      <c r="D14" s="4"/>
      <c r="E14" s="4">
        <f>Moradia6[[#This Row],[Custo previsto]]-Moradia6[[#This Row],[Custo Real]]</f>
        <v>0</v>
      </c>
      <c r="F14" s="3"/>
    </row>
    <row r="15" spans="1:10" ht="24.95" customHeight="1" x14ac:dyDescent="0.25">
      <c r="B15" s="15" t="s">
        <v>17</v>
      </c>
      <c r="C15" s="16"/>
      <c r="D15" s="16"/>
      <c r="E15" s="16">
        <f>SUBTOTAL(109,Moradia6[Diferença])</f>
        <v>1669.29</v>
      </c>
      <c r="F15" s="3"/>
    </row>
    <row r="16" spans="1:10" ht="24.95" customHeight="1" x14ac:dyDescent="0.25">
      <c r="B16" s="19"/>
      <c r="C16" s="19"/>
      <c r="D16" s="19"/>
      <c r="E16" s="19"/>
      <c r="F16" s="3"/>
    </row>
    <row r="17" spans="1:6" ht="24.95" customHeight="1" x14ac:dyDescent="0.25">
      <c r="A17" s="2" t="s">
        <v>30</v>
      </c>
      <c r="B17" s="14" t="s">
        <v>2</v>
      </c>
      <c r="C17" s="14" t="s">
        <v>23</v>
      </c>
      <c r="D17" s="14" t="s">
        <v>22</v>
      </c>
      <c r="E17" s="14" t="s">
        <v>21</v>
      </c>
      <c r="F17" s="3"/>
    </row>
    <row r="18" spans="1:6" ht="24.95" customHeight="1" x14ac:dyDescent="0.25">
      <c r="B18" s="6" t="s">
        <v>3</v>
      </c>
      <c r="C18" s="4"/>
      <c r="D18" s="4"/>
      <c r="E18" s="4">
        <f>Transporte14[[#This Row],[Custo previsto]]-Transporte14[[#This Row],[Custo Real]]</f>
        <v>0</v>
      </c>
      <c r="F18" s="3"/>
    </row>
    <row r="19" spans="1:6" ht="24.95" customHeight="1" x14ac:dyDescent="0.25">
      <c r="B19" s="6" t="s">
        <v>42</v>
      </c>
      <c r="C19" s="4"/>
      <c r="D19" s="4"/>
      <c r="E19" s="4">
        <f>Transporte14[[#This Row],[Custo previsto]]-Transporte14[[#This Row],[Custo Real]]</f>
        <v>0</v>
      </c>
      <c r="F19" s="3"/>
    </row>
    <row r="20" spans="1:6" ht="24.95" customHeight="1" x14ac:dyDescent="0.25">
      <c r="B20" s="6" t="s">
        <v>4</v>
      </c>
      <c r="C20" s="4">
        <v>244.4</v>
      </c>
      <c r="D20" s="4"/>
      <c r="E20" s="4">
        <f>Transporte14[[#This Row],[Custo previsto]]-Transporte14[[#This Row],[Custo Real]]</f>
        <v>244.4</v>
      </c>
      <c r="F20" s="3"/>
    </row>
    <row r="21" spans="1:6" ht="24.95" customHeight="1" x14ac:dyDescent="0.25">
      <c r="B21" s="6" t="s">
        <v>5</v>
      </c>
      <c r="C21" s="4"/>
      <c r="D21" s="4"/>
      <c r="E21" s="4">
        <f>Transporte14[[#This Row],[Custo previsto]]-Transporte14[[#This Row],[Custo Real]]</f>
        <v>0</v>
      </c>
      <c r="F21" s="3"/>
    </row>
    <row r="22" spans="1:6" ht="24.95" customHeight="1" x14ac:dyDescent="0.25">
      <c r="B22" s="6" t="s">
        <v>6</v>
      </c>
      <c r="C22" s="4">
        <f>195.4+150.02+120+120</f>
        <v>585.42000000000007</v>
      </c>
      <c r="D22" s="4"/>
      <c r="E22" s="4">
        <f>Transporte14[[#This Row],[Custo previsto]]-Transporte14[[#This Row],[Custo Real]]</f>
        <v>585.42000000000007</v>
      </c>
      <c r="F22" s="3"/>
    </row>
    <row r="23" spans="1:6" ht="24.95" customHeight="1" x14ac:dyDescent="0.25">
      <c r="B23" s="6" t="s">
        <v>7</v>
      </c>
      <c r="C23" s="4"/>
      <c r="D23" s="4"/>
      <c r="E23" s="4">
        <f>Transporte14[[#This Row],[Custo previsto]]-Transporte14[[#This Row],[Custo Real]]</f>
        <v>0</v>
      </c>
      <c r="F23" s="3"/>
    </row>
    <row r="24" spans="1:6" ht="24.95" customHeight="1" x14ac:dyDescent="0.25">
      <c r="B24" s="6" t="s">
        <v>1</v>
      </c>
      <c r="C24" s="4"/>
      <c r="D24" s="4"/>
      <c r="E24" s="4">
        <f>Transporte14[[#This Row],[Custo previsto]]-Transporte14[[#This Row],[Custo Real]]</f>
        <v>0</v>
      </c>
      <c r="F24" s="3"/>
    </row>
    <row r="25" spans="1:6" ht="24.95" customHeight="1" x14ac:dyDescent="0.25">
      <c r="B25" s="5" t="s">
        <v>17</v>
      </c>
      <c r="C25" s="4"/>
      <c r="D25" s="4"/>
      <c r="E25" s="4">
        <f>SUBTOTAL(109,Transporte14[Diferença])</f>
        <v>829.82</v>
      </c>
      <c r="F25" s="3"/>
    </row>
    <row r="26" spans="1:6" ht="24.95" customHeight="1" x14ac:dyDescent="0.25">
      <c r="B26" s="19"/>
      <c r="C26" s="19"/>
      <c r="D26" s="19"/>
      <c r="E26" s="19"/>
      <c r="F26" s="3"/>
    </row>
    <row r="27" spans="1:6" ht="24.95" customHeight="1" x14ac:dyDescent="0.25">
      <c r="A27" s="2" t="s">
        <v>28</v>
      </c>
      <c r="B27" s="14" t="s">
        <v>27</v>
      </c>
      <c r="C27" s="14" t="s">
        <v>23</v>
      </c>
      <c r="D27" s="14" t="s">
        <v>22</v>
      </c>
      <c r="E27" s="14" t="s">
        <v>21</v>
      </c>
      <c r="F27" s="3"/>
    </row>
    <row r="28" spans="1:6" ht="24.95" customHeight="1" x14ac:dyDescent="0.25">
      <c r="B28" s="6" t="s">
        <v>26</v>
      </c>
      <c r="C28" s="4">
        <f>33.78+54+22.9+143.18+11.8+62.32+3.98+1131.06</f>
        <v>1463.02</v>
      </c>
      <c r="D28" s="4"/>
      <c r="E28" s="4">
        <f>Alimentação17[[#This Row],[Custo previsto]]-Alimentação17[[#This Row],[Custo Real]]</f>
        <v>1463.02</v>
      </c>
      <c r="F28" s="3"/>
    </row>
    <row r="29" spans="1:6" ht="24.95" customHeight="1" x14ac:dyDescent="0.25">
      <c r="B29" s="6" t="s">
        <v>57</v>
      </c>
      <c r="C29" s="4">
        <f>89+17.5+4.5+30.65+54.9+8.9+51.7</f>
        <v>257.15000000000003</v>
      </c>
      <c r="D29" s="4"/>
      <c r="E29" s="4">
        <f>Alimentação17[[#This Row],[Custo previsto]]-Alimentação17[[#This Row],[Custo Real]]</f>
        <v>257.15000000000003</v>
      </c>
      <c r="F29" s="3"/>
    </row>
    <row r="30" spans="1:6" ht="24.95" customHeight="1" x14ac:dyDescent="0.25">
      <c r="B30" s="6" t="s">
        <v>1</v>
      </c>
      <c r="C30" s="4"/>
      <c r="D30" s="4"/>
      <c r="E30" s="4">
        <f>Alimentação17[[#This Row],[Custo previsto]]-Alimentação17[[#This Row],[Custo Real]]</f>
        <v>0</v>
      </c>
      <c r="F30" s="3"/>
    </row>
    <row r="31" spans="1:6" ht="24.95" customHeight="1" x14ac:dyDescent="0.25">
      <c r="B31" s="5" t="s">
        <v>17</v>
      </c>
      <c r="C31" s="4"/>
      <c r="D31" s="4"/>
      <c r="E31" s="4">
        <f>SUBTOTAL(109,Alimentação17[Diferença])</f>
        <v>1720.17</v>
      </c>
      <c r="F31" s="3"/>
    </row>
    <row r="32" spans="1:6" ht="24.95" customHeight="1" x14ac:dyDescent="0.25">
      <c r="B32" s="19"/>
      <c r="C32" s="19"/>
      <c r="D32" s="19"/>
      <c r="E32" s="19"/>
      <c r="F32" s="3"/>
    </row>
    <row r="33" spans="1:10" ht="24.95" customHeight="1" x14ac:dyDescent="0.25">
      <c r="A33" s="2" t="s">
        <v>25</v>
      </c>
      <c r="B33" s="14" t="s">
        <v>59</v>
      </c>
      <c r="C33" s="14" t="s">
        <v>23</v>
      </c>
      <c r="D33" s="14" t="s">
        <v>22</v>
      </c>
      <c r="E33" s="14" t="s">
        <v>21</v>
      </c>
      <c r="F33" s="3"/>
    </row>
    <row r="34" spans="1:10" ht="24.95" customHeight="1" x14ac:dyDescent="0.25">
      <c r="B34" s="6" t="s">
        <v>9</v>
      </c>
      <c r="C34" s="4">
        <v>24</v>
      </c>
      <c r="D34" s="4"/>
      <c r="E34" s="4">
        <f>Animais_de_estimação18[[#This Row],[Custo previsto]]-Animais_de_estimação18[[#This Row],[Custo Real]]</f>
        <v>24</v>
      </c>
      <c r="F34" s="3"/>
    </row>
    <row r="35" spans="1:10" ht="24.95" customHeight="1" x14ac:dyDescent="0.25">
      <c r="B35" s="6" t="s">
        <v>10</v>
      </c>
      <c r="C35" s="4"/>
      <c r="D35" s="4"/>
      <c r="E35" s="4">
        <f>Animais_de_estimação18[[#This Row],[Custo previsto]]-Animais_de_estimação18[[#This Row],[Custo Real]]</f>
        <v>0</v>
      </c>
      <c r="F35" s="3"/>
    </row>
    <row r="36" spans="1:10" ht="24.95" customHeight="1" x14ac:dyDescent="0.25">
      <c r="B36" s="6" t="s">
        <v>11</v>
      </c>
      <c r="C36" s="4">
        <v>55</v>
      </c>
      <c r="D36" s="4"/>
      <c r="E36" s="4">
        <f>Animais_de_estimação18[[#This Row],[Custo previsto]]-Animais_de_estimação18[[#This Row],[Custo Real]]</f>
        <v>55</v>
      </c>
      <c r="F36" s="3"/>
    </row>
    <row r="37" spans="1:10" ht="24.95" customHeight="1" x14ac:dyDescent="0.25">
      <c r="B37" s="6" t="s">
        <v>1</v>
      </c>
      <c r="C37" s="4"/>
      <c r="D37" s="4"/>
      <c r="E37" s="4">
        <f>Animais_de_estimação18[[#This Row],[Custo previsto]]-Animais_de_estimação18[[#This Row],[Custo Real]]</f>
        <v>0</v>
      </c>
      <c r="F37" s="3"/>
    </row>
    <row r="38" spans="1:10" ht="24.95" customHeight="1" x14ac:dyDescent="0.25">
      <c r="B38" s="5" t="s">
        <v>17</v>
      </c>
      <c r="C38" s="4"/>
      <c r="D38" s="4"/>
      <c r="E38" s="4">
        <f>SUBTOTAL(109,Animais_de_estimação18[Diferença])</f>
        <v>79</v>
      </c>
      <c r="F38" s="3"/>
    </row>
    <row r="39" spans="1:10" ht="24.95" customHeight="1" x14ac:dyDescent="0.25">
      <c r="B39" s="19"/>
      <c r="C39" s="19"/>
      <c r="D39" s="19"/>
      <c r="E39" s="19"/>
      <c r="F39" s="3"/>
    </row>
    <row r="40" spans="1:10" ht="24.95" customHeight="1" x14ac:dyDescent="0.25">
      <c r="A40" s="2" t="s">
        <v>24</v>
      </c>
      <c r="B40" s="14" t="s">
        <v>12</v>
      </c>
      <c r="C40" s="14" t="s">
        <v>23</v>
      </c>
      <c r="D40" s="14" t="s">
        <v>22</v>
      </c>
      <c r="E40" s="14" t="s">
        <v>21</v>
      </c>
      <c r="F40" s="3"/>
    </row>
    <row r="41" spans="1:10" ht="24.95" customHeight="1" x14ac:dyDescent="0.25">
      <c r="B41" s="6" t="s">
        <v>10</v>
      </c>
      <c r="C41" s="4"/>
      <c r="D41" s="4"/>
      <c r="E41" s="4">
        <f>CuidadosPessoais19[[#This Row],[Custo previsto]]-CuidadosPessoais19[[#This Row],[Custo Real]]</f>
        <v>0</v>
      </c>
      <c r="F41" s="3"/>
    </row>
    <row r="42" spans="1:10" ht="24.95" customHeight="1" x14ac:dyDescent="0.25">
      <c r="B42" s="6" t="s">
        <v>13</v>
      </c>
      <c r="C42" s="4">
        <v>50</v>
      </c>
      <c r="D42" s="4"/>
      <c r="E42" s="4">
        <f>CuidadosPessoais19[[#This Row],[Custo previsto]]-CuidadosPessoais19[[#This Row],[Custo Real]]</f>
        <v>50</v>
      </c>
      <c r="F42" s="3"/>
      <c r="G42" s="19"/>
      <c r="H42" s="19"/>
      <c r="I42" s="19"/>
      <c r="J42" s="19"/>
    </row>
    <row r="43" spans="1:10" ht="24.95" customHeight="1" x14ac:dyDescent="0.25">
      <c r="B43" s="6" t="s">
        <v>14</v>
      </c>
      <c r="C43" s="4"/>
      <c r="D43" s="4"/>
      <c r="E43" s="4">
        <f>CuidadosPessoais19[[#This Row],[Custo previsto]]-CuidadosPessoais19[[#This Row],[Custo Real]]</f>
        <v>0</v>
      </c>
      <c r="F43" s="3"/>
    </row>
    <row r="44" spans="1:10" ht="24.95" customHeight="1" x14ac:dyDescent="0.25">
      <c r="B44" s="6" t="s">
        <v>58</v>
      </c>
      <c r="C44" s="4">
        <v>17.46</v>
      </c>
      <c r="D44" s="4"/>
      <c r="E44" s="4">
        <f>CuidadosPessoais19[[#This Row],[Custo previsto]]-CuidadosPessoais19[[#This Row],[Custo Real]]</f>
        <v>17.46</v>
      </c>
      <c r="F44" s="3"/>
    </row>
    <row r="45" spans="1:10" ht="24.95" customHeight="1" x14ac:dyDescent="0.25">
      <c r="B45" s="6" t="s">
        <v>1</v>
      </c>
      <c r="C45" s="4"/>
      <c r="D45" s="4"/>
      <c r="E45" s="4">
        <f>CuidadosPessoais19[[#This Row],[Custo previsto]]-CuidadosPessoais19[[#This Row],[Custo Real]]</f>
        <v>0</v>
      </c>
      <c r="F45" s="3"/>
    </row>
    <row r="46" spans="1:10" ht="24.95" customHeight="1" x14ac:dyDescent="0.25">
      <c r="B46" s="5" t="s">
        <v>17</v>
      </c>
      <c r="C46" s="4"/>
      <c r="D46" s="4"/>
      <c r="E46" s="4">
        <f>SUBTOTAL(109,CuidadosPessoais19[Diferença])</f>
        <v>67.460000000000008</v>
      </c>
      <c r="F46" s="3"/>
    </row>
    <row r="47" spans="1:10" ht="24.95" customHeight="1" x14ac:dyDescent="0.2"/>
    <row r="48" spans="1:10" ht="24.95" customHeight="1" x14ac:dyDescent="0.2">
      <c r="B48" s="14" t="s">
        <v>15</v>
      </c>
      <c r="C48" s="14" t="s">
        <v>23</v>
      </c>
      <c r="D48" s="14" t="s">
        <v>22</v>
      </c>
      <c r="E48" s="14" t="s">
        <v>21</v>
      </c>
    </row>
    <row r="49" spans="2:5" ht="24.95" customHeight="1" x14ac:dyDescent="0.2">
      <c r="B49" s="6" t="s">
        <v>43</v>
      </c>
      <c r="C49" s="4">
        <v>9.9</v>
      </c>
      <c r="D49" s="4"/>
      <c r="E49" s="4">
        <f>Entretenimento10[[#This Row],[Custo previsto]]-Entretenimento10[[#This Row],[Custo Real]]</f>
        <v>9.9</v>
      </c>
    </row>
    <row r="50" spans="2:5" ht="24.95" customHeight="1" x14ac:dyDescent="0.2">
      <c r="B50" s="6" t="s">
        <v>55</v>
      </c>
      <c r="C50" s="4">
        <v>3.5</v>
      </c>
      <c r="D50" s="4"/>
      <c r="E50" s="4">
        <f>Entretenimento10[[#This Row],[Custo previsto]]-Entretenimento10[[#This Row],[Custo Real]]</f>
        <v>3.5</v>
      </c>
    </row>
    <row r="51" spans="2:5" ht="24.95" customHeight="1" x14ac:dyDescent="0.2">
      <c r="B51" s="6" t="s">
        <v>56</v>
      </c>
      <c r="C51" s="4"/>
      <c r="D51" s="4"/>
      <c r="E51" s="4">
        <f>Entretenimento10[[#This Row],[Custo previsto]]-Entretenimento10[[#This Row],[Custo Real]]</f>
        <v>0</v>
      </c>
    </row>
    <row r="52" spans="2:5" ht="24.95" customHeight="1" x14ac:dyDescent="0.2">
      <c r="B52" s="6" t="s">
        <v>44</v>
      </c>
      <c r="C52" s="4">
        <f t="shared" ref="C52" si="0">9.25*15</f>
        <v>138.75</v>
      </c>
      <c r="D52" s="4"/>
      <c r="E52" s="4">
        <f>Entretenimento10[[#This Row],[Custo previsto]]-Entretenimento10[[#This Row],[Custo Real]]</f>
        <v>138.75</v>
      </c>
    </row>
    <row r="53" spans="2:5" ht="24.95" customHeight="1" x14ac:dyDescent="0.2">
      <c r="B53" s="6" t="s">
        <v>1</v>
      </c>
      <c r="C53" s="4">
        <f>240+25</f>
        <v>265</v>
      </c>
      <c r="D53" s="4"/>
      <c r="E53" s="4">
        <f>Entretenimento10[[#This Row],[Custo previsto]]-Entretenimento10[[#This Row],[Custo Real]]</f>
        <v>265</v>
      </c>
    </row>
    <row r="54" spans="2:5" ht="24.95" customHeight="1" x14ac:dyDescent="0.2">
      <c r="B54" s="6" t="s">
        <v>1</v>
      </c>
      <c r="C54" s="4"/>
      <c r="D54" s="4"/>
      <c r="E54" s="4">
        <f>Entretenimento10[[#This Row],[Custo previsto]]-Entretenimento10[[#This Row],[Custo Real]]</f>
        <v>0</v>
      </c>
    </row>
    <row r="55" spans="2:5" ht="24.95" customHeight="1" x14ac:dyDescent="0.2">
      <c r="B55" s="5" t="s">
        <v>17</v>
      </c>
      <c r="C55" s="4"/>
      <c r="D55" s="4"/>
      <c r="E55" s="4">
        <f>SUBTOTAL(109,Entretenimento10[Diferença])</f>
        <v>417.15</v>
      </c>
    </row>
    <row r="56" spans="2:5" ht="24.95" customHeight="1" x14ac:dyDescent="0.25">
      <c r="B56" s="19"/>
      <c r="C56" s="19"/>
      <c r="D56" s="19"/>
      <c r="E56" s="19"/>
    </row>
    <row r="57" spans="2:5" ht="24.95" customHeight="1" x14ac:dyDescent="0.2">
      <c r="B57" s="14" t="s">
        <v>16</v>
      </c>
      <c r="C57" s="14" t="s">
        <v>23</v>
      </c>
      <c r="D57" s="14" t="s">
        <v>22</v>
      </c>
      <c r="E57" s="14" t="s">
        <v>21</v>
      </c>
    </row>
    <row r="58" spans="2:5" ht="24.95" customHeight="1" x14ac:dyDescent="0.2">
      <c r="B58" s="6" t="s">
        <v>45</v>
      </c>
      <c r="C58" s="4"/>
      <c r="D58" s="4"/>
      <c r="E58" s="4">
        <f>Empréstimos12[[#This Row],[Custo previsto]]-Empréstimos12[[#This Row],[Custo Real]]</f>
        <v>0</v>
      </c>
    </row>
    <row r="59" spans="2:5" ht="24.95" customHeight="1" x14ac:dyDescent="0.2">
      <c r="B59" s="6" t="s">
        <v>46</v>
      </c>
      <c r="C59" s="4">
        <f>356.66+59.9+34.99</f>
        <v>451.55</v>
      </c>
      <c r="D59" s="4"/>
      <c r="E59" s="4">
        <f>Empréstimos12[[#This Row],[Custo previsto]]-Empréstimos12[[#This Row],[Custo Real]]</f>
        <v>451.55</v>
      </c>
    </row>
    <row r="60" spans="2:5" ht="24.95" customHeight="1" x14ac:dyDescent="0.2">
      <c r="B60" s="6" t="s">
        <v>47</v>
      </c>
      <c r="C60" s="4">
        <f>40.02+59.9+79</f>
        <v>178.92000000000002</v>
      </c>
      <c r="D60" s="4"/>
      <c r="E60" s="4">
        <f>Empréstimos12[[#This Row],[Custo previsto]]-Empréstimos12[[#This Row],[Custo Real]]</f>
        <v>178.92000000000002</v>
      </c>
    </row>
    <row r="61" spans="2:5" ht="24.95" customHeight="1" x14ac:dyDescent="0.2">
      <c r="B61" s="6" t="s">
        <v>1</v>
      </c>
      <c r="C61" s="4"/>
      <c r="D61" s="4"/>
      <c r="E61" s="4">
        <f>Empréstimos12[[#This Row],[Custo previsto]]-Empréstimos12[[#This Row],[Custo Real]]</f>
        <v>0</v>
      </c>
    </row>
    <row r="62" spans="2:5" ht="24.95" customHeight="1" x14ac:dyDescent="0.2">
      <c r="B62" s="5" t="s">
        <v>17</v>
      </c>
      <c r="C62" s="4"/>
      <c r="D62" s="4"/>
      <c r="E62" s="4">
        <f>SUBTOTAL(109,Empréstimos12[Diferença])</f>
        <v>630.47</v>
      </c>
    </row>
    <row r="63" spans="2:5" ht="24.95" customHeight="1" x14ac:dyDescent="0.25">
      <c r="B63" s="19"/>
      <c r="C63" s="19"/>
      <c r="D63" s="19"/>
      <c r="E63" s="19"/>
    </row>
    <row r="64" spans="2:5" ht="24.95" customHeight="1" x14ac:dyDescent="0.2">
      <c r="B64" s="14" t="s">
        <v>48</v>
      </c>
      <c r="C64" s="14" t="s">
        <v>23</v>
      </c>
      <c r="D64" s="14" t="s">
        <v>22</v>
      </c>
      <c r="E64" s="14" t="s">
        <v>21</v>
      </c>
    </row>
    <row r="65" spans="2:5" ht="24.95" customHeight="1" x14ac:dyDescent="0.2">
      <c r="B65" s="6" t="s">
        <v>49</v>
      </c>
      <c r="C65" s="4">
        <v>13.95</v>
      </c>
      <c r="D65" s="4"/>
      <c r="E65" s="4">
        <f>Impostos15[[#This Row],[Custo previsto]]-Impostos15[[#This Row],[Custo Real]]</f>
        <v>13.95</v>
      </c>
    </row>
    <row r="66" spans="2:5" ht="24.95" customHeight="1" x14ac:dyDescent="0.2">
      <c r="B66" s="6" t="s">
        <v>53</v>
      </c>
      <c r="C66" s="4">
        <v>69.010000000000005</v>
      </c>
      <c r="D66" s="4"/>
      <c r="E66" s="4">
        <f>Impostos15[[#This Row],[Custo previsto]]-Impostos15[[#This Row],[Custo Real]]</f>
        <v>69.010000000000005</v>
      </c>
    </row>
    <row r="67" spans="2:5" ht="24.95" customHeight="1" x14ac:dyDescent="0.2">
      <c r="B67" s="6" t="s">
        <v>54</v>
      </c>
      <c r="C67" s="4"/>
      <c r="D67" s="4"/>
      <c r="E67" s="4">
        <f>Impostos15[[#This Row],[Custo previsto]]-Impostos15[[#This Row],[Custo Real]]</f>
        <v>0</v>
      </c>
    </row>
    <row r="68" spans="2:5" ht="24.95" customHeight="1" x14ac:dyDescent="0.2">
      <c r="B68" s="6" t="s">
        <v>1</v>
      </c>
      <c r="C68" s="4"/>
      <c r="D68" s="4"/>
      <c r="E68" s="4">
        <f>Impostos15[[#This Row],[Custo previsto]]-Impostos15[[#This Row],[Custo Real]]</f>
        <v>0</v>
      </c>
    </row>
    <row r="69" spans="2:5" ht="24.95" customHeight="1" x14ac:dyDescent="0.2">
      <c r="B69" s="5" t="s">
        <v>17</v>
      </c>
      <c r="C69" s="4"/>
      <c r="D69" s="4"/>
      <c r="E69" s="4">
        <f>SUBTOTAL(109,Impostos15[Diferença])</f>
        <v>82.960000000000008</v>
      </c>
    </row>
    <row r="70" spans="2:5" ht="24.95" customHeight="1" x14ac:dyDescent="0.25">
      <c r="B70" s="19"/>
      <c r="C70" s="19"/>
      <c r="D70" s="19"/>
      <c r="E70" s="19"/>
    </row>
    <row r="71" spans="2:5" ht="24.95" customHeight="1" x14ac:dyDescent="0.2">
      <c r="B71" s="14" t="s">
        <v>60</v>
      </c>
      <c r="C71" s="14" t="s">
        <v>23</v>
      </c>
      <c r="D71" s="14" t="s">
        <v>22</v>
      </c>
      <c r="E71" s="14" t="s">
        <v>21</v>
      </c>
    </row>
    <row r="72" spans="2:5" ht="24.95" customHeight="1" x14ac:dyDescent="0.2">
      <c r="B72" s="6" t="s">
        <v>51</v>
      </c>
      <c r="C72" s="4">
        <v>70.400000000000006</v>
      </c>
      <c r="D72" s="4"/>
      <c r="E72" s="4">
        <f>Poupança16[[#This Row],[Custo previsto]]-Poupança16[[#This Row],[Custo Real]]</f>
        <v>70.400000000000006</v>
      </c>
    </row>
    <row r="73" spans="2:5" ht="24.95" customHeight="1" x14ac:dyDescent="0.2">
      <c r="B73" s="6" t="s">
        <v>52</v>
      </c>
      <c r="C73" s="4">
        <v>25</v>
      </c>
      <c r="D73" s="4"/>
      <c r="E73" s="4">
        <f>Poupança16[[#This Row],[Custo previsto]]-Poupança16[[#This Row],[Custo Real]]</f>
        <v>25</v>
      </c>
    </row>
    <row r="74" spans="2:5" ht="24.95" customHeight="1" x14ac:dyDescent="0.2">
      <c r="B74" s="6" t="s">
        <v>1</v>
      </c>
      <c r="C74" s="4"/>
      <c r="D74" s="4"/>
      <c r="E74" s="4">
        <f>Poupança16[[#This Row],[Custo previsto]]-Poupança16[[#This Row],[Custo Real]]</f>
        <v>0</v>
      </c>
    </row>
    <row r="75" spans="2:5" ht="24.95" customHeight="1" x14ac:dyDescent="0.2">
      <c r="B75" s="5" t="s">
        <v>17</v>
      </c>
      <c r="C75" s="4"/>
      <c r="D75" s="4"/>
      <c r="E75" s="4">
        <f>SUBTOTAL(109,Poupança16[Diferença])</f>
        <v>95.4</v>
      </c>
    </row>
    <row r="76" spans="2:5" ht="24.95" customHeight="1" x14ac:dyDescent="0.25">
      <c r="B76" s="19"/>
      <c r="C76" s="19"/>
      <c r="D76" s="19"/>
      <c r="E76" s="19"/>
    </row>
  </sheetData>
  <mergeCells count="15">
    <mergeCell ref="B63:E63"/>
    <mergeCell ref="B70:E70"/>
    <mergeCell ref="B76:E76"/>
    <mergeCell ref="B16:E16"/>
    <mergeCell ref="B26:E26"/>
    <mergeCell ref="B32:E32"/>
    <mergeCell ref="B39:E39"/>
    <mergeCell ref="G42:J42"/>
    <mergeCell ref="B56:E56"/>
    <mergeCell ref="G4:I5"/>
    <mergeCell ref="J4:J5"/>
    <mergeCell ref="G6:I7"/>
    <mergeCell ref="J6:J7"/>
    <mergeCell ref="G8:I9"/>
    <mergeCell ref="J8:J9"/>
  </mergeCells>
  <dataValidations count="7">
    <dataValidation allowBlank="1" showInputMessage="1" showErrorMessage="1" prompt="Crie um Orçamento pessoal mensal nesta planilha. As instruções úteis sobre como usar esta planilha estão nas células desta coluna. Use a seta para baixo para começar." sqref="A1" xr:uid="{46CDE635-2E98-4D1B-A228-A2E720CB42F3}"/>
    <dataValidation allowBlank="1" showInputMessage="1" showErrorMessage="1" prompt="O título desta planilha está na célula C2. A próxima instrução está na célula A4." sqref="A2" xr:uid="{64DE05E7-6723-4877-B094-20A679158585}"/>
    <dataValidation allowBlank="1" showInputMessage="1" showErrorMessage="1" prompt="Insira os detalhes na tabela Moradia começando pela célula à direita e na tabela Entretenimento começando pela célula G14. A próxima instrução está na célula A27." sqref="A4" xr:uid="{FC5225AC-D0FB-45F1-8CAA-2B2D03779D04}"/>
    <dataValidation allowBlank="1" showInputMessage="1" showErrorMessage="1" prompt="Insira os detalhes na tabela Transporte começando pela célula à direita e na tabela Empréstimos começando pela célula G26. A próxima instrução está na célula A37." sqref="A17" xr:uid="{6E3F2F04-830C-48DD-ADC6-030830F31B0F}"/>
    <dataValidation allowBlank="1" showInputMessage="1" showErrorMessage="1" prompt="Insira os detalhes na tabela Alimentação começando pela célula à direita e na tabela Poupança começando pela célula G42. A próxima instrução está na célula A50." sqref="A27" xr:uid="{94AA9AD5-A3C6-44F5-95DE-D5965008C1D3}"/>
    <dataValidation allowBlank="1" showInputMessage="1" showErrorMessage="1" prompt="Insira os detalhes na tabela Animais de Estimação começando pela célula à direita e na tabela Presentes começando pela célula G48. A próxima instrução está na célula A58." sqref="A33" xr:uid="{A61BFFE4-56A3-4E2E-991E-6DD06FD51B15}"/>
    <dataValidation allowBlank="1" showInputMessage="1" showErrorMessage="1" prompt="Insira os detalhes na tabela Cuidados pessoais começando pela célula à direita e na tabela Assessoria jurídica começando pela célula G54. A próxima instrução está na célula A61." sqref="A40" xr:uid="{E6D007AF-C9A9-4083-8204-FA4EA5E85016}"/>
  </dataValidations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Gastos jan-21</vt:lpstr>
      <vt:lpstr>Gastos fev-21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chiqu</dc:creator>
  <cp:lastModifiedBy>Chiquinho Rosa</cp:lastModifiedBy>
  <dcterms:created xsi:type="dcterms:W3CDTF">2021-03-18T23:02:17Z</dcterms:created>
  <dcterms:modified xsi:type="dcterms:W3CDTF">2021-03-20T00:25:27Z</dcterms:modified>
</cp:coreProperties>
</file>