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le/Downloads/EXCEL-CLASSIFICATION/llamaindex/POC_data/aws/"/>
    </mc:Choice>
  </mc:AlternateContent>
  <xr:revisionPtr revIDLastSave="0" documentId="13_ncr:1_{CFD69467-2137-B14D-B275-23CF2C2B23F8}" xr6:coauthVersionLast="47" xr6:coauthVersionMax="47" xr10:uidLastSave="{00000000-0000-0000-0000-000000000000}"/>
  <bookViews>
    <workbookView xWindow="0" yWindow="760" windowWidth="29040" windowHeight="15720" activeTab="1" xr2:uid="{AB61D13F-8C26-4DBE-938D-6E301D6D45D7}"/>
  </bookViews>
  <sheets>
    <sheet name="JE" sheetId="18" state="hidden" r:id="rId1"/>
    <sheet name="Summary" sheetId="44" r:id="rId2"/>
    <sheet name="11.30 Weekly" sheetId="34" state="hidden" r:id="rId3"/>
    <sheet name="02.29 Weekly" sheetId="40" state="hidden" r:id="rId4"/>
    <sheet name="02.29 Show" sheetId="38" state="hidden" r:id="rId5"/>
    <sheet name="02.15 Show" sheetId="27" state="hidden" r:id="rId6"/>
    <sheet name="02.15 Weekly" sheetId="39" state="hidden" r:id="rId7"/>
    <sheet name="01.10 Sum" sheetId="36" state="hidden" r:id="rId8"/>
    <sheet name="01.10" sheetId="37" state="hidden" r:id="rId9"/>
  </sheets>
  <externalReferences>
    <externalReference r:id="rId10"/>
  </externalReferences>
  <definedNames>
    <definedName name="_xlnm.Print_Area" localSheetId="8">'01.10'!$A$1:$Z$48</definedName>
    <definedName name="_xlnm.Print_Area" localSheetId="7">'01.10 Sum'!$A$1:$O$33</definedName>
    <definedName name="_xlnm.Print_Area" localSheetId="6">'02.15 Weekly'!$A$1:$G$46</definedName>
    <definedName name="_xlnm.Print_Area" localSheetId="3">'02.29 Weekly'!$A$1:$G$46</definedName>
    <definedName name="_xlnm.Print_Area" localSheetId="2">'11.30 Weekly'!$A$1:$G$46</definedName>
    <definedName name="_xlnm.Print_Area" localSheetId="0">JE!$A$1:$F$15</definedName>
    <definedName name="_xlnm.Print_Area" localSheetId="1">Summary!$A$1:$S$44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44" l="1"/>
  <c r="M15" i="44"/>
  <c r="M14" i="44"/>
  <c r="I16" i="44"/>
  <c r="I15" i="44"/>
  <c r="I14" i="44"/>
  <c r="H16" i="44"/>
  <c r="H15" i="44"/>
  <c r="H14" i="44"/>
  <c r="F16" i="44"/>
  <c r="F15" i="44"/>
  <c r="F14" i="44"/>
  <c r="E19" i="44"/>
  <c r="E20" i="44" s="1"/>
  <c r="R22" i="44"/>
  <c r="R19" i="44"/>
  <c r="R20" i="44" s="1"/>
  <c r="H22" i="44"/>
  <c r="P19" i="44"/>
  <c r="P20" i="44" s="1"/>
  <c r="P24" i="44" s="1"/>
  <c r="O19" i="44"/>
  <c r="O20" i="44" s="1"/>
  <c r="N19" i="44"/>
  <c r="N20" i="44" s="1"/>
  <c r="N28" i="44" s="1"/>
  <c r="M19" i="44"/>
  <c r="M20" i="44" s="1"/>
  <c r="L19" i="44"/>
  <c r="L20" i="44" s="1"/>
  <c r="K19" i="44"/>
  <c r="K20" i="44" s="1"/>
  <c r="J19" i="44"/>
  <c r="J20" i="44" s="1"/>
  <c r="I19" i="44"/>
  <c r="I20" i="44" s="1"/>
  <c r="I26" i="44" s="1"/>
  <c r="H19" i="44"/>
  <c r="H20" i="44" s="1"/>
  <c r="G19" i="44"/>
  <c r="G20" i="44" s="1"/>
  <c r="F19" i="44"/>
  <c r="F20" i="44" s="1"/>
  <c r="F24" i="44" s="1"/>
  <c r="B25" i="44"/>
  <c r="A25" i="44" s="1"/>
  <c r="R24" i="44" l="1"/>
  <c r="R28" i="44"/>
  <c r="R29" i="44"/>
  <c r="R30" i="44"/>
  <c r="R27" i="44"/>
  <c r="R26" i="44"/>
  <c r="R25" i="44"/>
  <c r="M26" i="44"/>
  <c r="M27" i="44"/>
  <c r="M30" i="44"/>
  <c r="M28" i="44"/>
  <c r="M24" i="44"/>
  <c r="M29" i="44"/>
  <c r="M25" i="44"/>
  <c r="P28" i="44"/>
  <c r="P25" i="44"/>
  <c r="P26" i="44"/>
  <c r="P27" i="44"/>
  <c r="P29" i="44"/>
  <c r="P30" i="44"/>
  <c r="G30" i="44"/>
  <c r="G26" i="44"/>
  <c r="G24" i="44"/>
  <c r="G25" i="44"/>
  <c r="G27" i="44"/>
  <c r="G28" i="44"/>
  <c r="G29" i="44"/>
  <c r="H24" i="44"/>
  <c r="H25" i="44"/>
  <c r="H26" i="44"/>
  <c r="H28" i="44"/>
  <c r="H27" i="44"/>
  <c r="H29" i="44"/>
  <c r="H30" i="44"/>
  <c r="J28" i="44"/>
  <c r="J29" i="44"/>
  <c r="J30" i="44"/>
  <c r="J25" i="44"/>
  <c r="J24" i="44"/>
  <c r="J26" i="44"/>
  <c r="J27" i="44"/>
  <c r="K30" i="44"/>
  <c r="K26" i="44"/>
  <c r="K25" i="44"/>
  <c r="K24" i="44"/>
  <c r="K27" i="44"/>
  <c r="K28" i="44"/>
  <c r="K29" i="44"/>
  <c r="F28" i="44"/>
  <c r="E28" i="44"/>
  <c r="E29" i="44"/>
  <c r="F29" i="44"/>
  <c r="E27" i="44"/>
  <c r="F30" i="44"/>
  <c r="E26" i="44"/>
  <c r="E24" i="44"/>
  <c r="E25" i="44"/>
  <c r="E30" i="44"/>
  <c r="O30" i="44"/>
  <c r="O24" i="44"/>
  <c r="O29" i="44"/>
  <c r="O26" i="44"/>
  <c r="O25" i="44"/>
  <c r="O27" i="44"/>
  <c r="O28" i="44"/>
  <c r="L28" i="44"/>
  <c r="L25" i="44"/>
  <c r="L26" i="44"/>
  <c r="L27" i="44"/>
  <c r="L24" i="44"/>
  <c r="L29" i="44"/>
  <c r="L30" i="44"/>
  <c r="I24" i="44"/>
  <c r="N27" i="44"/>
  <c r="I25" i="44"/>
  <c r="F27" i="44"/>
  <c r="N26" i="44"/>
  <c r="F26" i="44"/>
  <c r="N25" i="44"/>
  <c r="F25" i="44"/>
  <c r="I29" i="44"/>
  <c r="N30" i="44"/>
  <c r="I28" i="44"/>
  <c r="N24" i="44"/>
  <c r="I30" i="44"/>
  <c r="N29" i="44"/>
  <c r="I27" i="44"/>
  <c r="R32" i="44" l="1"/>
  <c r="R37" i="44" s="1"/>
  <c r="H32" i="44"/>
  <c r="H37" i="44" s="1"/>
  <c r="R41" i="44" l="1"/>
  <c r="R40" i="44"/>
  <c r="H41" i="44"/>
  <c r="H40" i="44"/>
  <c r="B26" i="44"/>
  <c r="B27" i="44" s="1"/>
  <c r="B28" i="44" s="1"/>
  <c r="B29" i="44" s="1"/>
  <c r="B30" i="44" s="1"/>
  <c r="Q47" i="44" l="1"/>
  <c r="P22" i="44"/>
  <c r="O22" i="44"/>
  <c r="N22" i="44"/>
  <c r="M22" i="44"/>
  <c r="L22" i="44"/>
  <c r="K22" i="44"/>
  <c r="J22" i="44"/>
  <c r="I22" i="44"/>
  <c r="G22" i="44"/>
  <c r="F22" i="44"/>
  <c r="E22" i="44"/>
  <c r="A26" i="44" l="1"/>
  <c r="E32" i="44" l="1"/>
  <c r="E37" i="44" s="1"/>
  <c r="J32" i="44"/>
  <c r="J37" i="44" s="1"/>
  <c r="L32" i="44"/>
  <c r="L37" i="44" s="1"/>
  <c r="M32" i="44"/>
  <c r="F32" i="44"/>
  <c r="F37" i="44" s="1"/>
  <c r="O32" i="44"/>
  <c r="G32" i="44"/>
  <c r="I32" i="44"/>
  <c r="P32" i="44"/>
  <c r="A27" i="44"/>
  <c r="F41" i="44" l="1"/>
  <c r="F40" i="44"/>
  <c r="J41" i="44"/>
  <c r="J40" i="44"/>
  <c r="L41" i="44"/>
  <c r="L40" i="44"/>
  <c r="E41" i="44"/>
  <c r="E40" i="44"/>
  <c r="J47" i="44"/>
  <c r="E47" i="44"/>
  <c r="L47" i="44"/>
  <c r="F47" i="44"/>
  <c r="M37" i="44"/>
  <c r="O37" i="44"/>
  <c r="A28" i="44"/>
  <c r="I37" i="44"/>
  <c r="P37" i="44"/>
  <c r="K32" i="44"/>
  <c r="G37" i="44"/>
  <c r="N32" i="44"/>
  <c r="M41" i="44" l="1"/>
  <c r="M40" i="44"/>
  <c r="I41" i="44"/>
  <c r="I40" i="44"/>
  <c r="O41" i="44"/>
  <c r="O40" i="44"/>
  <c r="G41" i="44"/>
  <c r="G40" i="44"/>
  <c r="P41" i="44"/>
  <c r="P40" i="44"/>
  <c r="I47" i="44"/>
  <c r="G47" i="44"/>
  <c r="M47" i="44"/>
  <c r="P47" i="44"/>
  <c r="O47" i="44"/>
  <c r="N37" i="44"/>
  <c r="K37" i="44"/>
  <c r="A29" i="44"/>
  <c r="J35" i="38"/>
  <c r="F40" i="40"/>
  <c r="B18" i="40"/>
  <c r="B19" i="40"/>
  <c r="A17" i="40"/>
  <c r="E12" i="40"/>
  <c r="A18" i="40"/>
  <c r="A19" i="40"/>
  <c r="B20" i="40"/>
  <c r="E40" i="40"/>
  <c r="E44" i="40"/>
  <c r="B21" i="40"/>
  <c r="A20" i="40"/>
  <c r="A21" i="40"/>
  <c r="B22" i="40"/>
  <c r="B23" i="40"/>
  <c r="A22" i="40"/>
  <c r="A23" i="40"/>
  <c r="B24" i="40"/>
  <c r="B25" i="40"/>
  <c r="A24" i="40"/>
  <c r="E30" i="39"/>
  <c r="E29" i="39"/>
  <c r="E28" i="39"/>
  <c r="E27" i="39"/>
  <c r="E26" i="39"/>
  <c r="E25" i="39"/>
  <c r="E12" i="39"/>
  <c r="A25" i="40"/>
  <c r="B26" i="40"/>
  <c r="B27" i="40"/>
  <c r="A26" i="40"/>
  <c r="A27" i="40"/>
  <c r="B28" i="40"/>
  <c r="B29" i="40"/>
  <c r="A28" i="40"/>
  <c r="B30" i="40"/>
  <c r="A29" i="40"/>
  <c r="E24" i="39"/>
  <c r="E23" i="39"/>
  <c r="E22" i="39"/>
  <c r="E21" i="39"/>
  <c r="E20" i="39"/>
  <c r="E19" i="39"/>
  <c r="E18" i="39"/>
  <c r="E17" i="39"/>
  <c r="A30" i="40"/>
  <c r="B31" i="40"/>
  <c r="E40" i="39"/>
  <c r="E44" i="39"/>
  <c r="F40" i="39"/>
  <c r="B18" i="39"/>
  <c r="B19" i="39"/>
  <c r="A17" i="39"/>
  <c r="B32" i="40"/>
  <c r="A31" i="40"/>
  <c r="B20" i="39"/>
  <c r="A19" i="39"/>
  <c r="A18" i="39"/>
  <c r="A32" i="40"/>
  <c r="B33" i="40"/>
  <c r="B21" i="39"/>
  <c r="A20" i="39"/>
  <c r="B34" i="40"/>
  <c r="A33" i="40"/>
  <c r="A21" i="39"/>
  <c r="B22" i="39"/>
  <c r="A34" i="40"/>
  <c r="B35" i="40"/>
  <c r="B23" i="39"/>
  <c r="A22" i="39"/>
  <c r="B36" i="40"/>
  <c r="A35" i="40"/>
  <c r="A23" i="39"/>
  <c r="B24" i="39"/>
  <c r="B37" i="40"/>
  <c r="A37" i="40"/>
  <c r="A36" i="40"/>
  <c r="B25" i="39"/>
  <c r="A24" i="39"/>
  <c r="B26" i="39"/>
  <c r="A25" i="39"/>
  <c r="B27" i="39"/>
  <c r="A26" i="39"/>
  <c r="A27" i="39"/>
  <c r="B28" i="39"/>
  <c r="A28" i="39"/>
  <c r="B29" i="39"/>
  <c r="B30" i="39"/>
  <c r="A29" i="39"/>
  <c r="B31" i="39"/>
  <c r="A30" i="39"/>
  <c r="B32" i="39"/>
  <c r="A31" i="39"/>
  <c r="B33" i="39"/>
  <c r="A32" i="39"/>
  <c r="A33" i="39"/>
  <c r="B34" i="39"/>
  <c r="B35" i="39"/>
  <c r="A34" i="39"/>
  <c r="A35" i="39"/>
  <c r="B36" i="39"/>
  <c r="B37" i="39"/>
  <c r="A37" i="39"/>
  <c r="A36" i="39"/>
  <c r="M35" i="38"/>
  <c r="L35" i="38"/>
  <c r="L39" i="38"/>
  <c r="K35" i="38"/>
  <c r="K39" i="38"/>
  <c r="J39" i="38"/>
  <c r="I35" i="38"/>
  <c r="I39" i="38"/>
  <c r="H35" i="38"/>
  <c r="H39" i="38"/>
  <c r="G35" i="38"/>
  <c r="G39" i="38"/>
  <c r="F35" i="38"/>
  <c r="F39" i="38"/>
  <c r="E35" i="38"/>
  <c r="E39" i="38"/>
  <c r="B18" i="38"/>
  <c r="B19" i="38"/>
  <c r="A17" i="38"/>
  <c r="L15" i="38"/>
  <c r="K15" i="38"/>
  <c r="I15" i="38"/>
  <c r="H15" i="38"/>
  <c r="G15" i="38"/>
  <c r="F15" i="38"/>
  <c r="E15" i="38"/>
  <c r="I13" i="38"/>
  <c r="H13" i="38"/>
  <c r="G13" i="38"/>
  <c r="F13" i="38"/>
  <c r="E13" i="38"/>
  <c r="A18" i="38"/>
  <c r="B20" i="38"/>
  <c r="A19" i="38"/>
  <c r="B21" i="38"/>
  <c r="A20" i="38"/>
  <c r="A4" i="36"/>
  <c r="Y45" i="37"/>
  <c r="W45" i="37"/>
  <c r="P45" i="37"/>
  <c r="O45" i="37"/>
  <c r="N45" i="37"/>
  <c r="M45" i="37"/>
  <c r="L45" i="37"/>
  <c r="K45" i="37"/>
  <c r="Y41" i="37"/>
  <c r="W41" i="37"/>
  <c r="V41" i="37"/>
  <c r="V45" i="37"/>
  <c r="U41" i="37"/>
  <c r="U45" i="37"/>
  <c r="T41" i="37"/>
  <c r="T45" i="37"/>
  <c r="P41" i="37"/>
  <c r="O41" i="37"/>
  <c r="N41" i="37"/>
  <c r="M41" i="37"/>
  <c r="L41" i="37"/>
  <c r="K41" i="37"/>
  <c r="J41" i="37"/>
  <c r="J45" i="37"/>
  <c r="I41" i="37"/>
  <c r="I45" i="37"/>
  <c r="H41" i="37"/>
  <c r="H45" i="37"/>
  <c r="Y36" i="37"/>
  <c r="X36" i="37"/>
  <c r="W36" i="37"/>
  <c r="V36" i="37"/>
  <c r="U36" i="37"/>
  <c r="T36" i="37"/>
  <c r="S36" i="37"/>
  <c r="S41" i="37"/>
  <c r="S45" i="37"/>
  <c r="R36" i="37"/>
  <c r="R41" i="37"/>
  <c r="R45" i="37"/>
  <c r="Q36" i="37"/>
  <c r="Q41" i="37"/>
  <c r="Q45" i="37"/>
  <c r="P36" i="37"/>
  <c r="O36" i="37"/>
  <c r="N36" i="37"/>
  <c r="M36" i="37"/>
  <c r="L36" i="37"/>
  <c r="K36" i="37"/>
  <c r="J36" i="37"/>
  <c r="I36" i="37"/>
  <c r="H36" i="37"/>
  <c r="G36" i="37"/>
  <c r="G41" i="37"/>
  <c r="G45" i="37"/>
  <c r="F36" i="37"/>
  <c r="F41" i="37"/>
  <c r="F45" i="37"/>
  <c r="E36" i="37"/>
  <c r="E41" i="37"/>
  <c r="E45" i="37"/>
  <c r="B19" i="37"/>
  <c r="B20" i="37"/>
  <c r="A19" i="37"/>
  <c r="A18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Y14" i="37"/>
  <c r="X14" i="37"/>
  <c r="X37" i="37"/>
  <c r="X41" i="37"/>
  <c r="W14" i="37"/>
  <c r="V14" i="37"/>
  <c r="U14" i="37"/>
  <c r="T14" i="37"/>
  <c r="S14" i="37"/>
  <c r="R14" i="37"/>
  <c r="Q14" i="37"/>
  <c r="M14" i="37"/>
  <c r="L14" i="37"/>
  <c r="K14" i="37"/>
  <c r="J14" i="37"/>
  <c r="I14" i="37"/>
  <c r="H14" i="37"/>
  <c r="G14" i="37"/>
  <c r="F14" i="37"/>
  <c r="E14" i="37"/>
  <c r="Y13" i="37"/>
  <c r="Y52" i="37"/>
  <c r="X13" i="37"/>
  <c r="W13" i="37"/>
  <c r="W52" i="37"/>
  <c r="V13" i="37"/>
  <c r="V52" i="37"/>
  <c r="U13" i="37"/>
  <c r="U52" i="37"/>
  <c r="T13" i="37"/>
  <c r="T52" i="37"/>
  <c r="S13" i="37"/>
  <c r="S52" i="37"/>
  <c r="R13" i="37"/>
  <c r="R52" i="37"/>
  <c r="Q13" i="37"/>
  <c r="Q52" i="37"/>
  <c r="P13" i="37"/>
  <c r="P14" i="37"/>
  <c r="O13" i="37"/>
  <c r="O14" i="37"/>
  <c r="N13" i="37"/>
  <c r="N14" i="37"/>
  <c r="M13" i="37"/>
  <c r="M52" i="37"/>
  <c r="L13" i="37"/>
  <c r="L52" i="37"/>
  <c r="K13" i="37"/>
  <c r="K52" i="37"/>
  <c r="J13" i="37"/>
  <c r="J52" i="37"/>
  <c r="I13" i="37"/>
  <c r="I52" i="37"/>
  <c r="H13" i="37"/>
  <c r="H52" i="37"/>
  <c r="G13" i="37"/>
  <c r="G52" i="37"/>
  <c r="F13" i="37"/>
  <c r="F52" i="37"/>
  <c r="E13" i="37"/>
  <c r="E52" i="37"/>
  <c r="W32" i="36"/>
  <c r="S32" i="36"/>
  <c r="R32" i="36"/>
  <c r="Q32" i="36"/>
  <c r="J32" i="36"/>
  <c r="N32" i="36"/>
  <c r="O32" i="36"/>
  <c r="M32" i="36"/>
  <c r="I32" i="36"/>
  <c r="G31" i="36"/>
  <c r="M31" i="36" s="1"/>
  <c r="E31" i="36"/>
  <c r="E30" i="36" s="1"/>
  <c r="A31" i="36"/>
  <c r="H30" i="36"/>
  <c r="F30" i="36"/>
  <c r="W29" i="36"/>
  <c r="V29" i="36"/>
  <c r="S29" i="36"/>
  <c r="R29" i="36"/>
  <c r="Q29" i="36"/>
  <c r="N29" i="36"/>
  <c r="M29" i="36"/>
  <c r="O29" i="36"/>
  <c r="J29" i="36"/>
  <c r="K29" i="36"/>
  <c r="I29" i="36"/>
  <c r="W28" i="36"/>
  <c r="V28" i="36"/>
  <c r="S28" i="36"/>
  <c r="R28" i="36"/>
  <c r="Q28" i="36"/>
  <c r="N28" i="36"/>
  <c r="M28" i="36"/>
  <c r="O28" i="36"/>
  <c r="J28" i="36"/>
  <c r="I28" i="36"/>
  <c r="W27" i="36"/>
  <c r="V27" i="36"/>
  <c r="S27" i="36"/>
  <c r="R27" i="36"/>
  <c r="Q27" i="36"/>
  <c r="N27" i="36"/>
  <c r="M27" i="36"/>
  <c r="O27" i="36"/>
  <c r="J27" i="36"/>
  <c r="I27" i="36"/>
  <c r="W26" i="36"/>
  <c r="V26" i="36"/>
  <c r="S26" i="36"/>
  <c r="R26" i="36"/>
  <c r="Q26" i="36"/>
  <c r="N26" i="36"/>
  <c r="M26" i="36"/>
  <c r="O26" i="36"/>
  <c r="J26" i="36"/>
  <c r="I26" i="36"/>
  <c r="W25" i="36"/>
  <c r="V25" i="36"/>
  <c r="S25" i="36"/>
  <c r="R25" i="36"/>
  <c r="Q25" i="36"/>
  <c r="N25" i="36"/>
  <c r="M25" i="36"/>
  <c r="O25" i="36"/>
  <c r="J25" i="36"/>
  <c r="K25" i="36"/>
  <c r="I25" i="36"/>
  <c r="W24" i="36"/>
  <c r="V24" i="36"/>
  <c r="S24" i="36"/>
  <c r="R24" i="36"/>
  <c r="Q24" i="36"/>
  <c r="N24" i="36"/>
  <c r="M24" i="36"/>
  <c r="O24" i="36"/>
  <c r="J24" i="36"/>
  <c r="K24" i="36"/>
  <c r="I24" i="36"/>
  <c r="W23" i="36"/>
  <c r="V23" i="36"/>
  <c r="S23" i="36"/>
  <c r="R23" i="36"/>
  <c r="Q23" i="36"/>
  <c r="N23" i="36"/>
  <c r="M23" i="36"/>
  <c r="O23" i="36"/>
  <c r="J23" i="36"/>
  <c r="I23" i="36"/>
  <c r="W22" i="36"/>
  <c r="V22" i="36"/>
  <c r="S22" i="36"/>
  <c r="R22" i="36"/>
  <c r="Q22" i="36"/>
  <c r="N22" i="36"/>
  <c r="M22" i="36"/>
  <c r="O22" i="36"/>
  <c r="J22" i="36"/>
  <c r="K22" i="36"/>
  <c r="I22" i="36"/>
  <c r="W21" i="36"/>
  <c r="V21" i="36"/>
  <c r="S21" i="36"/>
  <c r="R21" i="36"/>
  <c r="Q21" i="36"/>
  <c r="N21" i="36"/>
  <c r="M21" i="36"/>
  <c r="O21" i="36"/>
  <c r="J21" i="36"/>
  <c r="I21" i="36"/>
  <c r="W20" i="36"/>
  <c r="V20" i="36"/>
  <c r="S20" i="36"/>
  <c r="R20" i="36"/>
  <c r="Q20" i="36"/>
  <c r="N20" i="36"/>
  <c r="M20" i="36"/>
  <c r="O20" i="36"/>
  <c r="J20" i="36"/>
  <c r="I20" i="36"/>
  <c r="V19" i="36"/>
  <c r="U19" i="36"/>
  <c r="T19" i="36"/>
  <c r="S19" i="36"/>
  <c r="R19" i="36"/>
  <c r="Q19" i="36"/>
  <c r="M19" i="36"/>
  <c r="O19" i="36"/>
  <c r="J19" i="36"/>
  <c r="L19" i="36"/>
  <c r="A19" i="36"/>
  <c r="W18" i="36"/>
  <c r="V18" i="36"/>
  <c r="S18" i="36"/>
  <c r="R18" i="36"/>
  <c r="Q18" i="36"/>
  <c r="N18" i="36"/>
  <c r="N17" i="36"/>
  <c r="M18" i="36"/>
  <c r="M17" i="36"/>
  <c r="J18" i="36"/>
  <c r="J17" i="36"/>
  <c r="I18" i="36"/>
  <c r="I17" i="36"/>
  <c r="H17" i="36"/>
  <c r="G17" i="36"/>
  <c r="F17" i="36"/>
  <c r="E17" i="36"/>
  <c r="D17" i="36"/>
  <c r="C17" i="36"/>
  <c r="B17" i="36"/>
  <c r="G16" i="36"/>
  <c r="G15" i="36" s="1"/>
  <c r="E16" i="36"/>
  <c r="E15" i="36" s="1"/>
  <c r="B16" i="36"/>
  <c r="J16" i="36" s="1"/>
  <c r="Q15" i="36"/>
  <c r="H15" i="36"/>
  <c r="H33" i="36" s="1"/>
  <c r="F15" i="36"/>
  <c r="F33" i="36" s="1"/>
  <c r="W14" i="36"/>
  <c r="V14" i="36"/>
  <c r="Q14" i="36"/>
  <c r="J14" i="36"/>
  <c r="S14" i="36"/>
  <c r="R14" i="36"/>
  <c r="N14" i="36"/>
  <c r="M14" i="36"/>
  <c r="O14" i="36"/>
  <c r="I14" i="36"/>
  <c r="W13" i="36"/>
  <c r="V13" i="36"/>
  <c r="Q13" i="36"/>
  <c r="J13" i="36"/>
  <c r="S13" i="36"/>
  <c r="R13" i="36"/>
  <c r="N13" i="36"/>
  <c r="M13" i="36"/>
  <c r="O13" i="36"/>
  <c r="I13" i="36"/>
  <c r="W12" i="36"/>
  <c r="V12" i="36"/>
  <c r="Q12" i="36"/>
  <c r="J12" i="36"/>
  <c r="S12" i="36"/>
  <c r="R12" i="36"/>
  <c r="N12" i="36"/>
  <c r="M12" i="36"/>
  <c r="O12" i="36"/>
  <c r="I12" i="36"/>
  <c r="W11" i="36"/>
  <c r="V11" i="36"/>
  <c r="Q11" i="36"/>
  <c r="J11" i="36"/>
  <c r="S11" i="36"/>
  <c r="R11" i="36"/>
  <c r="N11" i="36"/>
  <c r="M11" i="36"/>
  <c r="O11" i="36"/>
  <c r="I11" i="36"/>
  <c r="W10" i="36"/>
  <c r="V10" i="36"/>
  <c r="Q10" i="36"/>
  <c r="J10" i="36"/>
  <c r="S10" i="36"/>
  <c r="R10" i="36"/>
  <c r="N10" i="36"/>
  <c r="M10" i="36"/>
  <c r="O10" i="36"/>
  <c r="I10" i="36"/>
  <c r="W9" i="36"/>
  <c r="V9" i="36"/>
  <c r="Q9" i="36"/>
  <c r="J9" i="36"/>
  <c r="S9" i="36"/>
  <c r="R9" i="36"/>
  <c r="N9" i="36"/>
  <c r="M9" i="36"/>
  <c r="O9" i="36"/>
  <c r="I9" i="36"/>
  <c r="W8" i="36"/>
  <c r="V8" i="36"/>
  <c r="S8" i="36"/>
  <c r="R8" i="36"/>
  <c r="N8" i="36"/>
  <c r="M8" i="36"/>
  <c r="M7" i="36"/>
  <c r="I8" i="36"/>
  <c r="I7" i="36"/>
  <c r="N7" i="36"/>
  <c r="H7" i="36"/>
  <c r="G7" i="36"/>
  <c r="F7" i="36"/>
  <c r="E7" i="36"/>
  <c r="D7" i="36"/>
  <c r="C7" i="36"/>
  <c r="B7" i="36"/>
  <c r="A3" i="36"/>
  <c r="C7" i="18"/>
  <c r="B22" i="38"/>
  <c r="A21" i="38"/>
  <c r="L20" i="36"/>
  <c r="K32" i="36"/>
  <c r="L32" i="36"/>
  <c r="L26" i="36"/>
  <c r="K14" i="36"/>
  <c r="L14" i="36"/>
  <c r="A20" i="37"/>
  <c r="B21" i="37"/>
  <c r="K13" i="36"/>
  <c r="L13" i="36"/>
  <c r="L23" i="36"/>
  <c r="X52" i="37"/>
  <c r="K12" i="36"/>
  <c r="L12" i="36"/>
  <c r="B31" i="36"/>
  <c r="X45" i="37"/>
  <c r="K9" i="36"/>
  <c r="L9" i="36"/>
  <c r="K11" i="36"/>
  <c r="L11" i="36"/>
  <c r="L27" i="36"/>
  <c r="K10" i="36"/>
  <c r="L10" i="36"/>
  <c r="N52" i="37"/>
  <c r="K20" i="36"/>
  <c r="K23" i="36"/>
  <c r="K27" i="36"/>
  <c r="L24" i="36"/>
  <c r="O18" i="36"/>
  <c r="O17" i="36"/>
  <c r="K21" i="36"/>
  <c r="L21" i="36"/>
  <c r="K26" i="36"/>
  <c r="K28" i="36"/>
  <c r="L28" i="36"/>
  <c r="L18" i="36"/>
  <c r="Q8" i="36"/>
  <c r="J8" i="36"/>
  <c r="O52" i="37"/>
  <c r="P52" i="37"/>
  <c r="K18" i="36"/>
  <c r="L22" i="36"/>
  <c r="L25" i="36"/>
  <c r="L29" i="36"/>
  <c r="O8" i="36"/>
  <c r="O7" i="36"/>
  <c r="A22" i="38"/>
  <c r="B23" i="38"/>
  <c r="L17" i="36"/>
  <c r="K8" i="36"/>
  <c r="K7" i="36"/>
  <c r="J7" i="36"/>
  <c r="L8" i="36"/>
  <c r="L7" i="36"/>
  <c r="A21" i="37"/>
  <c r="B22" i="37"/>
  <c r="S31" i="36"/>
  <c r="C31" i="36"/>
  <c r="B30" i="36"/>
  <c r="R31" i="36"/>
  <c r="K17" i="36"/>
  <c r="A23" i="38"/>
  <c r="B24" i="38"/>
  <c r="A22" i="37"/>
  <c r="B23" i="37"/>
  <c r="N31" i="36"/>
  <c r="N30" i="36"/>
  <c r="C30" i="36"/>
  <c r="Q31" i="36"/>
  <c r="J31" i="36"/>
  <c r="D31" i="36"/>
  <c r="D30" i="36"/>
  <c r="B25" i="38"/>
  <c r="A24" i="38"/>
  <c r="K31" i="36"/>
  <c r="K30" i="36"/>
  <c r="J30" i="36"/>
  <c r="B24" i="37"/>
  <c r="A23" i="37"/>
  <c r="B26" i="38"/>
  <c r="A25" i="38"/>
  <c r="A24" i="37"/>
  <c r="B25" i="37"/>
  <c r="L31" i="36"/>
  <c r="L30" i="36"/>
  <c r="B27" i="38"/>
  <c r="A26" i="38"/>
  <c r="B26" i="37"/>
  <c r="A25" i="37"/>
  <c r="B28" i="38"/>
  <c r="A27" i="38"/>
  <c r="B28" i="37"/>
  <c r="A26" i="37"/>
  <c r="A28" i="38"/>
  <c r="B29" i="38"/>
  <c r="A28" i="37"/>
  <c r="B30" i="37"/>
  <c r="E40" i="34"/>
  <c r="B30" i="38"/>
  <c r="A29" i="38"/>
  <c r="B31" i="37"/>
  <c r="A30" i="37"/>
  <c r="B31" i="38"/>
  <c r="A30" i="38"/>
  <c r="B32" i="37"/>
  <c r="A31" i="37"/>
  <c r="A31" i="38"/>
  <c r="B32" i="38"/>
  <c r="A32" i="38"/>
  <c r="B33" i="37"/>
  <c r="A32" i="37"/>
  <c r="A33" i="37"/>
  <c r="B34" i="37"/>
  <c r="A34" i="37"/>
  <c r="E44" i="34"/>
  <c r="F40" i="34"/>
  <c r="B18" i="34"/>
  <c r="A18" i="34"/>
  <c r="A17" i="34"/>
  <c r="E12" i="34"/>
  <c r="B19" i="34"/>
  <c r="E15" i="34"/>
  <c r="A19" i="34"/>
  <c r="B20" i="34"/>
  <c r="A20" i="34"/>
  <c r="B21" i="34"/>
  <c r="A21" i="34"/>
  <c r="B22" i="34"/>
  <c r="A22" i="34"/>
  <c r="B23" i="34"/>
  <c r="A23" i="34"/>
  <c r="B24" i="34"/>
  <c r="A24" i="34"/>
  <c r="B25" i="34"/>
  <c r="B26" i="34"/>
  <c r="A25" i="34"/>
  <c r="A26" i="34"/>
  <c r="B27" i="34"/>
  <c r="A27" i="34"/>
  <c r="B28" i="34"/>
  <c r="B29" i="34"/>
  <c r="A28" i="34"/>
  <c r="A29" i="34"/>
  <c r="B30" i="34"/>
  <c r="A30" i="34"/>
  <c r="B31" i="34"/>
  <c r="B32" i="34"/>
  <c r="A31" i="34"/>
  <c r="A32" i="34"/>
  <c r="B33" i="34"/>
  <c r="A33" i="34"/>
  <c r="B34" i="34"/>
  <c r="B35" i="34"/>
  <c r="A34" i="34"/>
  <c r="A35" i="34"/>
  <c r="B36" i="34"/>
  <c r="A36" i="34"/>
  <c r="B37" i="34"/>
  <c r="A37" i="34"/>
  <c r="M35" i="27"/>
  <c r="L35" i="27"/>
  <c r="L39" i="27"/>
  <c r="K35" i="27"/>
  <c r="K39" i="27"/>
  <c r="J35" i="27"/>
  <c r="I35" i="27"/>
  <c r="I39" i="27"/>
  <c r="H35" i="27"/>
  <c r="H39" i="27"/>
  <c r="G35" i="27"/>
  <c r="G39" i="27"/>
  <c r="F35" i="27"/>
  <c r="F39" i="27"/>
  <c r="E35" i="27"/>
  <c r="E39" i="27"/>
  <c r="A17" i="27"/>
  <c r="L15" i="27"/>
  <c r="K15" i="27"/>
  <c r="I15" i="27"/>
  <c r="H15" i="27"/>
  <c r="G15" i="27"/>
  <c r="F15" i="27"/>
  <c r="E15" i="27"/>
  <c r="I13" i="27"/>
  <c r="H13" i="27"/>
  <c r="G13" i="27"/>
  <c r="F13" i="27"/>
  <c r="E13" i="27"/>
  <c r="J39" i="27"/>
  <c r="A18" i="27"/>
  <c r="B20" i="27"/>
  <c r="A19" i="27"/>
  <c r="A20" i="27"/>
  <c r="B21" i="27"/>
  <c r="A21" i="27"/>
  <c r="B22" i="27"/>
  <c r="B23" i="27"/>
  <c r="A22" i="27"/>
  <c r="B24" i="27"/>
  <c r="A23" i="27"/>
  <c r="A24" i="27"/>
  <c r="B25" i="27"/>
  <c r="A25" i="27"/>
  <c r="B26" i="27"/>
  <c r="B27" i="27"/>
  <c r="A26" i="27"/>
  <c r="B28" i="27"/>
  <c r="A27" i="27"/>
  <c r="A28" i="27"/>
  <c r="B29" i="27"/>
  <c r="A29" i="27"/>
  <c r="B30" i="27"/>
  <c r="B31" i="27"/>
  <c r="A30" i="27"/>
  <c r="A32" i="27"/>
  <c r="A31" i="27"/>
  <c r="N41" i="44" l="1"/>
  <c r="N40" i="44"/>
  <c r="K41" i="44"/>
  <c r="K40" i="44"/>
  <c r="K47" i="44"/>
  <c r="N47" i="44"/>
  <c r="A30" i="44"/>
  <c r="I16" i="36"/>
  <c r="I15" i="36" s="1"/>
  <c r="E33" i="36"/>
  <c r="I31" i="36"/>
  <c r="I30" i="36" s="1"/>
  <c r="K16" i="36"/>
  <c r="K15" i="36" s="1"/>
  <c r="K33" i="36" s="1"/>
  <c r="J15" i="36"/>
  <c r="J33" i="36" s="1"/>
  <c r="M30" i="36"/>
  <c r="O31" i="36"/>
  <c r="O30" i="36" s="1"/>
  <c r="U16" i="36"/>
  <c r="U33" i="36" s="1"/>
  <c r="W31" i="36"/>
  <c r="W33" i="36" s="1"/>
  <c r="M16" i="36"/>
  <c r="S16" i="36"/>
  <c r="S33" i="36" s="1"/>
  <c r="G30" i="36"/>
  <c r="G33" i="36" s="1"/>
  <c r="I33" i="36" s="1"/>
  <c r="C16" i="36"/>
  <c r="D16" i="36" s="1"/>
  <c r="D15" i="36" s="1"/>
  <c r="T16" i="36"/>
  <c r="T33" i="36" s="1"/>
  <c r="V16" i="36"/>
  <c r="V33" i="36" s="1"/>
  <c r="B15" i="36"/>
  <c r="B33" i="36" s="1"/>
  <c r="R16" i="36"/>
  <c r="L16" i="36" l="1"/>
  <c r="L15" i="36" s="1"/>
  <c r="L33" i="36"/>
  <c r="M15" i="36"/>
  <c r="M33" i="36" s="1"/>
  <c r="Q16" i="36"/>
  <c r="R33" i="36"/>
  <c r="C15" i="36"/>
  <c r="C33" i="36" s="1"/>
  <c r="D33" i="36" s="1"/>
  <c r="N16" i="36"/>
  <c r="N15" i="36" s="1"/>
  <c r="N33" i="36" s="1"/>
  <c r="B14" i="18" l="1"/>
  <c r="O16" i="36"/>
  <c r="O15" i="36" s="1"/>
  <c r="O33" i="36"/>
  <c r="B35" i="36"/>
  <c r="B12" i="18" l="1"/>
  <c r="B11" i="18" l="1"/>
  <c r="B10" i="18" l="1"/>
  <c r="B9" i="18" l="1"/>
  <c r="C6" i="18" l="1"/>
  <c r="B13" i="18"/>
</calcChain>
</file>

<file path=xl/sharedStrings.xml><?xml version="1.0" encoding="utf-8"?>
<sst xmlns="http://schemas.openxmlformats.org/spreadsheetml/2006/main" count="552" uniqueCount="216">
  <si>
    <t>JOURNAL DETAILS</t>
  </si>
  <si>
    <t>Date</t>
  </si>
  <si>
    <t>Description</t>
  </si>
  <si>
    <t>To accrue 12/29/23 Payroll</t>
  </si>
  <si>
    <t>Document ID</t>
  </si>
  <si>
    <t>Account</t>
  </si>
  <si>
    <t>Debit</t>
  </si>
  <si>
    <t>Credit</t>
  </si>
  <si>
    <t>Desc</t>
  </si>
  <si>
    <t>Level 1</t>
  </si>
  <si>
    <t>Level 2</t>
  </si>
  <si>
    <t>2100-003</t>
  </si>
  <si>
    <t>4189-002</t>
  </si>
  <si>
    <t>4610-001</t>
  </si>
  <si>
    <t>4630-001</t>
  </si>
  <si>
    <t>4650-001</t>
  </si>
  <si>
    <t>4837-001</t>
  </si>
  <si>
    <t>4894-001</t>
  </si>
  <si>
    <t>Salaried Employee Payroll Schedule</t>
  </si>
  <si>
    <t>Payroll Period: 02/16/25-02/22/25</t>
  </si>
  <si>
    <t>Direct Deposit Date: 02/28/25</t>
  </si>
  <si>
    <t>Payroll Frequency: Weekly</t>
  </si>
  <si>
    <t>Employee Name</t>
  </si>
  <si>
    <t>Employee Number</t>
  </si>
  <si>
    <t>W/H</t>
  </si>
  <si>
    <t>M</t>
  </si>
  <si>
    <t>S</t>
  </si>
  <si>
    <t>Res State</t>
  </si>
  <si>
    <t>TX</t>
  </si>
  <si>
    <t>OK</t>
  </si>
  <si>
    <t>MO</t>
  </si>
  <si>
    <t>Res ZIP</t>
  </si>
  <si>
    <t>Position</t>
  </si>
  <si>
    <t>Partner</t>
  </si>
  <si>
    <t>Professional Musician</t>
  </si>
  <si>
    <t>Merch Manager</t>
  </si>
  <si>
    <t>Tour Manager</t>
  </si>
  <si>
    <t>Sound Engineer</t>
  </si>
  <si>
    <t>Marketing Manager</t>
  </si>
  <si>
    <t>Trucking Manager</t>
  </si>
  <si>
    <t>Stage Hand</t>
  </si>
  <si>
    <t>Pre-tax Ins - Sect 125</t>
  </si>
  <si>
    <t>x</t>
  </si>
  <si>
    <t>Health Ins Deduction</t>
  </si>
  <si>
    <t>Dental Ins Deduction</t>
  </si>
  <si>
    <t>Vision Ins Deduction</t>
  </si>
  <si>
    <t>Class</t>
  </si>
  <si>
    <t>Concert</t>
  </si>
  <si>
    <t>Merch</t>
  </si>
  <si>
    <t>Salary</t>
  </si>
  <si>
    <t>Weekly Salary</t>
  </si>
  <si>
    <t>Per Day</t>
  </si>
  <si>
    <t># of Days</t>
  </si>
  <si>
    <t>Sunday</t>
  </si>
  <si>
    <t>Home</t>
  </si>
  <si>
    <t>San Antonio, TX</t>
  </si>
  <si>
    <t>Total Salary</t>
  </si>
  <si>
    <t>Severance Pay</t>
  </si>
  <si>
    <t>Replacement Pay</t>
  </si>
  <si>
    <t>Total Taxable Wages</t>
  </si>
  <si>
    <t>Reimbursements</t>
  </si>
  <si>
    <t>Deductions</t>
  </si>
  <si>
    <t>Total Due</t>
  </si>
  <si>
    <t>Tour Schedule &amp; Comments:</t>
  </si>
  <si>
    <t>Employees are paid on weekly basis.</t>
  </si>
  <si>
    <t>FORMULA CHECK</t>
  </si>
  <si>
    <t>Juan Fiesta Corp</t>
  </si>
  <si>
    <t>Weekly Salaried Employees Payroll Schedule</t>
  </si>
  <si>
    <t>Payroll Period:</t>
  </si>
  <si>
    <t>Direct Deposit Date: 11/30/23</t>
  </si>
  <si>
    <t>Kenneth R. Moore</t>
  </si>
  <si>
    <t>S/2</t>
  </si>
  <si>
    <t>Home Zip</t>
  </si>
  <si>
    <t>Rigger</t>
  </si>
  <si>
    <t>Weekly Rate</t>
  </si>
  <si>
    <t>Daily Rate</t>
  </si>
  <si>
    <t>Rehearsal Pay</t>
  </si>
  <si>
    <t>Other Income</t>
  </si>
  <si>
    <t>Retainer</t>
  </si>
  <si>
    <t>Total Wages Due</t>
  </si>
  <si>
    <t>Nontaxable Per Diem</t>
  </si>
  <si>
    <t>Payroll Period: 02/12/24 - 02/26/24</t>
  </si>
  <si>
    <t>Direct Deposit Date: 02/29/24</t>
  </si>
  <si>
    <t>Billings, MT</t>
  </si>
  <si>
    <t>Abbotsford, BC, Canada*</t>
  </si>
  <si>
    <t>Everett, WA</t>
  </si>
  <si>
    <t>Eugene, OR</t>
  </si>
  <si>
    <t>Nampa, ID</t>
  </si>
  <si>
    <t>Missoula, MT</t>
  </si>
  <si>
    <t>*Employer is a certified Canadian non-resident employer, therefore, payments made to non-resident employees are exempt</t>
  </si>
  <si>
    <t>from Canada Withholding tax during the period of 05/15/23-12/31/24</t>
  </si>
  <si>
    <t>Non-Salaried Employees Payroll Schedule</t>
  </si>
  <si>
    <t>Payroll Period: 02/11/24 - 02/25/24</t>
  </si>
  <si>
    <t>CJ
Colandrea</t>
  </si>
  <si>
    <t>Luis
Espaillat</t>
  </si>
  <si>
    <t>Tyler
Fyhrie</t>
  </si>
  <si>
    <t>Josh
Gicker</t>
  </si>
  <si>
    <t>Brandon
Godman</t>
  </si>
  <si>
    <t>Cobi D. Spencer</t>
  </si>
  <si>
    <t>Andrew W. Wright</t>
  </si>
  <si>
    <t>John
Weaver</t>
  </si>
  <si>
    <t>GA</t>
  </si>
  <si>
    <t>TN</t>
  </si>
  <si>
    <t>Res Zip</t>
  </si>
  <si>
    <t>Steel
 Guitar</t>
  </si>
  <si>
    <t>Bass</t>
  </si>
  <si>
    <t>Guitar Technician</t>
  </si>
  <si>
    <t>Photographer</t>
  </si>
  <si>
    <t>Fiddle</t>
  </si>
  <si>
    <t>Musician</t>
  </si>
  <si>
    <t>Monitor Engineer</t>
  </si>
  <si>
    <t>Pay Per Show</t>
  </si>
  <si>
    <t>Travel Pay</t>
  </si>
  <si>
    <t>Travel</t>
  </si>
  <si>
    <t>Travel Day</t>
  </si>
  <si>
    <t>Employees are paid on semi-monthly basis.</t>
  </si>
  <si>
    <t>Payroll Period: 01/26/24 - 02/10/24</t>
  </si>
  <si>
    <t>Direct Deposit Date: 02/15/24</t>
  </si>
  <si>
    <t>Payroll Period: 01/29/24 - 02/11/24</t>
  </si>
  <si>
    <t>Nashville, TN</t>
  </si>
  <si>
    <t>Juan Fiesta Corp - Jon Pardi</t>
  </si>
  <si>
    <t>Schedule of Payroll by Department by Employee</t>
  </si>
  <si>
    <t>Employee</t>
  </si>
  <si>
    <t>Total
Wages</t>
  </si>
  <si>
    <t>CAD
Wages</t>
  </si>
  <si>
    <t>USD Wages</t>
  </si>
  <si>
    <t>Reimb./
Advance</t>
  </si>
  <si>
    <t xml:space="preserve"> Total 
Per Diem</t>
  </si>
  <si>
    <t>CAD
Per Diem</t>
  </si>
  <si>
    <t>USD
Per Diem</t>
  </si>
  <si>
    <t>Total
ER PR Tax</t>
  </si>
  <si>
    <t>CAD
ER PR Tax</t>
  </si>
  <si>
    <t>USD
ER PR Tax</t>
  </si>
  <si>
    <t>Total
PR Fee</t>
  </si>
  <si>
    <t>CAD
PR Fee</t>
  </si>
  <si>
    <t>USD
PR Fee</t>
  </si>
  <si>
    <t>Derek F. Bahr</t>
  </si>
  <si>
    <t>Alex R. Cordell</t>
  </si>
  <si>
    <t>William L. Francis</t>
  </si>
  <si>
    <t>William M. Heasley</t>
  </si>
  <si>
    <t>Billie W. McClaran</t>
  </si>
  <si>
    <t>Kevin M. Murphy</t>
  </si>
  <si>
    <t>Terry L. Palmer</t>
  </si>
  <si>
    <t>Photographer/Videographer</t>
  </si>
  <si>
    <t>Production</t>
  </si>
  <si>
    <t>James M. Brentlinger</t>
  </si>
  <si>
    <t xml:space="preserve">Ryan M. Dolan </t>
  </si>
  <si>
    <t>William D. Easterwood</t>
  </si>
  <si>
    <t>Nathan D. Fielder</t>
  </si>
  <si>
    <t>Jeff J. Greeninger</t>
  </si>
  <si>
    <t>Shelby A. Mindar</t>
  </si>
  <si>
    <t>Jonathan D. Moore</t>
  </si>
  <si>
    <t>Aaron M. Mrozik</t>
  </si>
  <si>
    <t>Jacob C. Mueller</t>
  </si>
  <si>
    <t>Elliot J. Parry</t>
  </si>
  <si>
    <t>Blake M. Steiner</t>
  </si>
  <si>
    <t>Tour Management</t>
  </si>
  <si>
    <t>Gary A. Pettus</t>
  </si>
  <si>
    <t>Grand Total</t>
  </si>
  <si>
    <t>Severance Payroll Schedule</t>
  </si>
  <si>
    <t>Payroll Period: 12/29/23 - 12/29/23</t>
  </si>
  <si>
    <t>Direct Deposit Date: 01/10/24</t>
  </si>
  <si>
    <t>Derek F.
Bahr</t>
  </si>
  <si>
    <t>Katherine E. 
Danielsen</t>
  </si>
  <si>
    <t>Ryan M. Dolan</t>
  </si>
  <si>
    <t>William Lee
Francis</t>
  </si>
  <si>
    <t>Jeff J.
Greeninger</t>
  </si>
  <si>
    <t>Matthew S.
 Luthie</t>
  </si>
  <si>
    <t>Billie W.
McClaran</t>
  </si>
  <si>
    <t>Shelby A. 
Mindar</t>
  </si>
  <si>
    <t>Aaron M.
Mrozik</t>
  </si>
  <si>
    <t>Jacob C.
Mueller</t>
  </si>
  <si>
    <t>Kevin M.
Murphy</t>
  </si>
  <si>
    <t>Terry L.
Palmer</t>
  </si>
  <si>
    <t>Elliot J.
Parry</t>
  </si>
  <si>
    <t>Gary A.
Pettus</t>
  </si>
  <si>
    <t>Amanda B. Martinez</t>
  </si>
  <si>
    <t>Blake M.
Steiner</t>
  </si>
  <si>
    <t>NC</t>
  </si>
  <si>
    <t>Guitar</t>
  </si>
  <si>
    <t>Sound
 Engineer</t>
  </si>
  <si>
    <t>Production
Assistant</t>
  </si>
  <si>
    <t>Video Director</t>
  </si>
  <si>
    <t>Band Guitar Technician</t>
  </si>
  <si>
    <t>Bass/Band 
Leader</t>
  </si>
  <si>
    <t>Production
 Manager</t>
  </si>
  <si>
    <t>Keyboard</t>
  </si>
  <si>
    <t>Backline
Tech</t>
  </si>
  <si>
    <t>Monitor
Tech</t>
  </si>
  <si>
    <t>Set Carp, Camera OP</t>
  </si>
  <si>
    <t>Stage Manager</t>
  </si>
  <si>
    <t>Lighting
 Engineer</t>
  </si>
  <si>
    <t>Drummer</t>
  </si>
  <si>
    <t>Guitar/
Vocals</t>
  </si>
  <si>
    <t>Monitor 
Engineer</t>
  </si>
  <si>
    <t>Tour
Manager</t>
  </si>
  <si>
    <t>Asst. TM</t>
  </si>
  <si>
    <t>Guitar 
Technician</t>
  </si>
  <si>
    <t>Semi-Monthly Salary</t>
  </si>
  <si>
    <t>Dallas, TX</t>
  </si>
  <si>
    <t>Total Supplemental Wages</t>
  </si>
  <si>
    <t>*</t>
  </si>
  <si>
    <t>*Apply net check as salary advance for a zero net check</t>
  </si>
  <si>
    <t>Nguyen, Allan (AJ)</t>
  </si>
  <si>
    <t>Adams, Garry</t>
  </si>
  <si>
    <t>Campbell, James</t>
  </si>
  <si>
    <t>Gonzalez, Ricardo</t>
  </si>
  <si>
    <t>White, Anthony</t>
  </si>
  <si>
    <t>Sanchez, Ollie</t>
  </si>
  <si>
    <t>Walker, Jenn</t>
  </si>
  <si>
    <t>King, Russ</t>
  </si>
  <si>
    <t>Reyes, Meagan</t>
  </si>
  <si>
    <t>Smith, Bryan</t>
  </si>
  <si>
    <t>Johnson, David</t>
  </si>
  <si>
    <t>Lopez, Glenn</t>
  </si>
  <si>
    <t>ABC Entertainment,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</si>
</sst>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dd"/>
    <numFmt numFmtId="165" formatCode="[$-409]d\-mmm;@"/>
    <numFmt numFmtId="166" formatCode="0.00_);\(0.00\)"/>
    <numFmt numFmtId="167" formatCode="0.00_);[Red]\(0.00\)"/>
    <numFmt numFmtId="168" formatCode="mm/dd/yy;@"/>
    <numFmt numFmtId="169" formatCode="0_);[Red]\(0\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_(* #,##0.00000_);_(* \(#,##0.00000\);_(* &quot;-&quot;??_);_(@_)"/>
    <numFmt numFmtId="174" formatCode="_(* #,##0.000000_);_(* \(#,##0.00000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34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/>
    </xf>
    <xf numFmtId="43" fontId="4" fillId="3" borderId="1" xfId="0" applyNumberFormat="1" applyFont="1" applyFill="1" applyBorder="1"/>
    <xf numFmtId="0" fontId="3" fillId="0" borderId="0" xfId="0" applyFont="1" applyAlignment="1">
      <alignment horizontal="left" indent="1"/>
    </xf>
    <xf numFmtId="43" fontId="3" fillId="0" borderId="0" xfId="0" applyNumberFormat="1" applyFont="1"/>
    <xf numFmtId="43" fontId="3" fillId="0" borderId="0" xfId="1" applyFont="1"/>
    <xf numFmtId="0" fontId="4" fillId="2" borderId="2" xfId="0" applyFont="1" applyFill="1" applyBorder="1" applyAlignment="1">
      <alignment horizontal="left"/>
    </xf>
    <xf numFmtId="43" fontId="4" fillId="2" borderId="2" xfId="0" applyNumberFormat="1" applyFont="1" applyFill="1" applyBorder="1"/>
    <xf numFmtId="2" fontId="2" fillId="0" borderId="0" xfId="0" applyNumberFormat="1" applyFont="1" applyAlignment="1">
      <alignment horizontal="left"/>
    </xf>
    <xf numFmtId="0" fontId="5" fillId="0" borderId="0" xfId="0" applyFont="1"/>
    <xf numFmtId="2" fontId="2" fillId="0" borderId="0" xfId="0" applyNumberFormat="1" applyFont="1"/>
    <xf numFmtId="2" fontId="6" fillId="0" borderId="0" xfId="0" applyNumberFormat="1" applyFont="1" applyAlignment="1">
      <alignment horizontal="left"/>
    </xf>
    <xf numFmtId="0" fontId="7" fillId="4" borderId="4" xfId="0" applyFont="1" applyFill="1" applyBorder="1" applyAlignment="1">
      <alignment horizontal="left"/>
    </xf>
    <xf numFmtId="0" fontId="7" fillId="0" borderId="5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4" borderId="7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0" fontId="5" fillId="0" borderId="5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43" fontId="5" fillId="0" borderId="5" xfId="1" applyFont="1" applyFill="1" applyBorder="1" applyAlignment="1">
      <alignment horizontal="center"/>
    </xf>
    <xf numFmtId="43" fontId="5" fillId="0" borderId="8" xfId="1" applyFont="1" applyFill="1" applyBorder="1" applyAlignment="1">
      <alignment horizontal="center"/>
    </xf>
    <xf numFmtId="43" fontId="5" fillId="0" borderId="4" xfId="1" applyFont="1" applyFill="1" applyBorder="1" applyAlignment="1">
      <alignment horizontal="center"/>
    </xf>
    <xf numFmtId="44" fontId="5" fillId="4" borderId="7" xfId="2" applyFont="1" applyFill="1" applyBorder="1" applyAlignment="1">
      <alignment horizontal="center"/>
    </xf>
    <xf numFmtId="43" fontId="5" fillId="0" borderId="6" xfId="1" applyFont="1" applyFill="1" applyBorder="1" applyAlignment="1">
      <alignment horizontal="center"/>
    </xf>
    <xf numFmtId="44" fontId="5" fillId="0" borderId="0" xfId="2" applyFont="1"/>
    <xf numFmtId="44" fontId="7" fillId="0" borderId="9" xfId="2" applyFont="1" applyFill="1" applyBorder="1" applyAlignment="1">
      <alignment horizontal="center" vertical="top"/>
    </xf>
    <xf numFmtId="44" fontId="7" fillId="0" borderId="9" xfId="2" applyFont="1" applyFill="1" applyBorder="1" applyAlignment="1">
      <alignment horizontal="center"/>
    </xf>
    <xf numFmtId="44" fontId="5" fillId="0" borderId="9" xfId="2" applyFont="1" applyFill="1" applyBorder="1" applyAlignment="1">
      <alignment horizontal="center" vertical="top"/>
    </xf>
    <xf numFmtId="44" fontId="5" fillId="4" borderId="10" xfId="2" applyFont="1" applyFill="1" applyBorder="1" applyAlignment="1">
      <alignment horizontal="center" vertical="top"/>
    </xf>
    <xf numFmtId="44" fontId="5" fillId="4" borderId="6" xfId="2" applyFont="1" applyFill="1" applyBorder="1" applyAlignment="1">
      <alignment horizontal="center" vertical="top"/>
    </xf>
    <xf numFmtId="0" fontId="7" fillId="0" borderId="11" xfId="0" applyFont="1" applyBorder="1" applyAlignment="1">
      <alignment horizontal="right" vertical="top" shrinkToFit="1"/>
    </xf>
    <xf numFmtId="0" fontId="7" fillId="0" borderId="6" xfId="0" applyFont="1" applyBorder="1" applyAlignment="1">
      <alignment horizontal="right" vertical="top" shrinkToFit="1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44" fontId="7" fillId="4" borderId="8" xfId="2" applyFont="1" applyFill="1" applyBorder="1" applyAlignment="1">
      <alignment horizontal="center" vertical="top"/>
    </xf>
    <xf numFmtId="44" fontId="7" fillId="4" borderId="10" xfId="2" applyFont="1" applyFill="1" applyBorder="1" applyAlignment="1">
      <alignment horizontal="center"/>
    </xf>
    <xf numFmtId="164" fontId="7" fillId="0" borderId="12" xfId="0" applyNumberFormat="1" applyFont="1" applyBorder="1" applyAlignment="1">
      <alignment horizontal="center" vertical="top" shrinkToFit="1"/>
    </xf>
    <xf numFmtId="165" fontId="5" fillId="0" borderId="5" xfId="0" applyNumberFormat="1" applyFont="1" applyBorder="1" applyAlignment="1">
      <alignment horizontal="center" shrinkToFit="1"/>
    </xf>
    <xf numFmtId="43" fontId="5" fillId="0" borderId="6" xfId="2" applyNumberFormat="1" applyFont="1" applyFill="1" applyBorder="1" applyAlignment="1">
      <alignment horizontal="center" vertical="top"/>
    </xf>
    <xf numFmtId="166" fontId="5" fillId="4" borderId="7" xfId="2" applyNumberFormat="1" applyFont="1" applyFill="1" applyBorder="1" applyAlignment="1">
      <alignment horizontal="center" vertical="top"/>
    </xf>
    <xf numFmtId="43" fontId="5" fillId="0" borderId="16" xfId="2" applyNumberFormat="1" applyFont="1" applyFill="1" applyBorder="1" applyAlignment="1">
      <alignment horizontal="center" vertical="top"/>
    </xf>
    <xf numFmtId="43" fontId="5" fillId="0" borderId="17" xfId="2" applyNumberFormat="1" applyFont="1" applyFill="1" applyBorder="1" applyAlignment="1">
      <alignment horizontal="center" vertical="top"/>
    </xf>
    <xf numFmtId="43" fontId="5" fillId="0" borderId="12" xfId="2" applyNumberFormat="1" applyFont="1" applyFill="1" applyBorder="1" applyAlignment="1">
      <alignment horizontal="center" vertical="top"/>
    </xf>
    <xf numFmtId="166" fontId="5" fillId="0" borderId="7" xfId="2" applyNumberFormat="1" applyFont="1" applyFill="1" applyBorder="1" applyAlignment="1">
      <alignment horizontal="center" vertical="top"/>
    </xf>
    <xf numFmtId="43" fontId="7" fillId="0" borderId="16" xfId="1" applyFont="1" applyFill="1" applyBorder="1" applyAlignment="1">
      <alignment vertical="top"/>
    </xf>
    <xf numFmtId="2" fontId="5" fillId="4" borderId="7" xfId="0" applyNumberFormat="1" applyFont="1" applyFill="1" applyBorder="1" applyAlignment="1">
      <alignment vertical="top"/>
    </xf>
    <xf numFmtId="43" fontId="5" fillId="0" borderId="17" xfId="1" applyFont="1" applyFill="1" applyBorder="1" applyAlignment="1">
      <alignment vertical="top"/>
    </xf>
    <xf numFmtId="167" fontId="5" fillId="4" borderId="7" xfId="0" applyNumberFormat="1" applyFont="1" applyFill="1" applyBorder="1" applyAlignment="1">
      <alignment horizontal="center"/>
    </xf>
    <xf numFmtId="43" fontId="5" fillId="0" borderId="5" xfId="2" applyNumberFormat="1" applyFont="1" applyFill="1" applyBorder="1" applyAlignment="1">
      <alignment horizontal="center" vertical="top"/>
    </xf>
    <xf numFmtId="43" fontId="5" fillId="0" borderId="12" xfId="1" applyFont="1" applyFill="1" applyBorder="1" applyAlignment="1">
      <alignment vertical="top"/>
    </xf>
    <xf numFmtId="43" fontId="5" fillId="0" borderId="3" xfId="1" applyFont="1" applyFill="1" applyBorder="1" applyAlignment="1">
      <alignment vertical="top"/>
    </xf>
    <xf numFmtId="43" fontId="5" fillId="0" borderId="7" xfId="1" applyFont="1" applyFill="1" applyBorder="1" applyAlignment="1">
      <alignment vertical="top"/>
    </xf>
    <xf numFmtId="2" fontId="5" fillId="4" borderId="25" xfId="0" applyNumberFormat="1" applyFont="1" applyFill="1" applyBorder="1" applyAlignment="1">
      <alignment horizontal="center"/>
    </xf>
    <xf numFmtId="43" fontId="7" fillId="0" borderId="24" xfId="1" applyFont="1" applyFill="1" applyBorder="1" applyAlignment="1">
      <alignment horizontal="center"/>
    </xf>
    <xf numFmtId="43" fontId="7" fillId="0" borderId="25" xfId="1" applyFont="1" applyFill="1" applyBorder="1" applyAlignment="1">
      <alignment horizontal="center"/>
    </xf>
    <xf numFmtId="0" fontId="7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/>
    </xf>
    <xf numFmtId="43" fontId="5" fillId="0" borderId="0" xfId="1" applyFont="1" applyFill="1" applyBorder="1" applyAlignment="1">
      <alignment horizontal="center"/>
    </xf>
    <xf numFmtId="14" fontId="2" fillId="0" borderId="0" xfId="0" applyNumberFormat="1" applyFont="1"/>
    <xf numFmtId="43" fontId="5" fillId="0" borderId="0" xfId="0" applyNumberFormat="1" applyFont="1"/>
    <xf numFmtId="14" fontId="3" fillId="0" borderId="0" xfId="0" applyNumberFormat="1" applyFont="1" applyAlignment="1">
      <alignment horizontal="center"/>
    </xf>
    <xf numFmtId="10" fontId="5" fillId="0" borderId="0" xfId="3" applyNumberFormat="1" applyFont="1" applyFill="1" applyBorder="1"/>
    <xf numFmtId="14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7" fillId="5" borderId="0" xfId="0" applyFont="1" applyFill="1" applyAlignment="1">
      <alignment horizontal="right"/>
    </xf>
    <xf numFmtId="0" fontId="7" fillId="5" borderId="0" xfId="0" applyFont="1" applyFill="1"/>
    <xf numFmtId="43" fontId="7" fillId="5" borderId="0" xfId="1" applyFont="1" applyFill="1" applyBorder="1"/>
    <xf numFmtId="0" fontId="5" fillId="5" borderId="0" xfId="0" applyFont="1" applyFill="1"/>
    <xf numFmtId="43" fontId="7" fillId="0" borderId="0" xfId="0" applyNumberFormat="1" applyFont="1"/>
    <xf numFmtId="0" fontId="2" fillId="0" borderId="0" xfId="4" applyFont="1"/>
    <xf numFmtId="0" fontId="3" fillId="0" borderId="0" xfId="4" applyFont="1"/>
    <xf numFmtId="43" fontId="3" fillId="0" borderId="0" xfId="4" applyNumberFormat="1" applyFont="1"/>
    <xf numFmtId="0" fontId="3" fillId="0" borderId="0" xfId="4" applyFont="1" applyAlignment="1">
      <alignment wrapText="1"/>
    </xf>
    <xf numFmtId="168" fontId="3" fillId="0" borderId="0" xfId="4" applyNumberFormat="1" applyFont="1" applyAlignment="1">
      <alignment horizontal="left"/>
    </xf>
    <xf numFmtId="0" fontId="3" fillId="0" borderId="0" xfId="4" applyFont="1" applyAlignment="1">
      <alignment horizontal="center"/>
    </xf>
    <xf numFmtId="0" fontId="3" fillId="0" borderId="0" xfId="1" applyNumberFormat="1" applyFont="1"/>
    <xf numFmtId="0" fontId="3" fillId="0" borderId="0" xfId="1" applyNumberFormat="1" applyFont="1" applyAlignment="1">
      <alignment wrapText="1"/>
    </xf>
    <xf numFmtId="0" fontId="3" fillId="0" borderId="0" xfId="4" applyFont="1" applyAlignment="1">
      <alignment horizontal="left"/>
    </xf>
    <xf numFmtId="0" fontId="2" fillId="0" borderId="5" xfId="4" applyFont="1" applyBorder="1" applyAlignment="1">
      <alignment horizontal="center"/>
    </xf>
    <xf numFmtId="43" fontId="2" fillId="0" borderId="5" xfId="4" applyNumberFormat="1" applyFont="1" applyBorder="1" applyAlignment="1">
      <alignment horizontal="center"/>
    </xf>
    <xf numFmtId="0" fontId="2" fillId="0" borderId="5" xfId="1" applyNumberFormat="1" applyFont="1" applyBorder="1" applyAlignment="1">
      <alignment horizontal="center"/>
    </xf>
    <xf numFmtId="0" fontId="2" fillId="0" borderId="5" xfId="1" applyNumberFormat="1" applyFont="1" applyBorder="1" applyAlignment="1">
      <alignment horizontal="center" wrapText="1"/>
    </xf>
    <xf numFmtId="0" fontId="3" fillId="0" borderId="5" xfId="4" applyFont="1" applyBorder="1"/>
    <xf numFmtId="43" fontId="3" fillId="0" borderId="5" xfId="4" applyNumberFormat="1" applyFont="1" applyBorder="1"/>
    <xf numFmtId="0" fontId="3" fillId="0" borderId="5" xfId="4" applyFont="1" applyBorder="1" applyAlignment="1">
      <alignment wrapText="1"/>
    </xf>
    <xf numFmtId="43" fontId="3" fillId="0" borderId="5" xfId="1" applyFont="1" applyBorder="1"/>
    <xf numFmtId="0" fontId="7" fillId="0" borderId="0" xfId="0" applyFont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44" fontId="7" fillId="0" borderId="0" xfId="2" applyFont="1" applyBorder="1" applyAlignment="1">
      <alignment horizontal="right" vertical="center"/>
    </xf>
    <xf numFmtId="0" fontId="7" fillId="0" borderId="4" xfId="0" quotePrefix="1" applyFont="1" applyBorder="1" applyAlignment="1">
      <alignment horizontal="center" wrapText="1"/>
    </xf>
    <xf numFmtId="43" fontId="5" fillId="0" borderId="4" xfId="1" applyFont="1" applyBorder="1" applyAlignment="1">
      <alignment horizontal="center"/>
    </xf>
    <xf numFmtId="44" fontId="7" fillId="0" borderId="26" xfId="2" applyFont="1" applyBorder="1" applyAlignment="1">
      <alignment horizontal="right" vertical="center"/>
    </xf>
    <xf numFmtId="44" fontId="5" fillId="4" borderId="27" xfId="2" applyFont="1" applyFill="1" applyBorder="1" applyAlignment="1">
      <alignment horizontal="center"/>
    </xf>
    <xf numFmtId="43" fontId="5" fillId="0" borderId="28" xfId="1" applyFont="1" applyBorder="1" applyAlignment="1">
      <alignment horizontal="center"/>
    </xf>
    <xf numFmtId="43" fontId="5" fillId="0" borderId="28" xfId="1" applyFont="1" applyFill="1" applyBorder="1" applyAlignment="1">
      <alignment horizontal="center"/>
    </xf>
    <xf numFmtId="44" fontId="7" fillId="4" borderId="11" xfId="2" applyFont="1" applyFill="1" applyBorder="1" applyAlignment="1">
      <alignment horizontal="center" vertical="top"/>
    </xf>
    <xf numFmtId="44" fontId="7" fillId="4" borderId="9" xfId="2" applyFont="1" applyFill="1" applyBorder="1" applyAlignment="1">
      <alignment horizontal="center"/>
    </xf>
    <xf numFmtId="44" fontId="5" fillId="4" borderId="9" xfId="2" applyFont="1" applyFill="1" applyBorder="1" applyAlignment="1">
      <alignment horizontal="center" vertical="top"/>
    </xf>
    <xf numFmtId="44" fontId="5" fillId="4" borderId="12" xfId="2" applyFont="1" applyFill="1" applyBorder="1" applyAlignment="1">
      <alignment horizontal="center"/>
    </xf>
    <xf numFmtId="44" fontId="5" fillId="0" borderId="7" xfId="2" applyFont="1" applyFill="1" applyBorder="1" applyAlignment="1">
      <alignment horizontal="center"/>
    </xf>
    <xf numFmtId="0" fontId="7" fillId="0" borderId="8" xfId="0" applyFont="1" applyBorder="1" applyAlignment="1">
      <alignment horizontal="right" vertical="top" shrinkToFit="1"/>
    </xf>
    <xf numFmtId="0" fontId="7" fillId="0" borderId="10" xfId="0" applyFont="1" applyBorder="1" applyAlignment="1">
      <alignment horizontal="right" vertical="top" shrinkToFit="1"/>
    </xf>
    <xf numFmtId="0" fontId="5" fillId="4" borderId="7" xfId="0" applyFont="1" applyFill="1" applyBorder="1" applyAlignment="1">
      <alignment vertical="top"/>
    </xf>
    <xf numFmtId="0" fontId="5" fillId="0" borderId="4" xfId="0" applyFont="1" applyBorder="1" applyAlignment="1">
      <alignment horizontal="center" vertical="top"/>
    </xf>
    <xf numFmtId="44" fontId="5" fillId="4" borderId="5" xfId="2" applyFont="1" applyFill="1" applyBorder="1" applyAlignment="1">
      <alignment horizontal="center"/>
    </xf>
    <xf numFmtId="44" fontId="5" fillId="4" borderId="4" xfId="2" applyFont="1" applyFill="1" applyBorder="1" applyAlignment="1">
      <alignment horizontal="center"/>
    </xf>
    <xf numFmtId="44" fontId="5" fillId="0" borderId="4" xfId="2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 vertical="top" shrinkToFit="1"/>
    </xf>
    <xf numFmtId="165" fontId="5" fillId="0" borderId="4" xfId="0" applyNumberFormat="1" applyFont="1" applyBorder="1" applyAlignment="1">
      <alignment horizontal="center" shrinkToFit="1"/>
    </xf>
    <xf numFmtId="0" fontId="5" fillId="0" borderId="29" xfId="0" applyFont="1" applyBorder="1" applyAlignment="1">
      <alignment horizontal="center"/>
    </xf>
    <xf numFmtId="166" fontId="5" fillId="4" borderId="12" xfId="2" applyNumberFormat="1" applyFont="1" applyFill="1" applyBorder="1" applyAlignment="1">
      <alignment horizontal="center" vertical="top"/>
    </xf>
    <xf numFmtId="43" fontId="5" fillId="0" borderId="30" xfId="2" applyNumberFormat="1" applyFont="1" applyBorder="1" applyAlignment="1">
      <alignment horizontal="center" vertical="top"/>
    </xf>
    <xf numFmtId="43" fontId="5" fillId="0" borderId="30" xfId="2" applyNumberFormat="1" applyFont="1" applyFill="1" applyBorder="1" applyAlignment="1">
      <alignment horizontal="center" vertical="top"/>
    </xf>
    <xf numFmtId="10" fontId="5" fillId="0" borderId="0" xfId="0" applyNumberFormat="1" applyFont="1"/>
    <xf numFmtId="166" fontId="5" fillId="4" borderId="5" xfId="2" applyNumberFormat="1" applyFont="1" applyFill="1" applyBorder="1" applyAlignment="1">
      <alignment horizontal="center" vertical="top"/>
    </xf>
    <xf numFmtId="43" fontId="5" fillId="0" borderId="6" xfId="2" applyNumberFormat="1" applyFont="1" applyBorder="1" applyAlignment="1">
      <alignment horizontal="center" vertical="top"/>
    </xf>
    <xf numFmtId="164" fontId="7" fillId="0" borderId="27" xfId="0" applyNumberFormat="1" applyFont="1" applyBorder="1" applyAlignment="1">
      <alignment horizontal="center" vertical="top" shrinkToFit="1"/>
    </xf>
    <xf numFmtId="165" fontId="5" fillId="0" borderId="28" xfId="0" applyNumberFormat="1" applyFont="1" applyBorder="1" applyAlignment="1">
      <alignment horizontal="center" shrinkToFit="1"/>
    </xf>
    <xf numFmtId="166" fontId="5" fillId="4" borderId="27" xfId="2" applyNumberFormat="1" applyFont="1" applyFill="1" applyBorder="1" applyAlignment="1">
      <alignment horizontal="center" vertical="top"/>
    </xf>
    <xf numFmtId="43" fontId="5" fillId="0" borderId="31" xfId="2" applyNumberFormat="1" applyFont="1" applyBorder="1" applyAlignment="1">
      <alignment horizontal="center" vertical="top"/>
    </xf>
    <xf numFmtId="43" fontId="5" fillId="0" borderId="31" xfId="2" applyNumberFormat="1" applyFont="1" applyFill="1" applyBorder="1" applyAlignment="1">
      <alignment horizontal="center" vertical="top"/>
    </xf>
    <xf numFmtId="43" fontId="5" fillId="0" borderId="28" xfId="2" applyNumberFormat="1" applyFont="1" applyFill="1" applyBorder="1" applyAlignment="1">
      <alignment horizontal="center" vertical="top"/>
    </xf>
    <xf numFmtId="0" fontId="5" fillId="4" borderId="12" xfId="0" applyFont="1" applyFill="1" applyBorder="1" applyAlignment="1">
      <alignment vertical="top"/>
    </xf>
    <xf numFmtId="43" fontId="5" fillId="0" borderId="12" xfId="1" applyFont="1" applyBorder="1" applyAlignment="1">
      <alignment vertical="top"/>
    </xf>
    <xf numFmtId="43" fontId="5" fillId="0" borderId="5" xfId="1" applyFont="1" applyFill="1" applyBorder="1" applyAlignment="1">
      <alignment vertical="top"/>
    </xf>
    <xf numFmtId="0" fontId="5" fillId="4" borderId="5" xfId="0" applyFont="1" applyFill="1" applyBorder="1" applyAlignment="1">
      <alignment vertical="top"/>
    </xf>
    <xf numFmtId="43" fontId="5" fillId="0" borderId="17" xfId="2" applyNumberFormat="1" applyFont="1" applyBorder="1" applyAlignment="1">
      <alignment horizontal="center" vertical="top"/>
    </xf>
    <xf numFmtId="43" fontId="5" fillId="0" borderId="3" xfId="2" applyNumberFormat="1" applyFont="1" applyFill="1" applyBorder="1" applyAlignment="1">
      <alignment horizontal="center" vertical="top"/>
    </xf>
    <xf numFmtId="0" fontId="5" fillId="4" borderId="27" xfId="0" applyFont="1" applyFill="1" applyBorder="1" applyAlignment="1">
      <alignment vertical="top"/>
    </xf>
    <xf numFmtId="2" fontId="5" fillId="4" borderId="16" xfId="0" applyNumberFormat="1" applyFont="1" applyFill="1" applyBorder="1" applyAlignment="1">
      <alignment vertical="top"/>
    </xf>
    <xf numFmtId="43" fontId="5" fillId="0" borderId="32" xfId="1" applyFont="1" applyBorder="1" applyAlignment="1">
      <alignment vertical="top"/>
    </xf>
    <xf numFmtId="43" fontId="5" fillId="0" borderId="32" xfId="1" applyFont="1" applyFill="1" applyBorder="1" applyAlignment="1">
      <alignment vertical="top"/>
    </xf>
    <xf numFmtId="167" fontId="5" fillId="4" borderId="12" xfId="0" applyNumberFormat="1" applyFont="1" applyFill="1" applyBorder="1" applyAlignment="1">
      <alignment horizontal="center"/>
    </xf>
    <xf numFmtId="43" fontId="5" fillId="0" borderId="20" xfId="1" applyFont="1" applyBorder="1" applyAlignment="1">
      <alignment horizontal="center"/>
    </xf>
    <xf numFmtId="43" fontId="5" fillId="0" borderId="20" xfId="1" applyFont="1" applyFill="1" applyBorder="1" applyAlignment="1">
      <alignment horizontal="center"/>
    </xf>
    <xf numFmtId="169" fontId="5" fillId="4" borderId="28" xfId="0" applyNumberFormat="1" applyFont="1" applyFill="1" applyBorder="1" applyAlignment="1">
      <alignment horizontal="center"/>
    </xf>
    <xf numFmtId="0" fontId="7" fillId="0" borderId="33" xfId="0" applyFont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43" fontId="5" fillId="0" borderId="25" xfId="1" applyFont="1" applyBorder="1" applyAlignment="1">
      <alignment horizontal="center"/>
    </xf>
    <xf numFmtId="43" fontId="5" fillId="0" borderId="25" xfId="1" applyFont="1" applyFill="1" applyBorder="1" applyAlignment="1">
      <alignment horizontal="center"/>
    </xf>
    <xf numFmtId="43" fontId="5" fillId="0" borderId="27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170" fontId="3" fillId="0" borderId="0" xfId="1" applyNumberFormat="1" applyFont="1"/>
    <xf numFmtId="43" fontId="4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71" fontId="3" fillId="0" borderId="0" xfId="0" applyNumberFormat="1" applyFont="1"/>
    <xf numFmtId="172" fontId="3" fillId="0" borderId="0" xfId="0" applyNumberFormat="1" applyFont="1"/>
    <xf numFmtId="174" fontId="3" fillId="0" borderId="0" xfId="0" applyNumberFormat="1" applyFont="1"/>
    <xf numFmtId="43" fontId="3" fillId="0" borderId="0" xfId="1" applyFont="1" applyFill="1"/>
    <xf numFmtId="173" fontId="3" fillId="0" borderId="0" xfId="0" applyNumberFormat="1" applyFont="1"/>
    <xf numFmtId="164" fontId="7" fillId="0" borderId="12" xfId="0" quotePrefix="1" applyNumberFormat="1" applyFont="1" applyBorder="1" applyAlignment="1">
      <alignment horizontal="center" vertical="top" shrinkToFit="1"/>
    </xf>
    <xf numFmtId="0" fontId="7" fillId="0" borderId="4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44" fontId="5" fillId="0" borderId="0" xfId="2" applyFont="1" applyFill="1"/>
    <xf numFmtId="44" fontId="5" fillId="0" borderId="10" xfId="2" applyFont="1" applyFill="1" applyBorder="1" applyAlignment="1">
      <alignment horizontal="center" vertical="top"/>
    </xf>
    <xf numFmtId="44" fontId="5" fillId="0" borderId="6" xfId="2" applyFont="1" applyFill="1" applyBorder="1" applyAlignment="1">
      <alignment horizontal="center" vertical="top"/>
    </xf>
    <xf numFmtId="44" fontId="7" fillId="0" borderId="8" xfId="2" applyFont="1" applyFill="1" applyBorder="1" applyAlignment="1">
      <alignment horizontal="center" vertical="top"/>
    </xf>
    <xf numFmtId="44" fontId="7" fillId="0" borderId="10" xfId="2" applyFont="1" applyFill="1" applyBorder="1" applyAlignment="1">
      <alignment horizontal="center"/>
    </xf>
    <xf numFmtId="167" fontId="5" fillId="0" borderId="7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43" fontId="7" fillId="0" borderId="0" xfId="1" applyFont="1" applyFill="1" applyBorder="1"/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44" fontId="5" fillId="0" borderId="0" xfId="2" applyFont="1" applyFill="1" applyBorder="1" applyAlignment="1">
      <alignment horizontal="center" vertical="top"/>
    </xf>
    <xf numFmtId="0" fontId="5" fillId="0" borderId="3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right" vertical="top"/>
    </xf>
    <xf numFmtId="0" fontId="7" fillId="0" borderId="23" xfId="0" applyFont="1" applyBorder="1" applyAlignment="1">
      <alignment horizontal="right" vertical="top"/>
    </xf>
    <xf numFmtId="0" fontId="7" fillId="0" borderId="24" xfId="0" applyFont="1" applyBorder="1" applyAlignment="1">
      <alignment horizontal="right" vertical="top"/>
    </xf>
    <xf numFmtId="44" fontId="7" fillId="0" borderId="0" xfId="2" applyFont="1" applyFill="1" applyBorder="1" applyAlignment="1">
      <alignment horizontal="right" vertical="center"/>
    </xf>
    <xf numFmtId="44" fontId="7" fillId="0" borderId="3" xfId="2" applyFont="1" applyFill="1" applyBorder="1" applyAlignment="1">
      <alignment horizontal="right" vertical="center"/>
    </xf>
    <xf numFmtId="2" fontId="7" fillId="0" borderId="13" xfId="0" applyNumberFormat="1" applyFont="1" applyBorder="1" applyAlignment="1">
      <alignment horizontal="right" vertical="top"/>
    </xf>
    <xf numFmtId="2" fontId="7" fillId="0" borderId="14" xfId="0" applyNumberFormat="1" applyFont="1" applyBorder="1" applyAlignment="1">
      <alignment horizontal="right" vertical="top"/>
    </xf>
    <xf numFmtId="2" fontId="7" fillId="0" borderId="15" xfId="0" applyNumberFormat="1" applyFont="1" applyBorder="1" applyAlignment="1">
      <alignment horizontal="right" vertical="top"/>
    </xf>
    <xf numFmtId="164" fontId="7" fillId="0" borderId="8" xfId="0" applyNumberFormat="1" applyFont="1" applyBorder="1" applyAlignment="1">
      <alignment horizontal="center" vertical="top" shrinkToFit="1"/>
    </xf>
    <xf numFmtId="164" fontId="7" fillId="0" borderId="10" xfId="0" applyNumberFormat="1" applyFont="1" applyBorder="1" applyAlignment="1">
      <alignment horizontal="center" vertical="top" shrinkToFit="1"/>
    </xf>
    <xf numFmtId="164" fontId="7" fillId="0" borderId="6" xfId="0" applyNumberFormat="1" applyFont="1" applyBorder="1" applyAlignment="1">
      <alignment horizontal="center" vertical="top" shrinkToFit="1"/>
    </xf>
    <xf numFmtId="165" fontId="5" fillId="0" borderId="8" xfId="0" applyNumberFormat="1" applyFont="1" applyBorder="1" applyAlignment="1">
      <alignment horizontal="center" shrinkToFit="1"/>
    </xf>
    <xf numFmtId="165" fontId="5" fillId="0" borderId="10" xfId="0" applyNumberFormat="1" applyFont="1" applyBorder="1" applyAlignment="1">
      <alignment horizontal="center" shrinkToFit="1"/>
    </xf>
    <xf numFmtId="165" fontId="5" fillId="0" borderId="6" xfId="0" applyNumberFormat="1" applyFont="1" applyBorder="1" applyAlignment="1">
      <alignment horizontal="center" shrinkToFit="1"/>
    </xf>
    <xf numFmtId="165" fontId="5" fillId="0" borderId="18" xfId="0" applyNumberFormat="1" applyFont="1" applyBorder="1" applyAlignment="1">
      <alignment horizontal="center" shrinkToFit="1"/>
    </xf>
    <xf numFmtId="165" fontId="5" fillId="0" borderId="19" xfId="0" applyNumberFormat="1" applyFont="1" applyBorder="1" applyAlignment="1">
      <alignment horizontal="center" shrinkToFit="1"/>
    </xf>
    <xf numFmtId="165" fontId="5" fillId="0" borderId="20" xfId="0" applyNumberFormat="1" applyFont="1" applyBorder="1" applyAlignment="1">
      <alignment horizontal="center" shrinkToFit="1"/>
    </xf>
    <xf numFmtId="2" fontId="7" fillId="0" borderId="21" xfId="0" applyNumberFormat="1" applyFont="1" applyBorder="1" applyAlignment="1">
      <alignment horizontal="right" vertical="top"/>
    </xf>
    <xf numFmtId="0" fontId="7" fillId="0" borderId="8" xfId="0" applyFont="1" applyBorder="1" applyAlignment="1">
      <alignment horizontal="right" vertical="top"/>
    </xf>
    <xf numFmtId="0" fontId="7" fillId="0" borderId="1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0" fontId="7" fillId="0" borderId="18" xfId="0" applyFont="1" applyBorder="1" applyAlignment="1">
      <alignment horizontal="right" vertical="top"/>
    </xf>
    <xf numFmtId="0" fontId="7" fillId="0" borderId="19" xfId="0" applyFont="1" applyBorder="1" applyAlignment="1">
      <alignment horizontal="right" vertical="top"/>
    </xf>
    <xf numFmtId="0" fontId="7" fillId="0" borderId="20" xfId="0" applyFont="1" applyBorder="1" applyAlignment="1">
      <alignment horizontal="right" vertical="top"/>
    </xf>
    <xf numFmtId="0" fontId="7" fillId="0" borderId="0" xfId="0" applyFont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18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2" fontId="7" fillId="0" borderId="21" xfId="0" applyNumberFormat="1" applyFont="1" applyBorder="1" applyAlignment="1">
      <alignment horizontal="center" vertical="top"/>
    </xf>
    <xf numFmtId="2" fontId="7" fillId="0" borderId="14" xfId="0" applyNumberFormat="1" applyFont="1" applyBorder="1" applyAlignment="1">
      <alignment horizontal="center" vertical="top"/>
    </xf>
    <xf numFmtId="2" fontId="7" fillId="0" borderId="15" xfId="0" applyNumberFormat="1" applyFont="1" applyBorder="1" applyAlignment="1">
      <alignment horizontal="center" vertical="top"/>
    </xf>
    <xf numFmtId="2" fontId="7" fillId="0" borderId="8" xfId="0" applyNumberFormat="1" applyFont="1" applyBorder="1" applyAlignment="1">
      <alignment horizontal="center" vertical="top"/>
    </xf>
    <xf numFmtId="2" fontId="7" fillId="0" borderId="10" xfId="0" applyNumberFormat="1" applyFont="1" applyBorder="1" applyAlignment="1">
      <alignment horizontal="center" vertical="top"/>
    </xf>
    <xf numFmtId="2" fontId="7" fillId="0" borderId="6" xfId="0" applyNumberFormat="1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44" fontId="7" fillId="0" borderId="0" xfId="2" applyFont="1" applyBorder="1" applyAlignment="1">
      <alignment horizontal="right" vertical="center"/>
    </xf>
    <xf numFmtId="44" fontId="7" fillId="0" borderId="3" xfId="2" applyFont="1" applyBorder="1" applyAlignment="1">
      <alignment horizontal="right" vertical="center"/>
    </xf>
    <xf numFmtId="2" fontId="7" fillId="0" borderId="8" xfId="0" applyNumberFormat="1" applyFont="1" applyBorder="1" applyAlignment="1">
      <alignment horizontal="right" vertical="top"/>
    </xf>
    <xf numFmtId="2" fontId="7" fillId="0" borderId="10" xfId="0" applyNumberFormat="1" applyFont="1" applyBorder="1" applyAlignment="1">
      <alignment horizontal="right" vertical="top"/>
    </xf>
    <xf numFmtId="2" fontId="7" fillId="0" borderId="6" xfId="0" applyNumberFormat="1" applyFont="1" applyBorder="1" applyAlignment="1">
      <alignment horizontal="right" vertical="top"/>
    </xf>
  </cellXfs>
  <cellStyles count="5">
    <cellStyle name="Comma" xfId="1" builtinId="3"/>
    <cellStyle name="Currency" xfId="2" builtinId="4"/>
    <cellStyle name="Normal" xfId="0" builtinId="0"/>
    <cellStyle name="Normal 2" xfId="4" xr:uid="{9B6C025D-1A6E-40DC-BA0D-1C4F83DE2C30}"/>
    <cellStyle name="Percent" xfId="3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/Clients/ch_clients/Pardi,%20Jon/Juan%20Fiesta%20Corp/BM/Payroll/2023/12%20December%202023.xlsx" TargetMode="External"/><Relationship Id="rId1" Type="http://schemas.openxmlformats.org/officeDocument/2006/relationships/externalLinkPath" Target="file:///F:/Clients/ch_clients/Pardi,%20Jon/Juan%20Fiesta%20Corp/BM/Payroll/2023/12%20December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E"/>
      <sheetName val="12.29 Sum"/>
      <sheetName val="12.29"/>
      <sheetName val="11.30 Weekly"/>
      <sheetName val="11.30 Show"/>
      <sheetName val="12.29 Sum (2)"/>
      <sheetName val="12.27 Severance"/>
      <sheetName val="12.18 Sum - Bonus"/>
      <sheetName val="12.18 - Bonus"/>
      <sheetName val="12.15 Sum"/>
      <sheetName val="12.15"/>
      <sheetName val="12.15 Weekly"/>
      <sheetName val="12.15 Show"/>
    </sheetNames>
    <sheetDataSet>
      <sheetData sheetId="0"/>
      <sheetData sheetId="1"/>
      <sheetData sheetId="2">
        <row r="41">
          <cell r="O41"/>
        </row>
      </sheetData>
      <sheetData sheetId="3">
        <row r="6">
          <cell r="E6" t="str">
            <v>Kenneth R. Moore</v>
          </cell>
        </row>
      </sheetData>
      <sheetData sheetId="4">
        <row r="35">
          <cell r="J35">
            <v>0</v>
          </cell>
        </row>
        <row r="36">
          <cell r="J36"/>
        </row>
      </sheetData>
      <sheetData sheetId="5"/>
      <sheetData sheetId="6"/>
      <sheetData sheetId="7"/>
      <sheetData sheetId="8"/>
      <sheetData sheetId="9"/>
      <sheetData sheetId="10">
        <row r="6">
          <cell r="O6" t="str">
            <v>Amanda B. Martinez</v>
          </cell>
        </row>
        <row r="41">
          <cell r="H41"/>
        </row>
        <row r="44">
          <cell r="O44"/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6541-21E0-41AF-A893-D6D1FEDB50AB}">
  <sheetPr codeName="Sheet1"/>
  <dimension ref="A1:F15"/>
  <sheetViews>
    <sheetView workbookViewId="0">
      <selection activeCell="C9" sqref="C9"/>
    </sheetView>
  </sheetViews>
  <sheetFormatPr baseColWidth="10" defaultColWidth="8.83203125" defaultRowHeight="13" x14ac:dyDescent="0.15"/>
  <cols>
    <col min="1" max="1" width="14.1640625" customWidth="1"/>
    <col min="2" max="3" width="14" customWidth="1"/>
    <col min="4" max="4" width="31.5" customWidth="1"/>
  </cols>
  <sheetData>
    <row r="1" spans="1:6" ht="16" x14ac:dyDescent="0.2">
      <c r="A1" s="78" t="s">
        <v>0</v>
      </c>
      <c r="B1" s="79"/>
      <c r="C1" s="79"/>
      <c r="D1" s="80"/>
      <c r="E1" s="80"/>
      <c r="F1" s="81"/>
    </row>
    <row r="2" spans="1:6" ht="16" x14ac:dyDescent="0.2">
      <c r="A2" s="78" t="s">
        <v>1</v>
      </c>
      <c r="B2" s="82">
        <v>45289</v>
      </c>
      <c r="C2" s="79"/>
      <c r="D2" s="80"/>
      <c r="E2" s="80"/>
      <c r="F2" s="81"/>
    </row>
    <row r="3" spans="1:6" ht="16" x14ac:dyDescent="0.2">
      <c r="A3" s="78" t="s">
        <v>2</v>
      </c>
      <c r="B3" s="82" t="s">
        <v>3</v>
      </c>
      <c r="C3" s="83"/>
      <c r="D3" s="80"/>
      <c r="E3" s="84"/>
      <c r="F3" s="85"/>
    </row>
    <row r="4" spans="1:6" ht="16" x14ac:dyDescent="0.2">
      <c r="A4" s="78" t="s">
        <v>4</v>
      </c>
      <c r="B4" s="86">
        <v>22314620</v>
      </c>
      <c r="C4" s="83"/>
      <c r="D4" s="80"/>
      <c r="E4" s="84"/>
      <c r="F4" s="85"/>
    </row>
    <row r="5" spans="1:6" ht="17" x14ac:dyDescent="0.2">
      <c r="A5" s="87" t="s">
        <v>5</v>
      </c>
      <c r="B5" s="87" t="s">
        <v>6</v>
      </c>
      <c r="C5" s="87" t="s">
        <v>7</v>
      </c>
      <c r="D5" s="88" t="s">
        <v>8</v>
      </c>
      <c r="E5" s="89" t="s">
        <v>9</v>
      </c>
      <c r="F5" s="90" t="s">
        <v>10</v>
      </c>
    </row>
    <row r="6" spans="1:6" ht="16" x14ac:dyDescent="0.2">
      <c r="A6" s="91" t="s">
        <v>11</v>
      </c>
      <c r="B6" s="92"/>
      <c r="C6" s="92" t="e">
        <f>#REF!</f>
        <v>#REF!</v>
      </c>
      <c r="D6" s="91"/>
      <c r="E6" s="91"/>
      <c r="F6" s="93"/>
    </row>
    <row r="7" spans="1:6" ht="16" x14ac:dyDescent="0.2">
      <c r="A7" s="91" t="s">
        <v>11</v>
      </c>
      <c r="B7" s="92"/>
      <c r="C7" s="92">
        <f>7127.25</f>
        <v>7127.25</v>
      </c>
      <c r="D7" s="91"/>
      <c r="E7" s="91"/>
      <c r="F7" s="93"/>
    </row>
    <row r="8" spans="1:6" ht="16" x14ac:dyDescent="0.2">
      <c r="A8" s="91" t="s">
        <v>11</v>
      </c>
      <c r="B8" s="92"/>
      <c r="C8" s="92"/>
      <c r="D8" s="91"/>
      <c r="E8" s="91"/>
      <c r="F8" s="93"/>
    </row>
    <row r="9" spans="1:6" ht="16" x14ac:dyDescent="0.2">
      <c r="A9" s="91" t="s">
        <v>12</v>
      </c>
      <c r="B9" s="92" t="e">
        <f>#REF!</f>
        <v>#REF!</v>
      </c>
      <c r="C9" s="94"/>
      <c r="D9" s="91"/>
      <c r="E9" s="91">
        <v>1</v>
      </c>
      <c r="F9" s="93"/>
    </row>
    <row r="10" spans="1:6" ht="16" x14ac:dyDescent="0.2">
      <c r="A10" s="91" t="s">
        <v>13</v>
      </c>
      <c r="B10" s="92" t="e">
        <f>#REF!</f>
        <v>#REF!</v>
      </c>
      <c r="C10" s="94"/>
      <c r="D10" s="91"/>
      <c r="E10" s="91">
        <v>1</v>
      </c>
      <c r="F10" s="93"/>
    </row>
    <row r="11" spans="1:6" ht="16" x14ac:dyDescent="0.2">
      <c r="A11" s="91" t="s">
        <v>14</v>
      </c>
      <c r="B11" s="92" t="e">
        <f>#REF!</f>
        <v>#REF!</v>
      </c>
      <c r="C11" s="94"/>
      <c r="D11" s="91"/>
      <c r="E11" s="91">
        <v>1</v>
      </c>
      <c r="F11" s="93"/>
    </row>
    <row r="12" spans="1:6" ht="16" x14ac:dyDescent="0.2">
      <c r="A12" s="91" t="s">
        <v>15</v>
      </c>
      <c r="B12" s="92" t="e">
        <f>#REF!</f>
        <v>#REF!</v>
      </c>
      <c r="C12" s="92"/>
      <c r="D12" s="91"/>
      <c r="E12" s="91">
        <v>1</v>
      </c>
      <c r="F12" s="93"/>
    </row>
    <row r="13" spans="1:6" ht="16" x14ac:dyDescent="0.2">
      <c r="A13" s="91" t="s">
        <v>16</v>
      </c>
      <c r="B13" s="92" t="e">
        <f>#REF!</f>
        <v>#REF!</v>
      </c>
      <c r="C13" s="94"/>
      <c r="D13" s="91"/>
      <c r="E13" s="91">
        <v>1</v>
      </c>
      <c r="F13" s="93"/>
    </row>
    <row r="14" spans="1:6" ht="16" x14ac:dyDescent="0.2">
      <c r="A14" s="91" t="s">
        <v>17</v>
      </c>
      <c r="B14" s="92" t="e">
        <f>#REF!</f>
        <v>#REF!</v>
      </c>
      <c r="C14" s="94"/>
      <c r="D14" s="91"/>
      <c r="E14" s="91">
        <v>1</v>
      </c>
      <c r="F14" s="93"/>
    </row>
    <row r="15" spans="1:6" ht="16" x14ac:dyDescent="0.2">
      <c r="A15" s="79"/>
      <c r="B15" s="79"/>
      <c r="C15" s="79"/>
      <c r="D15" s="80"/>
      <c r="E15" s="80"/>
      <c r="F15" s="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D3CD-508A-41AB-9FF5-14C7F7AE478E}">
  <sheetPr codeName="Sheet3">
    <tabColor theme="9" tint="0.59999389629810485"/>
    <pageSetUpPr fitToPage="1"/>
  </sheetPr>
  <dimension ref="A1:U49"/>
  <sheetViews>
    <sheetView tabSelected="1" zoomScale="90" zoomScaleNormal="90" workbookViewId="0">
      <pane xSplit="3" ySplit="22" topLeftCell="D23" activePane="bottomRight" state="frozen"/>
      <selection pane="topRight" activeCell="M40" sqref="M40"/>
      <selection pane="bottomLeft" activeCell="M40" sqref="M40"/>
      <selection pane="bottomRight" activeCell="Y18" sqref="Y18"/>
    </sheetView>
  </sheetViews>
  <sheetFormatPr baseColWidth="10" defaultColWidth="9.1640625" defaultRowHeight="13" x14ac:dyDescent="0.15"/>
  <cols>
    <col min="1" max="1" width="11.1640625" style="11" customWidth="1"/>
    <col min="2" max="2" width="8.1640625" style="11" customWidth="1"/>
    <col min="3" max="3" width="20.6640625" style="11" customWidth="1"/>
    <col min="4" max="4" width="7.83203125" style="11" hidden="1" customWidth="1"/>
    <col min="5" max="9" width="11.33203125" style="11" bestFit="1" customWidth="1"/>
    <col min="10" max="15" width="10.33203125" style="11" bestFit="1" customWidth="1"/>
    <col min="16" max="16" width="13.83203125" style="11" customWidth="1"/>
    <col min="17" max="17" width="4.1640625" style="11" hidden="1" customWidth="1"/>
    <col min="18" max="18" width="8.1640625" style="11" customWidth="1"/>
    <col min="19" max="19" width="4.33203125" style="11" hidden="1" customWidth="1"/>
    <col min="20" max="20" width="2.33203125" style="11" hidden="1" customWidth="1"/>
    <col min="21" max="16384" width="9.1640625" style="11"/>
  </cols>
  <sheetData>
    <row r="1" spans="1:19" ht="16" x14ac:dyDescent="0.2">
      <c r="A1" s="10" t="s">
        <v>215</v>
      </c>
      <c r="B1" s="10"/>
      <c r="C1" s="10"/>
      <c r="D1" s="10"/>
      <c r="E1" s="10"/>
      <c r="G1" s="10"/>
      <c r="H1" s="10"/>
      <c r="I1" s="10"/>
      <c r="J1" s="10"/>
      <c r="K1" s="10"/>
      <c r="L1" s="10"/>
      <c r="M1" s="10"/>
    </row>
    <row r="2" spans="1:19" ht="16" x14ac:dyDescent="0.2">
      <c r="A2" s="10" t="s">
        <v>18</v>
      </c>
      <c r="B2" s="10"/>
      <c r="C2" s="10"/>
      <c r="D2" s="10"/>
      <c r="E2" s="10"/>
      <c r="G2" s="10"/>
      <c r="H2" s="10"/>
      <c r="I2" s="10"/>
      <c r="J2" s="10"/>
      <c r="K2" s="10"/>
      <c r="L2" s="10"/>
      <c r="M2" s="10"/>
    </row>
    <row r="3" spans="1:19" ht="16" x14ac:dyDescent="0.2">
      <c r="A3" s="10" t="s">
        <v>19</v>
      </c>
      <c r="B3" s="10"/>
      <c r="C3" s="10"/>
      <c r="D3" s="10"/>
      <c r="E3" s="10"/>
      <c r="G3" s="10"/>
      <c r="H3" s="10"/>
      <c r="I3" s="10"/>
      <c r="J3" s="10"/>
      <c r="K3" s="10"/>
      <c r="L3" s="10"/>
      <c r="M3" s="10"/>
    </row>
    <row r="4" spans="1:19" ht="16" x14ac:dyDescent="0.2">
      <c r="A4" s="10" t="s">
        <v>20</v>
      </c>
      <c r="B4" s="10"/>
      <c r="C4" s="10"/>
      <c r="D4" s="10"/>
      <c r="E4" s="10"/>
      <c r="G4" s="10"/>
      <c r="H4" s="10"/>
      <c r="I4" s="10"/>
      <c r="J4" s="10"/>
      <c r="K4" s="10"/>
      <c r="L4" s="10"/>
      <c r="M4" s="10"/>
    </row>
    <row r="5" spans="1:19" ht="16" x14ac:dyDescent="0.2">
      <c r="A5" s="10" t="s">
        <v>21</v>
      </c>
      <c r="B5" s="10"/>
      <c r="C5" s="10"/>
      <c r="D5" s="10"/>
      <c r="E5" s="10"/>
      <c r="G5" s="10"/>
      <c r="H5" s="10"/>
      <c r="I5" s="10"/>
      <c r="J5" s="10"/>
      <c r="K5" s="10"/>
      <c r="L5" s="10"/>
      <c r="M5" s="10"/>
    </row>
    <row r="6" spans="1:19" ht="18" x14ac:dyDescent="0.2">
      <c r="A6" s="13"/>
      <c r="L6" s="153"/>
    </row>
    <row r="7" spans="1:19" ht="28" x14ac:dyDescent="0.15">
      <c r="A7" s="209" t="s">
        <v>22</v>
      </c>
      <c r="B7" s="209"/>
      <c r="C7" s="210"/>
      <c r="D7" s="166"/>
      <c r="E7" s="15" t="s">
        <v>203</v>
      </c>
      <c r="F7" s="15" t="s">
        <v>204</v>
      </c>
      <c r="G7" s="15" t="s">
        <v>205</v>
      </c>
      <c r="H7" s="15" t="s">
        <v>206</v>
      </c>
      <c r="I7" s="15" t="s">
        <v>207</v>
      </c>
      <c r="J7" s="16" t="s">
        <v>208</v>
      </c>
      <c r="K7" s="16" t="s">
        <v>209</v>
      </c>
      <c r="L7" s="16" t="s">
        <v>210</v>
      </c>
      <c r="M7" s="16" t="s">
        <v>211</v>
      </c>
      <c r="N7" s="15" t="s">
        <v>212</v>
      </c>
      <c r="O7" s="15" t="s">
        <v>213</v>
      </c>
      <c r="P7" s="15" t="s">
        <v>206</v>
      </c>
      <c r="Q7" s="15"/>
      <c r="R7" s="16" t="s">
        <v>214</v>
      </c>
      <c r="S7" s="166"/>
    </row>
    <row r="8" spans="1:19" x14ac:dyDescent="0.15">
      <c r="A8" s="209" t="s">
        <v>23</v>
      </c>
      <c r="B8" s="209"/>
      <c r="C8" s="210"/>
      <c r="D8" s="167"/>
      <c r="E8" s="15">
        <v>1001</v>
      </c>
      <c r="F8" s="15">
        <v>1002</v>
      </c>
      <c r="G8" s="15">
        <v>1003</v>
      </c>
      <c r="H8" s="15">
        <v>1004</v>
      </c>
      <c r="I8" s="15">
        <v>1005</v>
      </c>
      <c r="J8" s="16">
        <v>1006</v>
      </c>
      <c r="K8" s="16">
        <v>1007</v>
      </c>
      <c r="L8" s="16">
        <v>1008</v>
      </c>
      <c r="M8" s="16">
        <v>1009</v>
      </c>
      <c r="N8" s="15">
        <v>1010</v>
      </c>
      <c r="O8" s="15">
        <v>1011</v>
      </c>
      <c r="P8" s="15">
        <v>1012</v>
      </c>
      <c r="Q8" s="15"/>
      <c r="R8" s="15">
        <v>1013</v>
      </c>
      <c r="S8" s="167"/>
    </row>
    <row r="9" spans="1:19" ht="12.75" customHeight="1" x14ac:dyDescent="0.15">
      <c r="A9" s="209" t="s">
        <v>24</v>
      </c>
      <c r="B9" s="209"/>
      <c r="C9" s="210"/>
      <c r="D9" s="167"/>
      <c r="E9" s="20" t="s">
        <v>25</v>
      </c>
      <c r="F9" s="20" t="s">
        <v>25</v>
      </c>
      <c r="G9" s="20" t="s">
        <v>26</v>
      </c>
      <c r="H9" s="20" t="s">
        <v>25</v>
      </c>
      <c r="I9" s="20" t="s">
        <v>26</v>
      </c>
      <c r="J9" s="20" t="s">
        <v>26</v>
      </c>
      <c r="K9" s="20" t="s">
        <v>26</v>
      </c>
      <c r="L9" s="20" t="s">
        <v>26</v>
      </c>
      <c r="M9" s="20" t="s">
        <v>26</v>
      </c>
      <c r="N9" s="20" t="s">
        <v>26</v>
      </c>
      <c r="O9" s="20" t="s">
        <v>26</v>
      </c>
      <c r="P9" s="20" t="s">
        <v>26</v>
      </c>
      <c r="Q9" s="20"/>
      <c r="R9" s="20" t="s">
        <v>26</v>
      </c>
      <c r="S9" s="167"/>
    </row>
    <row r="10" spans="1:19" ht="12.75" customHeight="1" x14ac:dyDescent="0.15">
      <c r="A10" s="95"/>
      <c r="B10" s="95"/>
      <c r="C10" s="96" t="s">
        <v>27</v>
      </c>
      <c r="D10" s="167"/>
      <c r="E10" s="20" t="s">
        <v>28</v>
      </c>
      <c r="F10" s="20" t="s">
        <v>29</v>
      </c>
      <c r="G10" s="20" t="s">
        <v>28</v>
      </c>
      <c r="H10" s="20" t="s">
        <v>28</v>
      </c>
      <c r="I10" s="20" t="s">
        <v>28</v>
      </c>
      <c r="J10" s="20" t="s">
        <v>28</v>
      </c>
      <c r="K10" s="20" t="s">
        <v>28</v>
      </c>
      <c r="L10" s="20" t="s">
        <v>28</v>
      </c>
      <c r="M10" s="20" t="s">
        <v>29</v>
      </c>
      <c r="N10" s="20" t="s">
        <v>28</v>
      </c>
      <c r="O10" s="20" t="s">
        <v>30</v>
      </c>
      <c r="P10" s="20" t="s">
        <v>28</v>
      </c>
      <c r="Q10" s="20"/>
      <c r="R10" s="20" t="s">
        <v>28</v>
      </c>
      <c r="S10" s="167"/>
    </row>
    <row r="11" spans="1:19" x14ac:dyDescent="0.15">
      <c r="A11" s="209" t="s">
        <v>31</v>
      </c>
      <c r="B11" s="209"/>
      <c r="C11" s="210"/>
      <c r="D11" s="168"/>
      <c r="E11" s="20">
        <v>79761</v>
      </c>
      <c r="F11" s="20">
        <v>73533</v>
      </c>
      <c r="G11" s="20">
        <v>76012</v>
      </c>
      <c r="H11" s="21">
        <v>76087</v>
      </c>
      <c r="I11" s="20">
        <v>78063</v>
      </c>
      <c r="J11" s="21">
        <v>79762</v>
      </c>
      <c r="K11" s="21">
        <v>78665</v>
      </c>
      <c r="L11" s="21">
        <v>76131</v>
      </c>
      <c r="M11" s="21">
        <v>73110</v>
      </c>
      <c r="N11" s="20">
        <v>76104</v>
      </c>
      <c r="O11" s="20">
        <v>64056</v>
      </c>
      <c r="P11" s="20">
        <v>75701</v>
      </c>
      <c r="Q11" s="20"/>
      <c r="R11" s="20">
        <v>79603</v>
      </c>
      <c r="S11" s="168"/>
    </row>
    <row r="12" spans="1:19" ht="28" x14ac:dyDescent="0.15">
      <c r="A12" s="209" t="s">
        <v>32</v>
      </c>
      <c r="B12" s="209"/>
      <c r="C12" s="210"/>
      <c r="D12" s="169"/>
      <c r="E12" s="26" t="s">
        <v>33</v>
      </c>
      <c r="F12" s="26" t="s">
        <v>33</v>
      </c>
      <c r="G12" s="26" t="s">
        <v>33</v>
      </c>
      <c r="H12" s="26" t="s">
        <v>33</v>
      </c>
      <c r="I12" s="26" t="s">
        <v>34</v>
      </c>
      <c r="J12" s="26" t="s">
        <v>35</v>
      </c>
      <c r="K12" s="26" t="s">
        <v>35</v>
      </c>
      <c r="L12" s="26" t="s">
        <v>36</v>
      </c>
      <c r="M12" s="25" t="s">
        <v>37</v>
      </c>
      <c r="N12" s="26" t="s">
        <v>38</v>
      </c>
      <c r="O12" s="26" t="s">
        <v>39</v>
      </c>
      <c r="P12" s="26" t="s">
        <v>39</v>
      </c>
      <c r="Q12" s="24"/>
      <c r="R12" s="26" t="s">
        <v>40</v>
      </c>
      <c r="S12" s="169"/>
    </row>
    <row r="13" spans="1:19" ht="14" x14ac:dyDescent="0.15">
      <c r="A13" s="95"/>
      <c r="B13" s="95"/>
      <c r="C13" s="96" t="s">
        <v>41</v>
      </c>
      <c r="D13" s="169"/>
      <c r="E13" s="26"/>
      <c r="F13" s="26" t="s">
        <v>42</v>
      </c>
      <c r="G13" s="26"/>
      <c r="H13" s="181" t="s">
        <v>42</v>
      </c>
      <c r="I13" s="181" t="s">
        <v>42</v>
      </c>
      <c r="J13" s="181"/>
      <c r="K13" s="181"/>
      <c r="L13" s="181"/>
      <c r="M13" s="25" t="s">
        <v>42</v>
      </c>
      <c r="N13" s="26"/>
      <c r="O13" s="181"/>
      <c r="P13" s="25"/>
      <c r="Q13" s="182"/>
      <c r="R13" s="25"/>
      <c r="S13" s="169"/>
    </row>
    <row r="14" spans="1:19" x14ac:dyDescent="0.15">
      <c r="A14" s="95"/>
      <c r="B14" s="95"/>
      <c r="C14" s="96" t="s">
        <v>43</v>
      </c>
      <c r="D14" s="169"/>
      <c r="E14" s="26"/>
      <c r="F14" s="26">
        <f>144.94</f>
        <v>144.94</v>
      </c>
      <c r="G14" s="26"/>
      <c r="H14" s="181">
        <f>289.87</f>
        <v>289.87</v>
      </c>
      <c r="I14" s="181">
        <f>144.94</f>
        <v>144.94</v>
      </c>
      <c r="J14" s="181"/>
      <c r="K14" s="181"/>
      <c r="L14" s="181"/>
      <c r="M14" s="184">
        <f>144.94</f>
        <v>144.94</v>
      </c>
      <c r="N14" s="181"/>
      <c r="O14" s="181"/>
      <c r="P14" s="184"/>
      <c r="Q14" s="182"/>
      <c r="R14" s="184"/>
      <c r="S14" s="169"/>
    </row>
    <row r="15" spans="1:19" x14ac:dyDescent="0.15">
      <c r="A15" s="95"/>
      <c r="B15" s="95"/>
      <c r="C15" s="96" t="s">
        <v>44</v>
      </c>
      <c r="D15" s="169"/>
      <c r="E15" s="26"/>
      <c r="F15" s="26">
        <f>17.65</f>
        <v>17.649999999999999</v>
      </c>
      <c r="G15" s="26"/>
      <c r="H15" s="181">
        <f>17.65</f>
        <v>17.649999999999999</v>
      </c>
      <c r="I15" s="181">
        <f>10.53</f>
        <v>10.53</v>
      </c>
      <c r="J15" s="181"/>
      <c r="K15" s="181"/>
      <c r="L15" s="181"/>
      <c r="M15" s="184">
        <f>10.53</f>
        <v>10.53</v>
      </c>
      <c r="N15" s="181"/>
      <c r="O15" s="181"/>
      <c r="P15" s="184"/>
      <c r="Q15" s="182"/>
      <c r="R15" s="184"/>
      <c r="S15" s="169"/>
    </row>
    <row r="16" spans="1:19" x14ac:dyDescent="0.15">
      <c r="A16" s="95"/>
      <c r="B16" s="95"/>
      <c r="C16" s="96" t="s">
        <v>45</v>
      </c>
      <c r="D16" s="169"/>
      <c r="E16" s="26"/>
      <c r="F16" s="26">
        <f>3.14</f>
        <v>3.14</v>
      </c>
      <c r="G16" s="26"/>
      <c r="H16" s="181">
        <f>3.14</f>
        <v>3.14</v>
      </c>
      <c r="I16" s="181">
        <f>1.34</f>
        <v>1.34</v>
      </c>
      <c r="J16" s="181"/>
      <c r="K16" s="181"/>
      <c r="L16" s="181"/>
      <c r="M16" s="184">
        <f>1.34</f>
        <v>1.34</v>
      </c>
      <c r="N16" s="181"/>
      <c r="O16" s="181"/>
      <c r="P16" s="184"/>
      <c r="Q16" s="182"/>
      <c r="R16" s="184"/>
      <c r="S16" s="169"/>
    </row>
    <row r="17" spans="1:21" ht="14" x14ac:dyDescent="0.15">
      <c r="A17" s="95"/>
      <c r="B17" s="95"/>
      <c r="C17" s="96" t="s">
        <v>46</v>
      </c>
      <c r="D17" s="169"/>
      <c r="E17" s="26" t="s">
        <v>47</v>
      </c>
      <c r="F17" s="26" t="s">
        <v>47</v>
      </c>
      <c r="G17" s="26" t="s">
        <v>47</v>
      </c>
      <c r="H17" s="26" t="s">
        <v>47</v>
      </c>
      <c r="I17" s="26" t="s">
        <v>47</v>
      </c>
      <c r="J17" s="181" t="s">
        <v>48</v>
      </c>
      <c r="K17" s="181" t="s">
        <v>48</v>
      </c>
      <c r="L17" s="181" t="s">
        <v>47</v>
      </c>
      <c r="M17" s="181" t="s">
        <v>47</v>
      </c>
      <c r="N17" s="181" t="s">
        <v>47</v>
      </c>
      <c r="O17" s="181" t="s">
        <v>47</v>
      </c>
      <c r="P17" s="181" t="s">
        <v>47</v>
      </c>
      <c r="Q17" s="182"/>
      <c r="R17" s="181" t="s">
        <v>47</v>
      </c>
      <c r="S17" s="169"/>
    </row>
    <row r="18" spans="1:21" x14ac:dyDescent="0.15">
      <c r="A18" s="188" t="s">
        <v>49</v>
      </c>
      <c r="B18" s="188"/>
      <c r="C18" s="189"/>
      <c r="D18" s="169"/>
      <c r="E18" s="28">
        <v>120000</v>
      </c>
      <c r="F18" s="28">
        <v>120000</v>
      </c>
      <c r="G18" s="28">
        <v>120000</v>
      </c>
      <c r="H18" s="28">
        <v>120000</v>
      </c>
      <c r="I18" s="28">
        <v>120000</v>
      </c>
      <c r="J18" s="29">
        <v>90000</v>
      </c>
      <c r="K18" s="29">
        <v>90000</v>
      </c>
      <c r="L18" s="29">
        <v>90000</v>
      </c>
      <c r="M18" s="29">
        <v>90000</v>
      </c>
      <c r="N18" s="29">
        <v>90000</v>
      </c>
      <c r="O18" s="29">
        <v>90000</v>
      </c>
      <c r="P18" s="29">
        <v>90000</v>
      </c>
      <c r="Q18" s="29"/>
      <c r="R18" s="29">
        <v>55000</v>
      </c>
      <c r="S18" s="169"/>
    </row>
    <row r="19" spans="1:21" s="170" customFormat="1" x14ac:dyDescent="0.15">
      <c r="A19" s="188" t="s">
        <v>50</v>
      </c>
      <c r="B19" s="188"/>
      <c r="C19" s="189"/>
      <c r="D19" s="108"/>
      <c r="E19" s="32">
        <f>E18/52</f>
        <v>2307.6923076923076</v>
      </c>
      <c r="F19" s="32">
        <f t="shared" ref="F19:R19" si="0">F18/52</f>
        <v>2307.6923076923076</v>
      </c>
      <c r="G19" s="32">
        <f t="shared" si="0"/>
        <v>2307.6923076923076</v>
      </c>
      <c r="H19" s="32">
        <f t="shared" si="0"/>
        <v>2307.6923076923076</v>
      </c>
      <c r="I19" s="32">
        <f t="shared" si="0"/>
        <v>2307.6923076923076</v>
      </c>
      <c r="J19" s="32">
        <f t="shared" si="0"/>
        <v>1730.7692307692307</v>
      </c>
      <c r="K19" s="32">
        <f t="shared" si="0"/>
        <v>1730.7692307692307</v>
      </c>
      <c r="L19" s="32">
        <f t="shared" si="0"/>
        <v>1730.7692307692307</v>
      </c>
      <c r="M19" s="32">
        <f t="shared" si="0"/>
        <v>1730.7692307692307</v>
      </c>
      <c r="N19" s="32">
        <f t="shared" si="0"/>
        <v>1730.7692307692307</v>
      </c>
      <c r="O19" s="32">
        <f t="shared" si="0"/>
        <v>1730.7692307692307</v>
      </c>
      <c r="P19" s="32">
        <f t="shared" si="0"/>
        <v>1730.7692307692307</v>
      </c>
      <c r="Q19" s="32"/>
      <c r="R19" s="32">
        <f t="shared" si="0"/>
        <v>1057.6923076923076</v>
      </c>
      <c r="S19" s="108"/>
    </row>
    <row r="20" spans="1:21" x14ac:dyDescent="0.15">
      <c r="A20" s="188" t="s">
        <v>51</v>
      </c>
      <c r="B20" s="188"/>
      <c r="C20" s="189"/>
      <c r="D20" s="108"/>
      <c r="E20" s="32">
        <f>E19/7</f>
        <v>329.67032967032964</v>
      </c>
      <c r="F20" s="32">
        <f t="shared" ref="F20:R20" si="1">F19/7</f>
        <v>329.67032967032964</v>
      </c>
      <c r="G20" s="32">
        <f t="shared" si="1"/>
        <v>329.67032967032964</v>
      </c>
      <c r="H20" s="32">
        <f t="shared" si="1"/>
        <v>329.67032967032964</v>
      </c>
      <c r="I20" s="32">
        <f t="shared" si="1"/>
        <v>329.67032967032964</v>
      </c>
      <c r="J20" s="32">
        <f t="shared" si="1"/>
        <v>247.25274725274724</v>
      </c>
      <c r="K20" s="32">
        <f t="shared" si="1"/>
        <v>247.25274725274724</v>
      </c>
      <c r="L20" s="32">
        <f t="shared" si="1"/>
        <v>247.25274725274724</v>
      </c>
      <c r="M20" s="32">
        <f t="shared" si="1"/>
        <v>247.25274725274724</v>
      </c>
      <c r="N20" s="32">
        <f t="shared" si="1"/>
        <v>247.25274725274724</v>
      </c>
      <c r="O20" s="32">
        <f t="shared" si="1"/>
        <v>247.25274725274724</v>
      </c>
      <c r="P20" s="32">
        <f t="shared" si="1"/>
        <v>247.25274725274724</v>
      </c>
      <c r="Q20" s="32"/>
      <c r="R20" s="32">
        <f t="shared" si="1"/>
        <v>151.09890109890108</v>
      </c>
      <c r="S20" s="108"/>
    </row>
    <row r="21" spans="1:21" x14ac:dyDescent="0.15">
      <c r="A21" s="34"/>
      <c r="B21" s="35"/>
      <c r="C21" s="36"/>
      <c r="D21" s="108"/>
      <c r="E21" s="171"/>
      <c r="F21" s="172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83"/>
      <c r="S21" s="108"/>
    </row>
    <row r="22" spans="1:21" x14ac:dyDescent="0.15">
      <c r="A22" s="39" t="s">
        <v>52</v>
      </c>
      <c r="B22" s="40"/>
      <c r="C22" s="20">
        <v>7</v>
      </c>
      <c r="D22" s="108"/>
      <c r="E22" s="41">
        <f t="shared" ref="E22:R22" si="2">$C$22</f>
        <v>7</v>
      </c>
      <c r="F22" s="41">
        <f t="shared" si="2"/>
        <v>7</v>
      </c>
      <c r="G22" s="41">
        <f t="shared" si="2"/>
        <v>7</v>
      </c>
      <c r="H22" s="41">
        <f t="shared" si="2"/>
        <v>7</v>
      </c>
      <c r="I22" s="41">
        <f t="shared" si="2"/>
        <v>7</v>
      </c>
      <c r="J22" s="42">
        <f t="shared" si="2"/>
        <v>7</v>
      </c>
      <c r="K22" s="42">
        <f t="shared" si="2"/>
        <v>7</v>
      </c>
      <c r="L22" s="42">
        <f t="shared" si="2"/>
        <v>7</v>
      </c>
      <c r="M22" s="41">
        <f t="shared" si="2"/>
        <v>7</v>
      </c>
      <c r="N22" s="41">
        <f t="shared" si="2"/>
        <v>7</v>
      </c>
      <c r="O22" s="41">
        <f t="shared" si="2"/>
        <v>7</v>
      </c>
      <c r="P22" s="41">
        <f t="shared" si="2"/>
        <v>7</v>
      </c>
      <c r="Q22" s="41"/>
      <c r="R22" s="41">
        <f t="shared" si="2"/>
        <v>7</v>
      </c>
      <c r="S22" s="108"/>
    </row>
    <row r="23" spans="1:21" x14ac:dyDescent="0.15">
      <c r="A23" s="173"/>
      <c r="B23" s="174"/>
      <c r="C23" s="171"/>
      <c r="D23" s="108"/>
      <c r="E23" s="171"/>
      <c r="F23" s="172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83"/>
      <c r="S23" s="108"/>
    </row>
    <row r="24" spans="1:21" x14ac:dyDescent="0.15">
      <c r="A24" s="45" t="s">
        <v>53</v>
      </c>
      <c r="B24" s="46">
        <v>45704</v>
      </c>
      <c r="C24" s="21" t="s">
        <v>54</v>
      </c>
      <c r="D24" s="108"/>
      <c r="E24" s="47">
        <f t="shared" ref="E24:E29" si="3">$E$20</f>
        <v>329.67032967032964</v>
      </c>
      <c r="F24" s="47">
        <f>$F$20</f>
        <v>329.67032967032964</v>
      </c>
      <c r="G24" s="47">
        <f>$G$20</f>
        <v>329.67032967032964</v>
      </c>
      <c r="H24" s="47">
        <f t="shared" ref="H24:H30" si="4">$H$20</f>
        <v>329.67032967032964</v>
      </c>
      <c r="I24" s="47">
        <f>$I$20</f>
        <v>329.67032967032964</v>
      </c>
      <c r="J24" s="47">
        <f>$J$20</f>
        <v>247.25274725274724</v>
      </c>
      <c r="K24" s="47">
        <f>$K$20</f>
        <v>247.25274725274724</v>
      </c>
      <c r="L24" s="47">
        <f>$L$20</f>
        <v>247.25274725274724</v>
      </c>
      <c r="M24" s="47">
        <f>$M$20</f>
        <v>247.25274725274724</v>
      </c>
      <c r="N24" s="47">
        <f t="shared" ref="N24:N30" si="5">$N$20</f>
        <v>247.25274725274724</v>
      </c>
      <c r="O24" s="47">
        <f>$O$20</f>
        <v>247.25274725274724</v>
      </c>
      <c r="P24" s="47">
        <f>$P$20</f>
        <v>247.25274725274724</v>
      </c>
      <c r="Q24" s="47"/>
      <c r="R24" s="47">
        <f t="shared" ref="R24:R30" si="6">$R$20</f>
        <v>151.09890109890108</v>
      </c>
      <c r="S24" s="108"/>
      <c r="U24" s="68"/>
    </row>
    <row r="25" spans="1:21" x14ac:dyDescent="0.15">
      <c r="A25" s="165">
        <f>B25</f>
        <v>45705</v>
      </c>
      <c r="B25" s="46">
        <f>B24+1</f>
        <v>45705</v>
      </c>
      <c r="C25" s="21" t="s">
        <v>54</v>
      </c>
      <c r="D25" s="108"/>
      <c r="E25" s="47">
        <f t="shared" si="3"/>
        <v>329.67032967032964</v>
      </c>
      <c r="F25" s="47">
        <f>$F$20</f>
        <v>329.67032967032964</v>
      </c>
      <c r="G25" s="47">
        <f>$G$20</f>
        <v>329.67032967032964</v>
      </c>
      <c r="H25" s="47">
        <f t="shared" si="4"/>
        <v>329.67032967032964</v>
      </c>
      <c r="I25" s="47">
        <f>$I$20</f>
        <v>329.67032967032964</v>
      </c>
      <c r="J25" s="47">
        <f>$J$20</f>
        <v>247.25274725274724</v>
      </c>
      <c r="K25" s="47">
        <f>$K$20</f>
        <v>247.25274725274724</v>
      </c>
      <c r="L25" s="47">
        <f>$L$20</f>
        <v>247.25274725274724</v>
      </c>
      <c r="M25" s="47">
        <f>$M$20</f>
        <v>247.25274725274724</v>
      </c>
      <c r="N25" s="47">
        <f t="shared" si="5"/>
        <v>247.25274725274724</v>
      </c>
      <c r="O25" s="47">
        <f>$O$20</f>
        <v>247.25274725274724</v>
      </c>
      <c r="P25" s="47">
        <f>$P$20</f>
        <v>247.25274725274724</v>
      </c>
      <c r="Q25" s="47"/>
      <c r="R25" s="47">
        <f t="shared" si="6"/>
        <v>151.09890109890108</v>
      </c>
      <c r="S25" s="108"/>
      <c r="U25" s="68"/>
    </row>
    <row r="26" spans="1:21" x14ac:dyDescent="0.15">
      <c r="A26" s="45">
        <f t="shared" ref="A26:A30" si="7">B26</f>
        <v>45706</v>
      </c>
      <c r="B26" s="46">
        <f t="shared" ref="B26:B30" si="8">B25+1</f>
        <v>45706</v>
      </c>
      <c r="C26" s="21" t="s">
        <v>54</v>
      </c>
      <c r="D26" s="108"/>
      <c r="E26" s="47">
        <f t="shared" si="3"/>
        <v>329.67032967032964</v>
      </c>
      <c r="F26" s="47">
        <f>$F$20</f>
        <v>329.67032967032964</v>
      </c>
      <c r="G26" s="47">
        <f>$G$20</f>
        <v>329.67032967032964</v>
      </c>
      <c r="H26" s="47">
        <f t="shared" si="4"/>
        <v>329.67032967032964</v>
      </c>
      <c r="I26" s="47">
        <f>$I$20</f>
        <v>329.67032967032964</v>
      </c>
      <c r="J26" s="47">
        <f>$J$20</f>
        <v>247.25274725274724</v>
      </c>
      <c r="K26" s="47">
        <f>$K$20</f>
        <v>247.25274725274724</v>
      </c>
      <c r="L26" s="47">
        <f>$L$20</f>
        <v>247.25274725274724</v>
      </c>
      <c r="M26" s="47">
        <f>$M$20</f>
        <v>247.25274725274724</v>
      </c>
      <c r="N26" s="47">
        <f t="shared" si="5"/>
        <v>247.25274725274724</v>
      </c>
      <c r="O26" s="47">
        <f>$O$20</f>
        <v>247.25274725274724</v>
      </c>
      <c r="P26" s="47">
        <f>$P$20</f>
        <v>247.25274725274724</v>
      </c>
      <c r="Q26" s="47"/>
      <c r="R26" s="47">
        <f t="shared" si="6"/>
        <v>151.09890109890108</v>
      </c>
      <c r="S26" s="108"/>
      <c r="U26" s="68"/>
    </row>
    <row r="27" spans="1:21" x14ac:dyDescent="0.15">
      <c r="A27" s="45">
        <f t="shared" si="7"/>
        <v>45707</v>
      </c>
      <c r="B27" s="46">
        <f t="shared" si="8"/>
        <v>45707</v>
      </c>
      <c r="C27" s="21" t="s">
        <v>54</v>
      </c>
      <c r="D27" s="108"/>
      <c r="E27" s="47">
        <f t="shared" si="3"/>
        <v>329.67032967032964</v>
      </c>
      <c r="F27" s="47">
        <f>$F$20</f>
        <v>329.67032967032964</v>
      </c>
      <c r="G27" s="47">
        <f>$G$20</f>
        <v>329.67032967032964</v>
      </c>
      <c r="H27" s="47">
        <f t="shared" si="4"/>
        <v>329.67032967032964</v>
      </c>
      <c r="I27" s="47">
        <f>$I$20</f>
        <v>329.67032967032964</v>
      </c>
      <c r="J27" s="47">
        <f>$J$20</f>
        <v>247.25274725274724</v>
      </c>
      <c r="K27" s="47">
        <f>$K$20</f>
        <v>247.25274725274724</v>
      </c>
      <c r="L27" s="47">
        <f>$L$20</f>
        <v>247.25274725274724</v>
      </c>
      <c r="M27" s="47">
        <f>$M$20</f>
        <v>247.25274725274724</v>
      </c>
      <c r="N27" s="47">
        <f t="shared" si="5"/>
        <v>247.25274725274724</v>
      </c>
      <c r="O27" s="47">
        <f>$O$20</f>
        <v>247.25274725274724</v>
      </c>
      <c r="P27" s="47">
        <f>$P$20</f>
        <v>247.25274725274724</v>
      </c>
      <c r="Q27" s="47"/>
      <c r="R27" s="47">
        <f t="shared" si="6"/>
        <v>151.09890109890108</v>
      </c>
      <c r="S27" s="108"/>
      <c r="U27" s="68"/>
    </row>
    <row r="28" spans="1:21" x14ac:dyDescent="0.15">
      <c r="A28" s="45">
        <f t="shared" si="7"/>
        <v>45708</v>
      </c>
      <c r="B28" s="46">
        <f t="shared" si="8"/>
        <v>45708</v>
      </c>
      <c r="C28" s="21" t="s">
        <v>55</v>
      </c>
      <c r="D28" s="108"/>
      <c r="E28" s="47">
        <f t="shared" si="3"/>
        <v>329.67032967032964</v>
      </c>
      <c r="F28" s="47">
        <f t="shared" ref="E28:F30" si="9">$E$20</f>
        <v>329.67032967032964</v>
      </c>
      <c r="G28" s="47">
        <f t="shared" ref="G28:G30" si="10">$G$20</f>
        <v>329.67032967032964</v>
      </c>
      <c r="H28" s="47">
        <f t="shared" si="4"/>
        <v>329.67032967032964</v>
      </c>
      <c r="I28" s="47">
        <f t="shared" ref="I28:I30" si="11">$I$20</f>
        <v>329.67032967032964</v>
      </c>
      <c r="J28" s="47">
        <f t="shared" ref="J28:J30" si="12">$J$20</f>
        <v>247.25274725274724</v>
      </c>
      <c r="K28" s="47">
        <f t="shared" ref="K28:K30" si="13">$K$20</f>
        <v>247.25274725274724</v>
      </c>
      <c r="L28" s="47">
        <f>$L$20</f>
        <v>247.25274725274724</v>
      </c>
      <c r="M28" s="47">
        <f t="shared" ref="M28:M30" si="14">$M$20</f>
        <v>247.25274725274724</v>
      </c>
      <c r="N28" s="47">
        <f t="shared" si="5"/>
        <v>247.25274725274724</v>
      </c>
      <c r="O28" s="47">
        <f t="shared" ref="O28:O30" si="15">$O$20</f>
        <v>247.25274725274724</v>
      </c>
      <c r="P28" s="47">
        <f t="shared" ref="P28:P30" si="16">$P$20</f>
        <v>247.25274725274724</v>
      </c>
      <c r="Q28" s="47"/>
      <c r="R28" s="47">
        <f t="shared" si="6"/>
        <v>151.09890109890108</v>
      </c>
      <c r="S28" s="108"/>
      <c r="U28" s="68"/>
    </row>
    <row r="29" spans="1:21" x14ac:dyDescent="0.15">
      <c r="A29" s="45">
        <f t="shared" si="7"/>
        <v>45709</v>
      </c>
      <c r="B29" s="46">
        <f>B28+1</f>
        <v>45709</v>
      </c>
      <c r="C29" s="21" t="s">
        <v>54</v>
      </c>
      <c r="D29" s="108"/>
      <c r="E29" s="47">
        <f t="shared" si="3"/>
        <v>329.67032967032964</v>
      </c>
      <c r="F29" s="47">
        <f t="shared" si="9"/>
        <v>329.67032967032964</v>
      </c>
      <c r="G29" s="47">
        <f t="shared" si="10"/>
        <v>329.67032967032964</v>
      </c>
      <c r="H29" s="47">
        <f t="shared" si="4"/>
        <v>329.67032967032964</v>
      </c>
      <c r="I29" s="47">
        <f t="shared" si="11"/>
        <v>329.67032967032964</v>
      </c>
      <c r="J29" s="47">
        <f t="shared" si="12"/>
        <v>247.25274725274724</v>
      </c>
      <c r="K29" s="47">
        <f t="shared" si="13"/>
        <v>247.25274725274724</v>
      </c>
      <c r="L29" s="47">
        <f t="shared" ref="L29:L30" si="17">$L$20</f>
        <v>247.25274725274724</v>
      </c>
      <c r="M29" s="47">
        <f t="shared" si="14"/>
        <v>247.25274725274724</v>
      </c>
      <c r="N29" s="47">
        <f t="shared" si="5"/>
        <v>247.25274725274724</v>
      </c>
      <c r="O29" s="47">
        <f t="shared" si="15"/>
        <v>247.25274725274724</v>
      </c>
      <c r="P29" s="47">
        <f t="shared" si="16"/>
        <v>247.25274725274724</v>
      </c>
      <c r="Q29" s="47"/>
      <c r="R29" s="47">
        <f t="shared" si="6"/>
        <v>151.09890109890108</v>
      </c>
      <c r="S29" s="108"/>
      <c r="U29" s="68"/>
    </row>
    <row r="30" spans="1:21" ht="14" thickBot="1" x14ac:dyDescent="0.2">
      <c r="A30" s="45">
        <f t="shared" si="7"/>
        <v>45710</v>
      </c>
      <c r="B30" s="46">
        <f t="shared" si="8"/>
        <v>45710</v>
      </c>
      <c r="C30" s="21" t="s">
        <v>54</v>
      </c>
      <c r="D30" s="52"/>
      <c r="E30" s="47">
        <f t="shared" si="9"/>
        <v>329.67032967032964</v>
      </c>
      <c r="F30" s="47">
        <f t="shared" si="9"/>
        <v>329.67032967032964</v>
      </c>
      <c r="G30" s="47">
        <f t="shared" si="10"/>
        <v>329.67032967032964</v>
      </c>
      <c r="H30" s="47">
        <f t="shared" si="4"/>
        <v>329.67032967032964</v>
      </c>
      <c r="I30" s="47">
        <f t="shared" si="11"/>
        <v>329.67032967032964</v>
      </c>
      <c r="J30" s="47">
        <f t="shared" si="12"/>
        <v>247.25274725274724</v>
      </c>
      <c r="K30" s="47">
        <f t="shared" si="13"/>
        <v>247.25274725274724</v>
      </c>
      <c r="L30" s="47">
        <f t="shared" si="17"/>
        <v>247.25274725274724</v>
      </c>
      <c r="M30" s="47">
        <f t="shared" si="14"/>
        <v>247.25274725274724</v>
      </c>
      <c r="N30" s="47">
        <f t="shared" si="5"/>
        <v>247.25274725274724</v>
      </c>
      <c r="O30" s="47">
        <f t="shared" si="15"/>
        <v>247.25274725274724</v>
      </c>
      <c r="P30" s="47">
        <f t="shared" si="16"/>
        <v>247.25274725274724</v>
      </c>
      <c r="Q30" s="47"/>
      <c r="R30" s="47">
        <f t="shared" si="6"/>
        <v>151.09890109890108</v>
      </c>
      <c r="S30" s="52"/>
      <c r="U30" s="68"/>
    </row>
    <row r="31" spans="1:21" ht="14" hidden="1" thickBot="1" x14ac:dyDescent="0.2">
      <c r="A31" s="45"/>
      <c r="B31" s="46"/>
      <c r="C31" s="21"/>
      <c r="D31" s="52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52"/>
    </row>
    <row r="32" spans="1:21" hidden="1" x14ac:dyDescent="0.15">
      <c r="A32" s="190" t="s">
        <v>56</v>
      </c>
      <c r="B32" s="191"/>
      <c r="C32" s="192"/>
      <c r="D32" s="52"/>
      <c r="E32" s="49">
        <f t="shared" ref="E32:P32" si="18">SUM(E24:E31)</f>
        <v>2307.6923076923076</v>
      </c>
      <c r="F32" s="49">
        <f t="shared" si="18"/>
        <v>2307.6923076923076</v>
      </c>
      <c r="G32" s="49">
        <f t="shared" si="18"/>
        <v>2307.6923076923076</v>
      </c>
      <c r="H32" s="49">
        <f t="shared" si="18"/>
        <v>2307.6923076923076</v>
      </c>
      <c r="I32" s="49">
        <f t="shared" si="18"/>
        <v>2307.6923076923076</v>
      </c>
      <c r="J32" s="49">
        <f t="shared" si="18"/>
        <v>1730.7692307692307</v>
      </c>
      <c r="K32" s="49">
        <f t="shared" si="18"/>
        <v>1730.7692307692307</v>
      </c>
      <c r="L32" s="49">
        <f t="shared" si="18"/>
        <v>1730.7692307692307</v>
      </c>
      <c r="M32" s="49">
        <f t="shared" si="18"/>
        <v>1730.7692307692307</v>
      </c>
      <c r="N32" s="49">
        <f t="shared" si="18"/>
        <v>1730.7692307692307</v>
      </c>
      <c r="O32" s="49">
        <f t="shared" si="18"/>
        <v>1730.7692307692307</v>
      </c>
      <c r="P32" s="49">
        <f t="shared" si="18"/>
        <v>1730.7692307692307</v>
      </c>
      <c r="Q32" s="49"/>
      <c r="R32" s="49">
        <f t="shared" ref="R32" si="19">SUM(R24:R31)</f>
        <v>1057.6923076923074</v>
      </c>
      <c r="S32" s="52"/>
    </row>
    <row r="33" spans="1:19" hidden="1" x14ac:dyDescent="0.15">
      <c r="A33" s="193" t="s">
        <v>57</v>
      </c>
      <c r="B33" s="194"/>
      <c r="C33" s="195"/>
      <c r="D33" s="52"/>
      <c r="E33" s="47"/>
      <c r="F33" s="50"/>
      <c r="G33" s="47"/>
      <c r="H33" s="50"/>
      <c r="I33" s="50"/>
      <c r="J33" s="51"/>
      <c r="K33" s="51"/>
      <c r="L33" s="51"/>
      <c r="M33" s="50"/>
      <c r="N33" s="50"/>
      <c r="O33" s="50"/>
      <c r="P33" s="50"/>
      <c r="Q33" s="50"/>
      <c r="R33" s="50"/>
      <c r="S33" s="52"/>
    </row>
    <row r="34" spans="1:19" hidden="1" x14ac:dyDescent="0.15">
      <c r="A34" s="193" t="s">
        <v>58</v>
      </c>
      <c r="B34" s="194"/>
      <c r="C34" s="195"/>
      <c r="D34" s="52"/>
      <c r="E34" s="47"/>
      <c r="F34" s="50"/>
      <c r="G34" s="47"/>
      <c r="H34" s="50"/>
      <c r="I34" s="50"/>
      <c r="J34" s="51"/>
      <c r="K34" s="51"/>
      <c r="L34" s="51"/>
      <c r="M34" s="50"/>
      <c r="N34" s="50"/>
      <c r="O34" s="50"/>
      <c r="P34" s="50"/>
      <c r="Q34" s="50"/>
      <c r="R34" s="50"/>
      <c r="S34" s="52"/>
    </row>
    <row r="35" spans="1:19" hidden="1" x14ac:dyDescent="0.15">
      <c r="A35" s="196">
        <v>44696</v>
      </c>
      <c r="B35" s="197"/>
      <c r="C35" s="198"/>
      <c r="D35" s="52"/>
      <c r="E35" s="47"/>
      <c r="F35" s="50"/>
      <c r="G35" s="47"/>
      <c r="H35" s="50"/>
      <c r="I35" s="50"/>
      <c r="J35" s="51"/>
      <c r="K35" s="51"/>
      <c r="L35" s="51"/>
      <c r="M35" s="50"/>
      <c r="N35" s="50"/>
      <c r="O35" s="50"/>
      <c r="P35" s="50"/>
      <c r="Q35" s="50"/>
      <c r="R35" s="50"/>
      <c r="S35" s="52"/>
    </row>
    <row r="36" spans="1:19" ht="14" hidden="1" thickBot="1" x14ac:dyDescent="0.2">
      <c r="A36" s="199">
        <v>44624</v>
      </c>
      <c r="B36" s="200"/>
      <c r="C36" s="201"/>
      <c r="D36" s="52"/>
      <c r="E36" s="47"/>
      <c r="F36" s="50"/>
      <c r="G36" s="47"/>
      <c r="H36" s="50"/>
      <c r="I36" s="50"/>
      <c r="J36" s="51"/>
      <c r="K36" s="51"/>
      <c r="L36" s="51"/>
      <c r="M36" s="50"/>
      <c r="N36" s="50"/>
      <c r="O36" s="50"/>
      <c r="P36" s="50"/>
      <c r="Q36" s="50"/>
      <c r="R36" s="50"/>
      <c r="S36" s="52"/>
    </row>
    <row r="37" spans="1:19" x14ac:dyDescent="0.15">
      <c r="A37" s="202" t="s">
        <v>59</v>
      </c>
      <c r="B37" s="191"/>
      <c r="C37" s="192"/>
      <c r="D37" s="52"/>
      <c r="E37" s="53">
        <f>SUM(E32:E36)</f>
        <v>2307.6923076923076</v>
      </c>
      <c r="F37" s="53">
        <f>SUM(F32:F36)</f>
        <v>2307.6923076923076</v>
      </c>
      <c r="G37" s="53">
        <f>SUM(G32:G36)</f>
        <v>2307.6923076923076</v>
      </c>
      <c r="H37" s="53">
        <f t="shared" ref="H37:P37" si="20">SUM(H32:H36)</f>
        <v>2307.6923076923076</v>
      </c>
      <c r="I37" s="53">
        <f t="shared" si="20"/>
        <v>2307.6923076923076</v>
      </c>
      <c r="J37" s="53">
        <f t="shared" si="20"/>
        <v>1730.7692307692307</v>
      </c>
      <c r="K37" s="53">
        <f t="shared" si="20"/>
        <v>1730.7692307692307</v>
      </c>
      <c r="L37" s="53">
        <f t="shared" si="20"/>
        <v>1730.7692307692307</v>
      </c>
      <c r="M37" s="53">
        <f t="shared" si="20"/>
        <v>1730.7692307692307</v>
      </c>
      <c r="N37" s="53">
        <f t="shared" si="20"/>
        <v>1730.7692307692307</v>
      </c>
      <c r="O37" s="53">
        <f t="shared" si="20"/>
        <v>1730.7692307692307</v>
      </c>
      <c r="P37" s="53">
        <f t="shared" si="20"/>
        <v>1730.7692307692307</v>
      </c>
      <c r="Q37" s="53"/>
      <c r="R37" s="53">
        <f t="shared" ref="R37" si="21">SUM(R32:R36)</f>
        <v>1057.6923076923074</v>
      </c>
      <c r="S37" s="52"/>
    </row>
    <row r="38" spans="1:19" x14ac:dyDescent="0.15">
      <c r="A38" s="203" t="s">
        <v>60</v>
      </c>
      <c r="B38" s="204"/>
      <c r="C38" s="205"/>
      <c r="D38" s="175"/>
      <c r="E38" s="55"/>
      <c r="F38" s="55"/>
      <c r="G38" s="55"/>
      <c r="H38" s="55"/>
      <c r="I38" s="55"/>
      <c r="J38" s="57"/>
      <c r="K38" s="57">
        <v>84.07</v>
      </c>
      <c r="L38" s="57"/>
      <c r="M38" s="55"/>
      <c r="N38" s="55"/>
      <c r="O38" s="55"/>
      <c r="P38" s="55"/>
      <c r="Q38" s="55"/>
      <c r="R38" s="55"/>
      <c r="S38" s="175"/>
    </row>
    <row r="39" spans="1:19" ht="14" thickBot="1" x14ac:dyDescent="0.2">
      <c r="A39" s="206" t="s">
        <v>61</v>
      </c>
      <c r="B39" s="207"/>
      <c r="C39" s="208"/>
      <c r="D39" s="52"/>
      <c r="E39" s="59"/>
      <c r="F39" s="59"/>
      <c r="G39" s="59"/>
      <c r="H39" s="59"/>
      <c r="I39" s="59"/>
      <c r="J39" s="60"/>
      <c r="K39" s="60"/>
      <c r="L39" s="60"/>
      <c r="M39" s="55"/>
      <c r="N39" s="59"/>
      <c r="O39" s="59"/>
      <c r="P39" s="59"/>
      <c r="Q39" s="59"/>
      <c r="R39" s="59"/>
      <c r="S39" s="52"/>
    </row>
    <row r="40" spans="1:19" ht="14" thickBot="1" x14ac:dyDescent="0.2">
      <c r="A40" s="185" t="s">
        <v>62</v>
      </c>
      <c r="B40" s="186"/>
      <c r="C40" s="187"/>
      <c r="D40" s="176"/>
      <c r="E40" s="62">
        <f t="shared" ref="E40:P40" si="22">+E37+E38+E39</f>
        <v>2307.6923076923076</v>
      </c>
      <c r="F40" s="62">
        <f t="shared" si="22"/>
        <v>2307.6923076923076</v>
      </c>
      <c r="G40" s="62">
        <f t="shared" si="22"/>
        <v>2307.6923076923076</v>
      </c>
      <c r="H40" s="62">
        <f t="shared" si="22"/>
        <v>2307.6923076923076</v>
      </c>
      <c r="I40" s="62">
        <f t="shared" si="22"/>
        <v>2307.6923076923076</v>
      </c>
      <c r="J40" s="62">
        <f t="shared" si="22"/>
        <v>1730.7692307692307</v>
      </c>
      <c r="K40" s="62">
        <f t="shared" si="22"/>
        <v>1814.8392307692307</v>
      </c>
      <c r="L40" s="62">
        <f t="shared" si="22"/>
        <v>1730.7692307692307</v>
      </c>
      <c r="M40" s="62">
        <f t="shared" si="22"/>
        <v>1730.7692307692307</v>
      </c>
      <c r="N40" s="62">
        <f t="shared" si="22"/>
        <v>1730.7692307692307</v>
      </c>
      <c r="O40" s="62">
        <f t="shared" si="22"/>
        <v>1730.7692307692307</v>
      </c>
      <c r="P40" s="62">
        <f t="shared" si="22"/>
        <v>1730.7692307692307</v>
      </c>
      <c r="Q40" s="62"/>
      <c r="R40" s="62">
        <f>+R37+R38+R39</f>
        <v>1057.6923076923074</v>
      </c>
      <c r="S40" s="176"/>
    </row>
    <row r="41" spans="1:19" x14ac:dyDescent="0.15">
      <c r="A41" s="64"/>
      <c r="B41" s="64"/>
      <c r="C41" s="64"/>
      <c r="D41" s="65"/>
      <c r="E41" s="66">
        <f t="shared" ref="E41:R41" si="23">E37-E19</f>
        <v>0</v>
      </c>
      <c r="F41" s="66">
        <f t="shared" si="23"/>
        <v>0</v>
      </c>
      <c r="G41" s="66">
        <f t="shared" si="23"/>
        <v>0</v>
      </c>
      <c r="H41" s="66">
        <f t="shared" si="23"/>
        <v>0</v>
      </c>
      <c r="I41" s="66">
        <f t="shared" si="23"/>
        <v>0</v>
      </c>
      <c r="J41" s="66">
        <f t="shared" si="23"/>
        <v>0</v>
      </c>
      <c r="K41" s="66">
        <f t="shared" si="23"/>
        <v>0</v>
      </c>
      <c r="L41" s="66">
        <f t="shared" si="23"/>
        <v>0</v>
      </c>
      <c r="M41" s="66">
        <f t="shared" si="23"/>
        <v>0</v>
      </c>
      <c r="N41" s="66">
        <f t="shared" si="23"/>
        <v>0</v>
      </c>
      <c r="O41" s="66">
        <f t="shared" si="23"/>
        <v>0</v>
      </c>
      <c r="P41" s="66">
        <f t="shared" si="23"/>
        <v>0</v>
      </c>
      <c r="Q41" s="66"/>
      <c r="R41" s="66">
        <f t="shared" si="23"/>
        <v>0</v>
      </c>
      <c r="S41" s="65"/>
    </row>
    <row r="42" spans="1:19" ht="16" x14ac:dyDescent="0.2">
      <c r="A42" s="67" t="s">
        <v>63</v>
      </c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</row>
    <row r="43" spans="1:19" ht="16" x14ac:dyDescent="0.2">
      <c r="A43" s="5" t="s">
        <v>64</v>
      </c>
      <c r="B43" s="1"/>
      <c r="E43" s="68" t="s">
        <v>42</v>
      </c>
      <c r="F43" s="68" t="s">
        <v>42</v>
      </c>
      <c r="G43" s="68" t="s">
        <v>42</v>
      </c>
      <c r="H43" s="68" t="s">
        <v>42</v>
      </c>
      <c r="I43" s="68" t="s">
        <v>42</v>
      </c>
      <c r="J43" s="68" t="s">
        <v>42</v>
      </c>
      <c r="K43" s="68" t="s">
        <v>42</v>
      </c>
      <c r="L43" s="68" t="s">
        <v>42</v>
      </c>
      <c r="M43" s="68" t="s">
        <v>42</v>
      </c>
      <c r="N43" s="68" t="s">
        <v>42</v>
      </c>
      <c r="O43" s="68" t="s">
        <v>42</v>
      </c>
      <c r="P43" s="68" t="s">
        <v>42</v>
      </c>
      <c r="Q43" s="68"/>
      <c r="R43" s="68" t="s">
        <v>42</v>
      </c>
    </row>
    <row r="44" spans="1:19" ht="16" x14ac:dyDescent="0.2">
      <c r="A44" s="5"/>
      <c r="B44" s="1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</row>
    <row r="45" spans="1:19" ht="16" x14ac:dyDescent="0.2">
      <c r="A45" s="69"/>
      <c r="B45" s="1"/>
    </row>
    <row r="46" spans="1:19" ht="16" x14ac:dyDescent="0.2">
      <c r="A46" s="69"/>
      <c r="B46" s="1"/>
      <c r="E46" s="68"/>
      <c r="F46" s="70"/>
      <c r="G46" s="68"/>
      <c r="H46" s="68"/>
      <c r="I46" s="68"/>
      <c r="J46" s="68"/>
      <c r="K46" s="68"/>
      <c r="L46" s="68"/>
      <c r="M46" s="70"/>
      <c r="N46" s="68"/>
      <c r="O46" s="68"/>
      <c r="P46" s="68"/>
      <c r="Q46" s="70"/>
      <c r="R46" s="70"/>
    </row>
    <row r="47" spans="1:19" ht="16" x14ac:dyDescent="0.2">
      <c r="A47" s="177"/>
      <c r="B47" s="157"/>
      <c r="C47" s="178" t="s">
        <v>65</v>
      </c>
      <c r="D47" s="179"/>
      <c r="E47" s="180">
        <f>IF(E19=E32,0,E37-E19)</f>
        <v>0</v>
      </c>
      <c r="F47" s="180">
        <f>IF(F19=F32,0,F37-F19)</f>
        <v>0</v>
      </c>
      <c r="G47" s="180">
        <f>IF(G19=G32,0,G37-G19)</f>
        <v>0</v>
      </c>
      <c r="H47" s="180"/>
      <c r="I47" s="180">
        <f t="shared" ref="I47:Q47" si="24">IF(I19=I32,0,I37-I19)</f>
        <v>0</v>
      </c>
      <c r="J47" s="180">
        <f t="shared" si="24"/>
        <v>0</v>
      </c>
      <c r="K47" s="180">
        <f t="shared" si="24"/>
        <v>0</v>
      </c>
      <c r="L47" s="180">
        <f t="shared" si="24"/>
        <v>0</v>
      </c>
      <c r="M47" s="180">
        <f t="shared" si="24"/>
        <v>0</v>
      </c>
      <c r="N47" s="180">
        <f t="shared" si="24"/>
        <v>0</v>
      </c>
      <c r="O47" s="180">
        <f t="shared" si="24"/>
        <v>0</v>
      </c>
      <c r="P47" s="180">
        <f t="shared" si="24"/>
        <v>0</v>
      </c>
      <c r="Q47" s="180">
        <f t="shared" si="24"/>
        <v>0</v>
      </c>
      <c r="R47" s="180"/>
      <c r="S47" s="179"/>
    </row>
    <row r="48" spans="1:19" ht="16" x14ac:dyDescent="0.2">
      <c r="A48" s="69"/>
      <c r="B48" s="1"/>
    </row>
    <row r="49" spans="1:18" ht="16" x14ac:dyDescent="0.2">
      <c r="A49" s="69"/>
      <c r="B49" s="1"/>
      <c r="E49" s="77"/>
      <c r="F49" s="77"/>
      <c r="G49" s="77"/>
      <c r="H49" s="77"/>
      <c r="I49" s="77"/>
      <c r="J49" s="68"/>
      <c r="K49" s="68"/>
      <c r="L49" s="68"/>
      <c r="M49" s="77"/>
      <c r="N49" s="77"/>
      <c r="O49" s="77"/>
      <c r="P49" s="77"/>
      <c r="Q49" s="77"/>
      <c r="R49" s="77"/>
    </row>
  </sheetData>
  <mergeCells count="17">
    <mergeCell ref="A18:C18"/>
    <mergeCell ref="A7:C7"/>
    <mergeCell ref="A8:C8"/>
    <mergeCell ref="A9:C9"/>
    <mergeCell ref="A11:C11"/>
    <mergeCell ref="A12:C12"/>
    <mergeCell ref="A40:C40"/>
    <mergeCell ref="A19:C19"/>
    <mergeCell ref="A20:C20"/>
    <mergeCell ref="A32:C32"/>
    <mergeCell ref="A33:C33"/>
    <mergeCell ref="A34:C34"/>
    <mergeCell ref="A35:C35"/>
    <mergeCell ref="A36:C36"/>
    <mergeCell ref="A37:C37"/>
    <mergeCell ref="A38:C38"/>
    <mergeCell ref="A39:C39"/>
  </mergeCells>
  <pageMargins left="0.25" right="0.25" top="1" bottom="0.25" header="0.3" footer="0.3"/>
  <pageSetup paperSize="5" scale="6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326E-0FEA-4587-A300-B9D286489D75}">
  <sheetPr codeName="Sheet4">
    <pageSetUpPr fitToPage="1"/>
  </sheetPr>
  <dimension ref="A1:M65"/>
  <sheetViews>
    <sheetView workbookViewId="0">
      <selection activeCell="E41" sqref="E41"/>
    </sheetView>
  </sheetViews>
  <sheetFormatPr baseColWidth="10" defaultColWidth="9.1640625" defaultRowHeight="13" x14ac:dyDescent="0.15"/>
  <cols>
    <col min="1" max="2" width="9.1640625" style="11"/>
    <col min="3" max="3" width="17.5" style="11" bestFit="1" customWidth="1"/>
    <col min="4" max="4" width="0.6640625" style="11" customWidth="1"/>
    <col min="5" max="5" width="12.5" style="11" bestFit="1" customWidth="1"/>
    <col min="6" max="6" width="0.83203125" style="11" customWidth="1"/>
    <col min="7" max="16384" width="9.1640625" style="11"/>
  </cols>
  <sheetData>
    <row r="1" spans="1:11" ht="16" x14ac:dyDescent="0.2">
      <c r="A1" s="10" t="s">
        <v>66</v>
      </c>
      <c r="B1" s="10"/>
      <c r="C1" s="10"/>
      <c r="D1" s="10"/>
    </row>
    <row r="2" spans="1:11" ht="16" x14ac:dyDescent="0.2">
      <c r="A2" s="12" t="s">
        <v>67</v>
      </c>
      <c r="B2" s="12"/>
      <c r="C2" s="12"/>
      <c r="D2" s="12"/>
    </row>
    <row r="3" spans="1:11" ht="16" x14ac:dyDescent="0.2">
      <c r="A3" s="10" t="s">
        <v>68</v>
      </c>
      <c r="B3" s="10"/>
      <c r="C3" s="10"/>
      <c r="D3" s="10"/>
      <c r="E3" s="10"/>
    </row>
    <row r="4" spans="1:11" ht="16" x14ac:dyDescent="0.2">
      <c r="A4" s="10" t="s">
        <v>69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5" customHeight="1" x14ac:dyDescent="0.2">
      <c r="A5" s="13"/>
      <c r="B5" s="13"/>
      <c r="C5" s="13"/>
      <c r="D5" s="13"/>
    </row>
    <row r="6" spans="1:11" ht="28" x14ac:dyDescent="0.15">
      <c r="B6" s="95"/>
      <c r="C6" s="95" t="s">
        <v>22</v>
      </c>
      <c r="D6" s="14"/>
      <c r="E6" s="15" t="s">
        <v>70</v>
      </c>
      <c r="F6" s="14"/>
    </row>
    <row r="7" spans="1:11" hidden="1" x14ac:dyDescent="0.15">
      <c r="B7" s="95"/>
      <c r="C7" s="95" t="s">
        <v>23</v>
      </c>
      <c r="D7" s="18"/>
      <c r="E7" s="16"/>
      <c r="F7" s="18"/>
    </row>
    <row r="8" spans="1:11" ht="12.75" hidden="1" customHeight="1" x14ac:dyDescent="0.15">
      <c r="B8" s="95"/>
      <c r="C8" s="95" t="s">
        <v>24</v>
      </c>
      <c r="D8" s="18"/>
      <c r="E8" s="16" t="s">
        <v>71</v>
      </c>
      <c r="F8" s="18"/>
    </row>
    <row r="9" spans="1:11" x14ac:dyDescent="0.15">
      <c r="B9" s="95"/>
      <c r="C9" s="95" t="s">
        <v>72</v>
      </c>
      <c r="D9" s="19"/>
      <c r="E9" s="21">
        <v>37013</v>
      </c>
      <c r="F9" s="19"/>
    </row>
    <row r="10" spans="1:11" ht="14" x14ac:dyDescent="0.15">
      <c r="B10" s="95"/>
      <c r="C10" s="95" t="s">
        <v>32</v>
      </c>
      <c r="D10" s="23"/>
      <c r="E10" s="25" t="s">
        <v>73</v>
      </c>
      <c r="F10" s="23"/>
    </row>
    <row r="11" spans="1:11" x14ac:dyDescent="0.15">
      <c r="B11" s="97"/>
      <c r="C11" s="97" t="s">
        <v>74</v>
      </c>
      <c r="D11" s="31"/>
      <c r="E11" s="28">
        <v>3000</v>
      </c>
      <c r="F11" s="31"/>
      <c r="H11" s="68"/>
    </row>
    <row r="12" spans="1:11" x14ac:dyDescent="0.15">
      <c r="B12" s="97"/>
      <c r="C12" s="97" t="s">
        <v>75</v>
      </c>
      <c r="D12" s="31"/>
      <c r="E12" s="30">
        <f>ROUND(E11/7,2)</f>
        <v>428.57</v>
      </c>
      <c r="F12" s="31"/>
    </row>
    <row r="13" spans="1:11" ht="14" thickBot="1" x14ac:dyDescent="0.2">
      <c r="A13" s="100"/>
      <c r="B13" s="100"/>
      <c r="C13" s="100" t="s">
        <v>76</v>
      </c>
      <c r="D13" s="101"/>
      <c r="E13" s="103">
        <v>0</v>
      </c>
      <c r="F13" s="101"/>
    </row>
    <row r="14" spans="1:11" ht="6" customHeight="1" x14ac:dyDescent="0.15">
      <c r="A14" s="104"/>
      <c r="B14" s="105"/>
      <c r="C14" s="106"/>
      <c r="D14" s="107"/>
      <c r="E14" s="106"/>
      <c r="F14" s="107"/>
    </row>
    <row r="15" spans="1:11" x14ac:dyDescent="0.15">
      <c r="A15" s="109" t="s">
        <v>52</v>
      </c>
      <c r="B15" s="110"/>
      <c r="C15" s="40"/>
      <c r="D15" s="111"/>
      <c r="E15" s="112">
        <f>COUNTIF(E17:E30,"&gt;0")</f>
        <v>0</v>
      </c>
      <c r="F15" s="111"/>
    </row>
    <row r="16" spans="1:11" ht="6" customHeight="1" x14ac:dyDescent="0.15">
      <c r="A16" s="43"/>
      <c r="B16" s="44"/>
      <c r="C16" s="37"/>
      <c r="D16" s="113"/>
      <c r="E16" s="37"/>
      <c r="F16" s="113"/>
    </row>
    <row r="17" spans="1:9" x14ac:dyDescent="0.15">
      <c r="A17" s="116">
        <f t="shared" ref="A17:A37" si="0">B17</f>
        <v>45235</v>
      </c>
      <c r="B17" s="117">
        <v>45235</v>
      </c>
      <c r="C17" s="118" t="s">
        <v>54</v>
      </c>
      <c r="D17" s="119"/>
      <c r="E17" s="121"/>
      <c r="F17" s="119"/>
      <c r="I17" s="122"/>
    </row>
    <row r="18" spans="1:9" x14ac:dyDescent="0.15">
      <c r="A18" s="116">
        <f t="shared" si="0"/>
        <v>45236</v>
      </c>
      <c r="B18" s="117">
        <f t="shared" ref="B18:B37" si="1">B17+1</f>
        <v>45236</v>
      </c>
      <c r="C18" s="118" t="s">
        <v>54</v>
      </c>
      <c r="D18" s="119"/>
      <c r="E18" s="121"/>
      <c r="F18" s="119"/>
    </row>
    <row r="19" spans="1:9" x14ac:dyDescent="0.15">
      <c r="A19" s="116">
        <f t="shared" si="0"/>
        <v>45237</v>
      </c>
      <c r="B19" s="117">
        <f t="shared" si="1"/>
        <v>45237</v>
      </c>
      <c r="C19" s="118" t="s">
        <v>54</v>
      </c>
      <c r="D19" s="119"/>
      <c r="E19" s="121"/>
      <c r="F19" s="119"/>
    </row>
    <row r="20" spans="1:9" x14ac:dyDescent="0.15">
      <c r="A20" s="116">
        <f t="shared" si="0"/>
        <v>45238</v>
      </c>
      <c r="B20" s="117">
        <f t="shared" si="1"/>
        <v>45238</v>
      </c>
      <c r="C20" s="118" t="s">
        <v>54</v>
      </c>
      <c r="D20" s="119"/>
      <c r="E20" s="121"/>
      <c r="F20" s="119"/>
    </row>
    <row r="21" spans="1:9" x14ac:dyDescent="0.15">
      <c r="A21" s="116">
        <f t="shared" si="0"/>
        <v>45239</v>
      </c>
      <c r="B21" s="117">
        <f t="shared" si="1"/>
        <v>45239</v>
      </c>
      <c r="C21" s="118" t="s">
        <v>54</v>
      </c>
      <c r="D21" s="119"/>
      <c r="E21" s="121"/>
      <c r="F21" s="119"/>
    </row>
    <row r="22" spans="1:9" x14ac:dyDescent="0.15">
      <c r="A22" s="116">
        <f t="shared" si="0"/>
        <v>45240</v>
      </c>
      <c r="B22" s="117">
        <f t="shared" si="1"/>
        <v>45240</v>
      </c>
      <c r="C22" s="118" t="s">
        <v>54</v>
      </c>
      <c r="D22" s="119"/>
      <c r="E22" s="121"/>
      <c r="F22" s="119"/>
    </row>
    <row r="23" spans="1:9" ht="14" thickBot="1" x14ac:dyDescent="0.2">
      <c r="A23" s="116">
        <f t="shared" si="0"/>
        <v>45241</v>
      </c>
      <c r="B23" s="117">
        <f t="shared" si="1"/>
        <v>45241</v>
      </c>
      <c r="C23" s="118" t="s">
        <v>54</v>
      </c>
      <c r="D23" s="119"/>
      <c r="E23" s="121"/>
      <c r="F23" s="119"/>
    </row>
    <row r="24" spans="1:9" hidden="1" x14ac:dyDescent="0.15">
      <c r="A24" s="116">
        <f t="shared" si="0"/>
        <v>45242</v>
      </c>
      <c r="B24" s="117">
        <f t="shared" si="1"/>
        <v>45242</v>
      </c>
      <c r="C24" s="118"/>
      <c r="D24" s="119"/>
      <c r="E24" s="121"/>
      <c r="F24" s="119"/>
    </row>
    <row r="25" spans="1:9" hidden="1" x14ac:dyDescent="0.15">
      <c r="A25" s="116">
        <f t="shared" si="0"/>
        <v>45243</v>
      </c>
      <c r="B25" s="117">
        <f t="shared" si="1"/>
        <v>45243</v>
      </c>
      <c r="C25" s="118"/>
      <c r="D25" s="119"/>
      <c r="E25" s="121"/>
      <c r="F25" s="119"/>
    </row>
    <row r="26" spans="1:9" hidden="1" x14ac:dyDescent="0.15">
      <c r="A26" s="116">
        <f t="shared" si="0"/>
        <v>45244</v>
      </c>
      <c r="B26" s="117">
        <f t="shared" si="1"/>
        <v>45244</v>
      </c>
      <c r="C26" s="118"/>
      <c r="D26" s="119"/>
      <c r="E26" s="121"/>
      <c r="F26" s="119"/>
    </row>
    <row r="27" spans="1:9" hidden="1" x14ac:dyDescent="0.15">
      <c r="A27" s="116">
        <f t="shared" si="0"/>
        <v>45245</v>
      </c>
      <c r="B27" s="117">
        <f t="shared" si="1"/>
        <v>45245</v>
      </c>
      <c r="C27" s="118"/>
      <c r="D27" s="119"/>
      <c r="E27" s="121"/>
      <c r="F27" s="119"/>
    </row>
    <row r="28" spans="1:9" hidden="1" x14ac:dyDescent="0.15">
      <c r="A28" s="116">
        <f t="shared" si="0"/>
        <v>45246</v>
      </c>
      <c r="B28" s="117">
        <f t="shared" si="1"/>
        <v>45246</v>
      </c>
      <c r="C28" s="118"/>
      <c r="D28" s="119"/>
      <c r="E28" s="121"/>
      <c r="F28" s="119"/>
    </row>
    <row r="29" spans="1:9" hidden="1" x14ac:dyDescent="0.15">
      <c r="A29" s="116">
        <f t="shared" si="0"/>
        <v>45247</v>
      </c>
      <c r="B29" s="117">
        <f t="shared" si="1"/>
        <v>45247</v>
      </c>
      <c r="C29" s="118"/>
      <c r="D29" s="119"/>
      <c r="E29" s="121"/>
      <c r="F29" s="119"/>
    </row>
    <row r="30" spans="1:9" hidden="1" x14ac:dyDescent="0.15">
      <c r="A30" s="116">
        <f t="shared" si="0"/>
        <v>45248</v>
      </c>
      <c r="B30" s="46">
        <f t="shared" si="1"/>
        <v>45248</v>
      </c>
      <c r="C30" s="118"/>
      <c r="D30" s="123"/>
      <c r="E30" s="121"/>
      <c r="F30" s="123"/>
    </row>
    <row r="31" spans="1:9" hidden="1" x14ac:dyDescent="0.15">
      <c r="A31" s="116">
        <f t="shared" si="0"/>
        <v>45249</v>
      </c>
      <c r="B31" s="46">
        <f t="shared" si="1"/>
        <v>45249</v>
      </c>
      <c r="C31" s="118" t="s">
        <v>54</v>
      </c>
      <c r="D31" s="123"/>
      <c r="E31" s="121">
        <v>0</v>
      </c>
      <c r="F31" s="123"/>
    </row>
    <row r="32" spans="1:9" hidden="1" x14ac:dyDescent="0.15">
      <c r="A32" s="116">
        <f t="shared" si="0"/>
        <v>45250</v>
      </c>
      <c r="B32" s="46">
        <f t="shared" si="1"/>
        <v>45250</v>
      </c>
      <c r="C32" s="118" t="s">
        <v>54</v>
      </c>
      <c r="D32" s="123"/>
      <c r="E32" s="121">
        <v>0</v>
      </c>
      <c r="F32" s="123"/>
    </row>
    <row r="33" spans="1:13" hidden="1" x14ac:dyDescent="0.15">
      <c r="A33" s="116">
        <f t="shared" si="0"/>
        <v>45251</v>
      </c>
      <c r="B33" s="46">
        <f t="shared" si="1"/>
        <v>45251</v>
      </c>
      <c r="C33" s="118" t="s">
        <v>54</v>
      </c>
      <c r="D33" s="123"/>
      <c r="E33" s="121">
        <v>0</v>
      </c>
      <c r="F33" s="123"/>
    </row>
    <row r="34" spans="1:13" hidden="1" x14ac:dyDescent="0.15">
      <c r="A34" s="116">
        <f t="shared" si="0"/>
        <v>45252</v>
      </c>
      <c r="B34" s="46">
        <f t="shared" si="1"/>
        <v>45252</v>
      </c>
      <c r="C34" s="118" t="s">
        <v>54</v>
      </c>
      <c r="D34" s="123"/>
      <c r="E34" s="121">
        <v>0</v>
      </c>
      <c r="F34" s="123"/>
    </row>
    <row r="35" spans="1:13" hidden="1" x14ac:dyDescent="0.15">
      <c r="A35" s="116">
        <f t="shared" si="0"/>
        <v>45253</v>
      </c>
      <c r="B35" s="46">
        <f t="shared" si="1"/>
        <v>45253</v>
      </c>
      <c r="C35" s="118" t="s">
        <v>54</v>
      </c>
      <c r="D35" s="123"/>
      <c r="E35" s="121">
        <v>0</v>
      </c>
      <c r="F35" s="123"/>
    </row>
    <row r="36" spans="1:13" hidden="1" x14ac:dyDescent="0.15">
      <c r="A36" s="116">
        <f t="shared" si="0"/>
        <v>45254</v>
      </c>
      <c r="B36" s="46">
        <f t="shared" si="1"/>
        <v>45254</v>
      </c>
      <c r="C36" s="118" t="s">
        <v>54</v>
      </c>
      <c r="D36" s="123"/>
      <c r="E36" s="121">
        <v>0</v>
      </c>
      <c r="F36" s="123"/>
    </row>
    <row r="37" spans="1:13" hidden="1" x14ac:dyDescent="0.15">
      <c r="A37" s="116">
        <f t="shared" si="0"/>
        <v>45255</v>
      </c>
      <c r="B37" s="46">
        <f t="shared" si="1"/>
        <v>45255</v>
      </c>
      <c r="C37" s="118" t="s">
        <v>54</v>
      </c>
      <c r="D37" s="123"/>
      <c r="E37" s="121">
        <v>0</v>
      </c>
      <c r="F37" s="123"/>
    </row>
    <row r="38" spans="1:13" hidden="1" x14ac:dyDescent="0.15">
      <c r="A38" s="213" t="s">
        <v>77</v>
      </c>
      <c r="B38" s="213"/>
      <c r="C38" s="213"/>
      <c r="D38" s="131"/>
      <c r="E38" s="133"/>
      <c r="F38" s="134"/>
    </row>
    <row r="39" spans="1:13" ht="14" hidden="1" thickBot="1" x14ac:dyDescent="0.2">
      <c r="A39" s="211" t="s">
        <v>78</v>
      </c>
      <c r="B39" s="212"/>
      <c r="C39" s="214"/>
      <c r="D39" s="119"/>
      <c r="E39" s="50">
        <v>0</v>
      </c>
      <c r="F39" s="137"/>
    </row>
    <row r="40" spans="1:13" x14ac:dyDescent="0.15">
      <c r="A40" s="215" t="s">
        <v>79</v>
      </c>
      <c r="B40" s="216"/>
      <c r="C40" s="217"/>
      <c r="D40" s="138"/>
      <c r="E40" s="140">
        <f>SUM(E17:E39)</f>
        <v>0</v>
      </c>
      <c r="F40" s="141">
        <f>SUM((F38+SUM(F17:F30)))</f>
        <v>0</v>
      </c>
    </row>
    <row r="41" spans="1:13" x14ac:dyDescent="0.15">
      <c r="A41" s="218" t="s">
        <v>80</v>
      </c>
      <c r="B41" s="219"/>
      <c r="C41" s="220"/>
      <c r="D41" s="141"/>
      <c r="E41" s="47">
        <v>0</v>
      </c>
      <c r="F41" s="141"/>
    </row>
    <row r="42" spans="1:13" x14ac:dyDescent="0.15">
      <c r="A42" s="221" t="s">
        <v>60</v>
      </c>
      <c r="B42" s="222"/>
      <c r="C42" s="223"/>
      <c r="D42" s="141"/>
      <c r="E42" s="30">
        <v>0</v>
      </c>
      <c r="F42" s="141"/>
    </row>
    <row r="43" spans="1:13" ht="14" thickBot="1" x14ac:dyDescent="0.2">
      <c r="A43" s="211" t="s">
        <v>61</v>
      </c>
      <c r="B43" s="212"/>
      <c r="C43" s="212"/>
      <c r="D43" s="141"/>
      <c r="E43" s="143">
        <v>0</v>
      </c>
      <c r="F43" s="144"/>
    </row>
    <row r="44" spans="1:13" ht="14" thickBot="1" x14ac:dyDescent="0.2">
      <c r="A44" s="145" t="s">
        <v>62</v>
      </c>
      <c r="B44" s="146"/>
      <c r="C44" s="147"/>
      <c r="D44" s="61"/>
      <c r="E44" s="149">
        <f>+E40+E41+E42+E43</f>
        <v>0</v>
      </c>
      <c r="F44" s="150">
        <v>150</v>
      </c>
      <c r="G44" s="151"/>
      <c r="H44" s="151"/>
      <c r="I44" s="151"/>
      <c r="J44" s="151"/>
      <c r="K44" s="151"/>
      <c r="L44" s="151"/>
      <c r="M44" s="151"/>
    </row>
    <row r="45" spans="1:13" x14ac:dyDescent="0.15">
      <c r="A45" s="152"/>
      <c r="B45" s="153"/>
    </row>
    <row r="46" spans="1:13" x14ac:dyDescent="0.15">
      <c r="A46" s="152"/>
      <c r="B46" s="159"/>
    </row>
    <row r="47" spans="1:13" ht="16" x14ac:dyDescent="0.2">
      <c r="B47" s="157"/>
      <c r="C47" s="157"/>
    </row>
    <row r="48" spans="1:13" ht="16" x14ac:dyDescent="0.2">
      <c r="A48" s="158"/>
      <c r="B48" s="1"/>
      <c r="C48" s="1"/>
    </row>
    <row r="49" spans="1:3" ht="16" x14ac:dyDescent="0.2">
      <c r="A49" s="158"/>
      <c r="B49" s="1"/>
      <c r="C49" s="1"/>
    </row>
    <row r="50" spans="1:3" ht="16" x14ac:dyDescent="0.2">
      <c r="A50" s="1"/>
      <c r="B50" s="1"/>
    </row>
    <row r="51" spans="1:3" ht="16" x14ac:dyDescent="0.2">
      <c r="A51" s="1"/>
      <c r="B51" s="1"/>
    </row>
    <row r="52" spans="1:3" ht="16" x14ac:dyDescent="0.2">
      <c r="A52" s="1"/>
      <c r="B52" s="1"/>
    </row>
    <row r="53" spans="1:3" ht="16" x14ac:dyDescent="0.2">
      <c r="A53" s="1"/>
      <c r="B53" s="1"/>
    </row>
    <row r="54" spans="1:3" ht="16" x14ac:dyDescent="0.2">
      <c r="A54" s="1"/>
      <c r="B54" s="1"/>
    </row>
    <row r="55" spans="1:3" ht="16" x14ac:dyDescent="0.2">
      <c r="A55" s="1"/>
      <c r="B55" s="1"/>
    </row>
    <row r="56" spans="1:3" ht="16" x14ac:dyDescent="0.2">
      <c r="A56" s="1"/>
      <c r="B56" s="1"/>
    </row>
    <row r="57" spans="1:3" ht="16" x14ac:dyDescent="0.2">
      <c r="A57" s="1"/>
      <c r="B57" s="1"/>
    </row>
    <row r="58" spans="1:3" ht="16" x14ac:dyDescent="0.2">
      <c r="A58" s="1"/>
      <c r="B58" s="1"/>
    </row>
    <row r="59" spans="1:3" ht="16" x14ac:dyDescent="0.2">
      <c r="A59" s="1"/>
      <c r="B59" s="1"/>
    </row>
    <row r="60" spans="1:3" ht="16" x14ac:dyDescent="0.2">
      <c r="A60" s="1"/>
      <c r="B60" s="1"/>
    </row>
    <row r="61" spans="1:3" ht="16" x14ac:dyDescent="0.2">
      <c r="A61" s="1"/>
      <c r="B61" s="1"/>
    </row>
    <row r="62" spans="1:3" ht="16" x14ac:dyDescent="0.2">
      <c r="A62" s="1"/>
      <c r="B62" s="1"/>
    </row>
    <row r="63" spans="1:3" ht="16" x14ac:dyDescent="0.2">
      <c r="A63" s="1"/>
      <c r="B63" s="1"/>
    </row>
    <row r="64" spans="1:3" ht="16" x14ac:dyDescent="0.2">
      <c r="A64" s="1"/>
      <c r="B64" s="1"/>
    </row>
    <row r="65" spans="1:2" ht="16" x14ac:dyDescent="0.2">
      <c r="A65" s="1"/>
      <c r="B65" s="1"/>
    </row>
  </sheetData>
  <mergeCells count="6">
    <mergeCell ref="A43:C43"/>
    <mergeCell ref="A38:C38"/>
    <mergeCell ref="A39:C39"/>
    <mergeCell ref="A40:C40"/>
    <mergeCell ref="A41:C41"/>
    <mergeCell ref="A42:C42"/>
  </mergeCells>
  <printOptions verticalCentered="1"/>
  <pageMargins left="0.75" right="0.25" top="0.25" bottom="0.2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B970-592F-4C4F-AED3-82DFDEE5EB33}">
  <sheetPr codeName="Sheet5">
    <pageSetUpPr fitToPage="1"/>
  </sheetPr>
  <dimension ref="A1:M63"/>
  <sheetViews>
    <sheetView topLeftCell="A5" workbookViewId="0">
      <selection activeCell="E41" sqref="E41"/>
    </sheetView>
  </sheetViews>
  <sheetFormatPr baseColWidth="10" defaultColWidth="9.1640625" defaultRowHeight="13" x14ac:dyDescent="0.15"/>
  <cols>
    <col min="1" max="2" width="9.1640625" style="11"/>
    <col min="3" max="3" width="20" style="11" bestFit="1" customWidth="1"/>
    <col min="4" max="4" width="0.6640625" style="11" customWidth="1"/>
    <col min="5" max="5" width="12.5" style="11" bestFit="1" customWidth="1"/>
    <col min="6" max="6" width="0.83203125" style="11" customWidth="1"/>
    <col min="7" max="16384" width="9.1640625" style="11"/>
  </cols>
  <sheetData>
    <row r="1" spans="1:11" ht="16" x14ac:dyDescent="0.2">
      <c r="A1" s="10" t="s">
        <v>66</v>
      </c>
      <c r="B1" s="10"/>
      <c r="C1" s="10"/>
      <c r="D1" s="10"/>
    </row>
    <row r="2" spans="1:11" ht="16" x14ac:dyDescent="0.2">
      <c r="A2" s="12" t="s">
        <v>67</v>
      </c>
      <c r="B2" s="12"/>
      <c r="C2" s="12"/>
      <c r="D2" s="12"/>
    </row>
    <row r="3" spans="1:11" ht="16" x14ac:dyDescent="0.2">
      <c r="A3" s="10" t="s">
        <v>81</v>
      </c>
      <c r="B3" s="10"/>
      <c r="C3" s="10"/>
      <c r="D3" s="10"/>
      <c r="E3" s="10"/>
    </row>
    <row r="4" spans="1:11" ht="16" x14ac:dyDescent="0.2">
      <c r="A4" s="10" t="s">
        <v>82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5" customHeight="1" x14ac:dyDescent="0.2">
      <c r="A5" s="13"/>
      <c r="B5" s="13"/>
      <c r="C5" s="13"/>
      <c r="D5" s="13"/>
    </row>
    <row r="6" spans="1:11" ht="28" x14ac:dyDescent="0.15">
      <c r="B6" s="95"/>
      <c r="C6" s="95" t="s">
        <v>22</v>
      </c>
      <c r="D6" s="14"/>
      <c r="E6" s="15" t="s">
        <v>70</v>
      </c>
      <c r="F6" s="14"/>
    </row>
    <row r="7" spans="1:11" hidden="1" x14ac:dyDescent="0.15">
      <c r="B7" s="95"/>
      <c r="C7" s="95" t="s">
        <v>23</v>
      </c>
      <c r="D7" s="18"/>
      <c r="E7" s="16"/>
      <c r="F7" s="18"/>
    </row>
    <row r="8" spans="1:11" ht="12.75" hidden="1" customHeight="1" x14ac:dyDescent="0.15">
      <c r="B8" s="95"/>
      <c r="C8" s="95" t="s">
        <v>24</v>
      </c>
      <c r="D8" s="18"/>
      <c r="E8" s="16" t="s">
        <v>71</v>
      </c>
      <c r="F8" s="18"/>
    </row>
    <row r="9" spans="1:11" x14ac:dyDescent="0.15">
      <c r="B9" s="95"/>
      <c r="C9" s="95" t="s">
        <v>72</v>
      </c>
      <c r="D9" s="19"/>
      <c r="E9" s="21">
        <v>37013</v>
      </c>
      <c r="F9" s="19"/>
    </row>
    <row r="10" spans="1:11" ht="14" x14ac:dyDescent="0.15">
      <c r="B10" s="95"/>
      <c r="C10" s="95" t="s">
        <v>32</v>
      </c>
      <c r="D10" s="23"/>
      <c r="E10" s="25" t="s">
        <v>73</v>
      </c>
      <c r="F10" s="23"/>
    </row>
    <row r="11" spans="1:11" x14ac:dyDescent="0.15">
      <c r="B11" s="97"/>
      <c r="C11" s="97" t="s">
        <v>74</v>
      </c>
      <c r="D11" s="31"/>
      <c r="E11" s="28">
        <v>3000</v>
      </c>
      <c r="F11" s="31"/>
      <c r="H11" s="68"/>
    </row>
    <row r="12" spans="1:11" x14ac:dyDescent="0.15">
      <c r="B12" s="97"/>
      <c r="C12" s="97" t="s">
        <v>75</v>
      </c>
      <c r="D12" s="31"/>
      <c r="E12" s="30">
        <f>E11/7</f>
        <v>428.57142857142856</v>
      </c>
      <c r="F12" s="31"/>
    </row>
    <row r="13" spans="1:11" ht="14" thickBot="1" x14ac:dyDescent="0.2">
      <c r="A13" s="100"/>
      <c r="B13" s="100"/>
      <c r="C13" s="100" t="s">
        <v>76</v>
      </c>
      <c r="D13" s="101"/>
      <c r="E13" s="103">
        <v>0</v>
      </c>
      <c r="F13" s="101"/>
    </row>
    <row r="14" spans="1:11" ht="6" customHeight="1" x14ac:dyDescent="0.15">
      <c r="A14" s="104"/>
      <c r="B14" s="105"/>
      <c r="C14" s="106"/>
      <c r="D14" s="107"/>
      <c r="E14" s="106"/>
      <c r="F14" s="107"/>
    </row>
    <row r="15" spans="1:11" x14ac:dyDescent="0.15">
      <c r="A15" s="109" t="s">
        <v>52</v>
      </c>
      <c r="B15" s="110"/>
      <c r="C15" s="40"/>
      <c r="D15" s="111"/>
      <c r="E15" s="112">
        <v>14</v>
      </c>
      <c r="F15" s="111"/>
    </row>
    <row r="16" spans="1:11" ht="6" customHeight="1" x14ac:dyDescent="0.15">
      <c r="A16" s="43"/>
      <c r="B16" s="44"/>
      <c r="C16" s="37"/>
      <c r="D16" s="113"/>
      <c r="E16" s="37"/>
      <c r="F16" s="113"/>
    </row>
    <row r="17" spans="1:9" x14ac:dyDescent="0.15">
      <c r="A17" s="116">
        <f t="shared" ref="A17:A37" si="0">B17</f>
        <v>45334</v>
      </c>
      <c r="B17" s="117">
        <v>45334</v>
      </c>
      <c r="C17" s="118" t="s">
        <v>83</v>
      </c>
      <c r="D17" s="119"/>
      <c r="E17" s="121"/>
      <c r="F17" s="119"/>
      <c r="I17" s="122"/>
    </row>
    <row r="18" spans="1:9" x14ac:dyDescent="0.15">
      <c r="A18" s="116">
        <f t="shared" si="0"/>
        <v>45335</v>
      </c>
      <c r="B18" s="117">
        <f t="shared" ref="B18:B37" si="1">B17+1</f>
        <v>45335</v>
      </c>
      <c r="C18" s="118" t="s">
        <v>83</v>
      </c>
      <c r="D18" s="119"/>
      <c r="E18" s="121"/>
      <c r="F18" s="119"/>
    </row>
    <row r="19" spans="1:9" x14ac:dyDescent="0.15">
      <c r="A19" s="116">
        <f t="shared" si="0"/>
        <v>45336</v>
      </c>
      <c r="B19" s="117">
        <f t="shared" si="1"/>
        <v>45336</v>
      </c>
      <c r="C19" s="118" t="s">
        <v>54</v>
      </c>
      <c r="D19" s="119"/>
      <c r="E19" s="121"/>
      <c r="F19" s="119"/>
    </row>
    <row r="20" spans="1:9" x14ac:dyDescent="0.15">
      <c r="A20" s="116">
        <f t="shared" si="0"/>
        <v>45337</v>
      </c>
      <c r="B20" s="117">
        <f t="shared" si="1"/>
        <v>45337</v>
      </c>
      <c r="C20" s="118" t="s">
        <v>84</v>
      </c>
      <c r="D20" s="119"/>
      <c r="E20" s="121"/>
      <c r="F20" s="119"/>
    </row>
    <row r="21" spans="1:9" x14ac:dyDescent="0.15">
      <c r="A21" s="116">
        <f t="shared" si="0"/>
        <v>45338</v>
      </c>
      <c r="B21" s="117">
        <f t="shared" si="1"/>
        <v>45338</v>
      </c>
      <c r="C21" s="118" t="s">
        <v>85</v>
      </c>
      <c r="D21" s="119"/>
      <c r="E21" s="121"/>
      <c r="F21" s="119"/>
    </row>
    <row r="22" spans="1:9" x14ac:dyDescent="0.15">
      <c r="A22" s="116">
        <f t="shared" si="0"/>
        <v>45339</v>
      </c>
      <c r="B22" s="117">
        <f t="shared" si="1"/>
        <v>45339</v>
      </c>
      <c r="C22" s="118" t="s">
        <v>86</v>
      </c>
      <c r="D22" s="119"/>
      <c r="E22" s="121"/>
      <c r="F22" s="119"/>
    </row>
    <row r="23" spans="1:9" x14ac:dyDescent="0.15">
      <c r="A23" s="116">
        <f t="shared" si="0"/>
        <v>45340</v>
      </c>
      <c r="B23" s="117">
        <f t="shared" si="1"/>
        <v>45340</v>
      </c>
      <c r="C23" s="118" t="s">
        <v>54</v>
      </c>
      <c r="D23" s="119"/>
      <c r="E23" s="121"/>
      <c r="F23" s="119"/>
    </row>
    <row r="24" spans="1:9" x14ac:dyDescent="0.15">
      <c r="A24" s="116">
        <f t="shared" si="0"/>
        <v>45341</v>
      </c>
      <c r="B24" s="117">
        <f t="shared" si="1"/>
        <v>45341</v>
      </c>
      <c r="C24" s="118" t="s">
        <v>54</v>
      </c>
      <c r="D24" s="119"/>
      <c r="E24" s="121"/>
      <c r="F24" s="119"/>
    </row>
    <row r="25" spans="1:9" x14ac:dyDescent="0.15">
      <c r="A25" s="116">
        <f t="shared" si="0"/>
        <v>45342</v>
      </c>
      <c r="B25" s="117">
        <f t="shared" si="1"/>
        <v>45342</v>
      </c>
      <c r="C25" s="118" t="s">
        <v>54</v>
      </c>
      <c r="D25" s="119"/>
      <c r="E25" s="121"/>
      <c r="F25" s="119"/>
    </row>
    <row r="26" spans="1:9" x14ac:dyDescent="0.15">
      <c r="A26" s="116">
        <f t="shared" si="0"/>
        <v>45343</v>
      </c>
      <c r="B26" s="117">
        <f t="shared" si="1"/>
        <v>45343</v>
      </c>
      <c r="C26" s="118" t="s">
        <v>87</v>
      </c>
      <c r="D26" s="119"/>
      <c r="E26" s="121"/>
      <c r="F26" s="119"/>
    </row>
    <row r="27" spans="1:9" x14ac:dyDescent="0.15">
      <c r="A27" s="116">
        <f t="shared" si="0"/>
        <v>45344</v>
      </c>
      <c r="B27" s="117">
        <f t="shared" si="1"/>
        <v>45344</v>
      </c>
      <c r="C27" s="118" t="s">
        <v>54</v>
      </c>
      <c r="D27" s="119"/>
      <c r="E27" s="121"/>
      <c r="F27" s="119"/>
    </row>
    <row r="28" spans="1:9" x14ac:dyDescent="0.15">
      <c r="A28" s="116">
        <f t="shared" si="0"/>
        <v>45345</v>
      </c>
      <c r="B28" s="117">
        <f t="shared" si="1"/>
        <v>45345</v>
      </c>
      <c r="C28" s="118" t="s">
        <v>88</v>
      </c>
      <c r="D28" s="119"/>
      <c r="E28" s="121"/>
      <c r="F28" s="119"/>
    </row>
    <row r="29" spans="1:9" x14ac:dyDescent="0.15">
      <c r="A29" s="116">
        <f t="shared" si="0"/>
        <v>45346</v>
      </c>
      <c r="B29" s="117">
        <f t="shared" si="1"/>
        <v>45346</v>
      </c>
      <c r="C29" s="118" t="s">
        <v>54</v>
      </c>
      <c r="D29" s="119"/>
      <c r="E29" s="121"/>
      <c r="F29" s="119"/>
    </row>
    <row r="30" spans="1:9" ht="14" thickBot="1" x14ac:dyDescent="0.2">
      <c r="A30" s="116">
        <f t="shared" si="0"/>
        <v>45347</v>
      </c>
      <c r="B30" s="46">
        <f t="shared" si="1"/>
        <v>45347</v>
      </c>
      <c r="C30" s="118" t="s">
        <v>54</v>
      </c>
      <c r="D30" s="123"/>
      <c r="E30" s="121"/>
      <c r="F30" s="123"/>
    </row>
    <row r="31" spans="1:9" ht="14" hidden="1" thickBot="1" x14ac:dyDescent="0.2">
      <c r="A31" s="116">
        <f t="shared" si="0"/>
        <v>45348</v>
      </c>
      <c r="B31" s="46">
        <f t="shared" si="1"/>
        <v>45348</v>
      </c>
      <c r="C31" s="118" t="s">
        <v>54</v>
      </c>
      <c r="D31" s="123"/>
      <c r="E31" s="121">
        <v>0</v>
      </c>
      <c r="F31" s="123"/>
    </row>
    <row r="32" spans="1:9" ht="14" hidden="1" thickBot="1" x14ac:dyDescent="0.2">
      <c r="A32" s="116">
        <f t="shared" si="0"/>
        <v>45349</v>
      </c>
      <c r="B32" s="46">
        <f t="shared" si="1"/>
        <v>45349</v>
      </c>
      <c r="C32" s="118" t="s">
        <v>54</v>
      </c>
      <c r="D32" s="123"/>
      <c r="E32" s="121">
        <v>0</v>
      </c>
      <c r="F32" s="123"/>
    </row>
    <row r="33" spans="1:13" ht="14" hidden="1" thickBot="1" x14ac:dyDescent="0.2">
      <c r="A33" s="116">
        <f t="shared" si="0"/>
        <v>45350</v>
      </c>
      <c r="B33" s="46">
        <f t="shared" si="1"/>
        <v>45350</v>
      </c>
      <c r="C33" s="118" t="s">
        <v>54</v>
      </c>
      <c r="D33" s="123"/>
      <c r="E33" s="121">
        <v>0</v>
      </c>
      <c r="F33" s="123"/>
    </row>
    <row r="34" spans="1:13" ht="14" hidden="1" thickBot="1" x14ac:dyDescent="0.2">
      <c r="A34" s="116">
        <f t="shared" si="0"/>
        <v>45351</v>
      </c>
      <c r="B34" s="46">
        <f t="shared" si="1"/>
        <v>45351</v>
      </c>
      <c r="C34" s="118" t="s">
        <v>54</v>
      </c>
      <c r="D34" s="123"/>
      <c r="E34" s="121">
        <v>0</v>
      </c>
      <c r="F34" s="123"/>
    </row>
    <row r="35" spans="1:13" ht="14" hidden="1" thickBot="1" x14ac:dyDescent="0.2">
      <c r="A35" s="116">
        <f t="shared" si="0"/>
        <v>45352</v>
      </c>
      <c r="B35" s="46">
        <f t="shared" si="1"/>
        <v>45352</v>
      </c>
      <c r="C35" s="118" t="s">
        <v>54</v>
      </c>
      <c r="D35" s="123"/>
      <c r="E35" s="121">
        <v>0</v>
      </c>
      <c r="F35" s="123"/>
    </row>
    <row r="36" spans="1:13" ht="14" hidden="1" thickBot="1" x14ac:dyDescent="0.2">
      <c r="A36" s="116">
        <f t="shared" si="0"/>
        <v>45353</v>
      </c>
      <c r="B36" s="46">
        <f t="shared" si="1"/>
        <v>45353</v>
      </c>
      <c r="C36" s="118" t="s">
        <v>54</v>
      </c>
      <c r="D36" s="123"/>
      <c r="E36" s="121">
        <v>0</v>
      </c>
      <c r="F36" s="123"/>
    </row>
    <row r="37" spans="1:13" ht="14" hidden="1" thickBot="1" x14ac:dyDescent="0.2">
      <c r="A37" s="116">
        <f t="shared" si="0"/>
        <v>45354</v>
      </c>
      <c r="B37" s="46">
        <f t="shared" si="1"/>
        <v>45354</v>
      </c>
      <c r="C37" s="118" t="s">
        <v>54</v>
      </c>
      <c r="D37" s="123"/>
      <c r="E37" s="121">
        <v>0</v>
      </c>
      <c r="F37" s="123"/>
    </row>
    <row r="38" spans="1:13" ht="14" hidden="1" thickBot="1" x14ac:dyDescent="0.2">
      <c r="A38" s="213" t="s">
        <v>77</v>
      </c>
      <c r="B38" s="213"/>
      <c r="C38" s="213"/>
      <c r="D38" s="131"/>
      <c r="E38" s="133"/>
      <c r="F38" s="134"/>
    </row>
    <row r="39" spans="1:13" ht="14" hidden="1" thickBot="1" x14ac:dyDescent="0.2">
      <c r="A39" s="211" t="s">
        <v>78</v>
      </c>
      <c r="B39" s="212"/>
      <c r="C39" s="214"/>
      <c r="D39" s="119"/>
      <c r="E39" s="50">
        <v>0</v>
      </c>
      <c r="F39" s="137"/>
    </row>
    <row r="40" spans="1:13" x14ac:dyDescent="0.15">
      <c r="A40" s="215" t="s">
        <v>79</v>
      </c>
      <c r="B40" s="216"/>
      <c r="C40" s="217"/>
      <c r="D40" s="138"/>
      <c r="E40" s="140">
        <f>SUM(E17:E39)</f>
        <v>0</v>
      </c>
      <c r="F40" s="141">
        <f>SUM((F38+SUM(F17:F30)))</f>
        <v>0</v>
      </c>
    </row>
    <row r="41" spans="1:13" ht="14" thickBot="1" x14ac:dyDescent="0.2">
      <c r="A41" s="218" t="s">
        <v>80</v>
      </c>
      <c r="B41" s="219"/>
      <c r="C41" s="220"/>
      <c r="D41" s="141"/>
      <c r="E41" s="47"/>
      <c r="F41" s="141"/>
    </row>
    <row r="42" spans="1:13" hidden="1" x14ac:dyDescent="0.15">
      <c r="A42" s="221" t="s">
        <v>60</v>
      </c>
      <c r="B42" s="222"/>
      <c r="C42" s="223"/>
      <c r="D42" s="141"/>
      <c r="E42" s="30">
        <v>0</v>
      </c>
      <c r="F42" s="141"/>
    </row>
    <row r="43" spans="1:13" ht="14" hidden="1" thickBot="1" x14ac:dyDescent="0.2">
      <c r="A43" s="211" t="s">
        <v>61</v>
      </c>
      <c r="B43" s="212"/>
      <c r="C43" s="212"/>
      <c r="D43" s="141"/>
      <c r="E43" s="143">
        <v>0</v>
      </c>
      <c r="F43" s="144"/>
    </row>
    <row r="44" spans="1:13" ht="14" thickBot="1" x14ac:dyDescent="0.2">
      <c r="A44" s="145" t="s">
        <v>62</v>
      </c>
      <c r="B44" s="146"/>
      <c r="C44" s="147"/>
      <c r="D44" s="61"/>
      <c r="E44" s="149">
        <f>+E40+E41+E42+E43</f>
        <v>0</v>
      </c>
      <c r="F44" s="150">
        <v>150</v>
      </c>
      <c r="G44" s="151"/>
      <c r="H44" s="151"/>
      <c r="I44" s="151"/>
      <c r="J44" s="151"/>
      <c r="K44" s="151"/>
      <c r="L44" s="151"/>
      <c r="M44" s="151"/>
    </row>
    <row r="45" spans="1:13" x14ac:dyDescent="0.15">
      <c r="A45" s="152"/>
      <c r="B45" s="153"/>
    </row>
    <row r="46" spans="1:13" x14ac:dyDescent="0.15">
      <c r="A46" s="152"/>
      <c r="B46" s="159"/>
    </row>
    <row r="47" spans="1:13" ht="16" x14ac:dyDescent="0.2">
      <c r="A47" s="67" t="s">
        <v>63</v>
      </c>
      <c r="B47" s="153"/>
      <c r="C47" s="157"/>
    </row>
    <row r="48" spans="1:13" ht="16" x14ac:dyDescent="0.2">
      <c r="A48" s="5" t="s">
        <v>89</v>
      </c>
      <c r="B48" s="1"/>
    </row>
    <row r="49" spans="1:2" ht="16" x14ac:dyDescent="0.2">
      <c r="A49" s="5" t="s">
        <v>90</v>
      </c>
      <c r="B49" s="1"/>
    </row>
    <row r="50" spans="1:2" ht="16" x14ac:dyDescent="0.2">
      <c r="A50" s="1"/>
      <c r="B50" s="1"/>
    </row>
    <row r="51" spans="1:2" ht="16" x14ac:dyDescent="0.2">
      <c r="A51" s="1"/>
      <c r="B51" s="1"/>
    </row>
    <row r="52" spans="1:2" ht="16" x14ac:dyDescent="0.2">
      <c r="A52" s="1"/>
      <c r="B52" s="1"/>
    </row>
    <row r="53" spans="1:2" ht="16" x14ac:dyDescent="0.2">
      <c r="A53" s="1"/>
      <c r="B53" s="1"/>
    </row>
    <row r="54" spans="1:2" ht="16" x14ac:dyDescent="0.2">
      <c r="A54" s="1"/>
      <c r="B54" s="1"/>
    </row>
    <row r="55" spans="1:2" ht="16" x14ac:dyDescent="0.2">
      <c r="A55" s="1"/>
      <c r="B55" s="1"/>
    </row>
    <row r="56" spans="1:2" ht="16" x14ac:dyDescent="0.2">
      <c r="A56" s="1"/>
      <c r="B56" s="1"/>
    </row>
    <row r="57" spans="1:2" ht="16" x14ac:dyDescent="0.2">
      <c r="A57" s="1"/>
      <c r="B57" s="1"/>
    </row>
    <row r="58" spans="1:2" ht="16" x14ac:dyDescent="0.2">
      <c r="A58" s="1"/>
      <c r="B58" s="1"/>
    </row>
    <row r="59" spans="1:2" ht="16" x14ac:dyDescent="0.2">
      <c r="A59" s="1"/>
      <c r="B59" s="1"/>
    </row>
    <row r="60" spans="1:2" ht="16" x14ac:dyDescent="0.2">
      <c r="A60" s="1"/>
      <c r="B60" s="1"/>
    </row>
    <row r="61" spans="1:2" ht="16" x14ac:dyDescent="0.2">
      <c r="A61" s="1"/>
      <c r="B61" s="1"/>
    </row>
    <row r="62" spans="1:2" ht="16" x14ac:dyDescent="0.2">
      <c r="A62" s="1"/>
      <c r="B62" s="1"/>
    </row>
    <row r="63" spans="1:2" ht="16" x14ac:dyDescent="0.2">
      <c r="A63" s="1"/>
      <c r="B63" s="1"/>
    </row>
  </sheetData>
  <mergeCells count="6">
    <mergeCell ref="A43:C43"/>
    <mergeCell ref="A38:C38"/>
    <mergeCell ref="A39:C39"/>
    <mergeCell ref="A40:C40"/>
    <mergeCell ref="A41:C41"/>
    <mergeCell ref="A42:C42"/>
  </mergeCells>
  <printOptions verticalCentered="1"/>
  <pageMargins left="0.75" right="0.25" top="0.25" bottom="0.2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8481-1E49-4132-B1F7-6DBB76D412ED}">
  <sheetPr codeName="Sheet6"/>
  <dimension ref="A1:T61"/>
  <sheetViews>
    <sheetView topLeftCell="A5" workbookViewId="0">
      <selection activeCell="J36" sqref="J36"/>
    </sheetView>
  </sheetViews>
  <sheetFormatPr baseColWidth="10" defaultColWidth="9.1640625" defaultRowHeight="13" x14ac:dyDescent="0.15"/>
  <cols>
    <col min="1" max="2" width="9.1640625" style="11"/>
    <col min="3" max="3" width="20" style="11" bestFit="1" customWidth="1"/>
    <col min="4" max="4" width="0.6640625" style="11" customWidth="1"/>
    <col min="5" max="5" width="11.33203125" style="11" hidden="1" customWidth="1"/>
    <col min="6" max="8" width="11.5" style="11" hidden="1" customWidth="1"/>
    <col min="9" max="9" width="11.33203125" style="11" hidden="1" customWidth="1"/>
    <col min="10" max="10" width="12.5" style="11" bestFit="1" customWidth="1"/>
    <col min="11" max="12" width="11.33203125" style="11" hidden="1" customWidth="1"/>
    <col min="13" max="13" width="0.83203125" style="11" hidden="1" customWidth="1"/>
    <col min="14" max="14" width="0" style="11" hidden="1" customWidth="1"/>
    <col min="15" max="16384" width="9.1640625" style="11"/>
  </cols>
  <sheetData>
    <row r="1" spans="1:13" ht="16" x14ac:dyDescent="0.2">
      <c r="A1" s="10" t="s">
        <v>66</v>
      </c>
      <c r="B1" s="10"/>
      <c r="C1" s="10"/>
      <c r="D1" s="10"/>
      <c r="F1" s="10"/>
      <c r="G1" s="10"/>
      <c r="H1" s="10"/>
    </row>
    <row r="2" spans="1:13" ht="16" x14ac:dyDescent="0.2">
      <c r="A2" s="12" t="s">
        <v>91</v>
      </c>
      <c r="B2" s="12"/>
      <c r="C2" s="12"/>
      <c r="D2" s="12"/>
      <c r="F2" s="12"/>
      <c r="G2" s="12"/>
      <c r="H2" s="12"/>
    </row>
    <row r="3" spans="1:13" ht="16" x14ac:dyDescent="0.2">
      <c r="A3" s="10" t="s">
        <v>92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ht="16" x14ac:dyDescent="0.2">
      <c r="A4" s="10" t="s">
        <v>82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3" ht="15" customHeight="1" x14ac:dyDescent="0.2">
      <c r="A5" s="13"/>
      <c r="B5" s="13"/>
      <c r="C5" s="13"/>
      <c r="D5" s="13"/>
      <c r="F5" s="13"/>
      <c r="G5" s="13"/>
      <c r="H5" s="13"/>
    </row>
    <row r="6" spans="1:13" ht="28" x14ac:dyDescent="0.15">
      <c r="B6" s="95"/>
      <c r="C6" s="95" t="s">
        <v>22</v>
      </c>
      <c r="D6" s="14"/>
      <c r="E6" s="15" t="s">
        <v>93</v>
      </c>
      <c r="F6" s="16" t="s">
        <v>94</v>
      </c>
      <c r="G6" s="16" t="s">
        <v>95</v>
      </c>
      <c r="H6" s="16" t="s">
        <v>96</v>
      </c>
      <c r="I6" s="15" t="s">
        <v>97</v>
      </c>
      <c r="J6" s="15" t="s">
        <v>98</v>
      </c>
      <c r="K6" s="15" t="s">
        <v>99</v>
      </c>
      <c r="L6" s="15" t="s">
        <v>100</v>
      </c>
      <c r="M6" s="14"/>
    </row>
    <row r="7" spans="1:13" ht="14" x14ac:dyDescent="0.15">
      <c r="B7" s="95"/>
      <c r="C7" s="95" t="s">
        <v>24</v>
      </c>
      <c r="D7" s="18"/>
      <c r="E7" s="16">
        <v>188</v>
      </c>
      <c r="F7" s="16">
        <v>186</v>
      </c>
      <c r="G7" s="16">
        <v>190</v>
      </c>
      <c r="H7" s="16">
        <v>180</v>
      </c>
      <c r="I7" s="16">
        <v>187</v>
      </c>
      <c r="J7" s="16" t="s">
        <v>26</v>
      </c>
      <c r="K7" s="98" t="s">
        <v>26</v>
      </c>
      <c r="L7" s="16">
        <v>191</v>
      </c>
      <c r="M7" s="18"/>
    </row>
    <row r="8" spans="1:13" ht="14" x14ac:dyDescent="0.15">
      <c r="B8" s="95"/>
      <c r="C8" s="95" t="s">
        <v>27</v>
      </c>
      <c r="D8" s="18"/>
      <c r="E8" s="16"/>
      <c r="F8" s="16" t="s">
        <v>26</v>
      </c>
      <c r="G8" s="16" t="s">
        <v>26</v>
      </c>
      <c r="H8" s="16" t="s">
        <v>26</v>
      </c>
      <c r="I8" s="16"/>
      <c r="J8" s="16" t="s">
        <v>101</v>
      </c>
      <c r="K8" s="16" t="s">
        <v>102</v>
      </c>
      <c r="L8" s="16" t="s">
        <v>71</v>
      </c>
      <c r="M8" s="18"/>
    </row>
    <row r="9" spans="1:13" x14ac:dyDescent="0.15">
      <c r="B9" s="95"/>
      <c r="C9" s="95" t="s">
        <v>103</v>
      </c>
      <c r="D9" s="19"/>
      <c r="E9" s="21">
        <v>37216</v>
      </c>
      <c r="F9" s="21">
        <v>37221</v>
      </c>
      <c r="G9" s="21">
        <v>37214</v>
      </c>
      <c r="H9" s="21">
        <v>33510</v>
      </c>
      <c r="I9" s="21">
        <v>94103</v>
      </c>
      <c r="J9" s="21">
        <v>30741</v>
      </c>
      <c r="K9" s="21">
        <v>37216</v>
      </c>
      <c r="L9" s="21">
        <v>37203</v>
      </c>
      <c r="M9" s="19"/>
    </row>
    <row r="10" spans="1:13" ht="28" x14ac:dyDescent="0.15">
      <c r="B10" s="95"/>
      <c r="C10" s="95" t="s">
        <v>32</v>
      </c>
      <c r="D10" s="23"/>
      <c r="E10" s="25" t="s">
        <v>104</v>
      </c>
      <c r="F10" s="25" t="s">
        <v>105</v>
      </c>
      <c r="G10" s="25" t="s">
        <v>106</v>
      </c>
      <c r="H10" s="25" t="s">
        <v>107</v>
      </c>
      <c r="I10" s="25" t="s">
        <v>108</v>
      </c>
      <c r="J10" s="25" t="s">
        <v>107</v>
      </c>
      <c r="K10" s="25" t="s">
        <v>109</v>
      </c>
      <c r="L10" s="25" t="s">
        <v>110</v>
      </c>
      <c r="M10" s="23"/>
    </row>
    <row r="11" spans="1:13" x14ac:dyDescent="0.15">
      <c r="B11" s="97"/>
      <c r="C11" s="97" t="s">
        <v>111</v>
      </c>
      <c r="D11" s="31"/>
      <c r="E11" s="99">
        <v>725</v>
      </c>
      <c r="F11" s="99">
        <v>700</v>
      </c>
      <c r="G11" s="30">
        <v>600</v>
      </c>
      <c r="H11" s="30">
        <v>500</v>
      </c>
      <c r="I11" s="30">
        <v>650</v>
      </c>
      <c r="J11" s="28">
        <v>500</v>
      </c>
      <c r="K11" s="30">
        <v>900</v>
      </c>
      <c r="L11" s="30">
        <v>600</v>
      </c>
      <c r="M11" s="31"/>
    </row>
    <row r="12" spans="1:13" x14ac:dyDescent="0.15">
      <c r="B12" s="97"/>
      <c r="C12" s="97" t="s">
        <v>112</v>
      </c>
      <c r="D12" s="31"/>
      <c r="E12" s="99">
        <v>150</v>
      </c>
      <c r="F12" s="99">
        <v>150</v>
      </c>
      <c r="G12" s="30">
        <v>300</v>
      </c>
      <c r="H12" s="30">
        <v>150</v>
      </c>
      <c r="I12" s="30">
        <v>150</v>
      </c>
      <c r="J12" s="30">
        <v>250</v>
      </c>
      <c r="K12" s="30">
        <v>0</v>
      </c>
      <c r="L12" s="30">
        <v>300</v>
      </c>
      <c r="M12" s="31"/>
    </row>
    <row r="13" spans="1:13" ht="14" thickBot="1" x14ac:dyDescent="0.2">
      <c r="A13" s="100"/>
      <c r="B13" s="100"/>
      <c r="C13" s="100" t="s">
        <v>76</v>
      </c>
      <c r="D13" s="101"/>
      <c r="E13" s="102">
        <f>E11/2</f>
        <v>362.5</v>
      </c>
      <c r="F13" s="102">
        <f>F11/2</f>
        <v>350</v>
      </c>
      <c r="G13" s="103">
        <f>G11/2</f>
        <v>300</v>
      </c>
      <c r="H13" s="103">
        <f>H11/2</f>
        <v>250</v>
      </c>
      <c r="I13" s="103">
        <f>I11/2</f>
        <v>325</v>
      </c>
      <c r="J13" s="103">
        <v>0</v>
      </c>
      <c r="K13" s="103">
        <v>0</v>
      </c>
      <c r="L13" s="103">
        <v>300</v>
      </c>
      <c r="M13" s="101"/>
    </row>
    <row r="14" spans="1:13" ht="6" customHeight="1" x14ac:dyDescent="0.15">
      <c r="A14" s="104"/>
      <c r="B14" s="105"/>
      <c r="C14" s="106"/>
      <c r="D14" s="107"/>
      <c r="E14" s="31"/>
      <c r="F14" s="31"/>
      <c r="G14" s="108"/>
      <c r="H14" s="108"/>
      <c r="I14" s="108"/>
      <c r="J14" s="106"/>
      <c r="K14" s="108"/>
      <c r="L14" s="108"/>
      <c r="M14" s="107"/>
    </row>
    <row r="15" spans="1:13" x14ac:dyDescent="0.15">
      <c r="A15" s="109" t="s">
        <v>52</v>
      </c>
      <c r="B15" s="110"/>
      <c r="C15" s="40"/>
      <c r="D15" s="111"/>
      <c r="E15" s="112">
        <f t="shared" ref="E15:L15" si="0">COUNTIF(E17:E31,"&gt;0")</f>
        <v>0</v>
      </c>
      <c r="F15" s="112">
        <f t="shared" si="0"/>
        <v>0</v>
      </c>
      <c r="G15" s="112">
        <f t="shared" si="0"/>
        <v>0</v>
      </c>
      <c r="H15" s="112">
        <f t="shared" si="0"/>
        <v>0</v>
      </c>
      <c r="I15" s="112">
        <f t="shared" si="0"/>
        <v>0</v>
      </c>
      <c r="J15" s="112">
        <v>9</v>
      </c>
      <c r="K15" s="112">
        <f t="shared" si="0"/>
        <v>0</v>
      </c>
      <c r="L15" s="112">
        <f t="shared" si="0"/>
        <v>0</v>
      </c>
      <c r="M15" s="111"/>
    </row>
    <row r="16" spans="1:13" ht="6" customHeight="1" x14ac:dyDescent="0.15">
      <c r="A16" s="43"/>
      <c r="B16" s="44"/>
      <c r="C16" s="37"/>
      <c r="D16" s="113"/>
      <c r="E16" s="114"/>
      <c r="F16" s="114"/>
      <c r="G16" s="115"/>
      <c r="H16" s="115"/>
      <c r="I16" s="115"/>
      <c r="J16" s="37"/>
      <c r="K16" s="115"/>
      <c r="L16" s="115"/>
      <c r="M16" s="113"/>
    </row>
    <row r="17" spans="1:16" hidden="1" x14ac:dyDescent="0.15">
      <c r="A17" s="116">
        <f t="shared" ref="A17:A32" si="1">B17</f>
        <v>45333</v>
      </c>
      <c r="B17" s="117">
        <v>45333</v>
      </c>
      <c r="C17" s="118"/>
      <c r="D17" s="119"/>
      <c r="E17" s="120">
        <v>0</v>
      </c>
      <c r="F17" s="120">
        <v>0</v>
      </c>
      <c r="G17" s="121">
        <v>0</v>
      </c>
      <c r="H17" s="121">
        <v>0</v>
      </c>
      <c r="I17" s="121">
        <v>0</v>
      </c>
      <c r="J17" s="121">
        <v>0</v>
      </c>
      <c r="K17" s="121"/>
      <c r="L17" s="121">
        <v>0</v>
      </c>
      <c r="M17" s="119"/>
    </row>
    <row r="18" spans="1:16" hidden="1" x14ac:dyDescent="0.15">
      <c r="A18" s="116">
        <f t="shared" si="1"/>
        <v>45334</v>
      </c>
      <c r="B18" s="117">
        <f>B17+1</f>
        <v>45334</v>
      </c>
      <c r="C18" s="118"/>
      <c r="D18" s="119"/>
      <c r="E18" s="120">
        <v>0</v>
      </c>
      <c r="F18" s="120">
        <v>0</v>
      </c>
      <c r="G18" s="121">
        <v>0</v>
      </c>
      <c r="H18" s="121">
        <v>0</v>
      </c>
      <c r="I18" s="121">
        <v>0</v>
      </c>
      <c r="J18" s="121">
        <v>0</v>
      </c>
      <c r="K18" s="121"/>
      <c r="L18" s="121">
        <v>0</v>
      </c>
      <c r="M18" s="119"/>
      <c r="P18" s="122"/>
    </row>
    <row r="19" spans="1:16" x14ac:dyDescent="0.15">
      <c r="A19" s="116">
        <f t="shared" si="1"/>
        <v>45335</v>
      </c>
      <c r="B19" s="117">
        <f t="shared" ref="B19:B32" si="2">B18+1</f>
        <v>45335</v>
      </c>
      <c r="C19" s="118" t="s">
        <v>83</v>
      </c>
      <c r="D19" s="119"/>
      <c r="E19" s="120">
        <v>0</v>
      </c>
      <c r="F19" s="120">
        <v>0</v>
      </c>
      <c r="G19" s="121">
        <v>0</v>
      </c>
      <c r="H19" s="121">
        <v>0</v>
      </c>
      <c r="I19" s="121">
        <v>0</v>
      </c>
      <c r="J19" s="121"/>
      <c r="K19" s="121">
        <v>0</v>
      </c>
      <c r="L19" s="121">
        <v>0</v>
      </c>
      <c r="M19" s="119"/>
    </row>
    <row r="20" spans="1:16" x14ac:dyDescent="0.15">
      <c r="A20" s="116">
        <f t="shared" si="1"/>
        <v>45336</v>
      </c>
      <c r="B20" s="117">
        <f t="shared" si="2"/>
        <v>45336</v>
      </c>
      <c r="C20" s="118" t="s">
        <v>113</v>
      </c>
      <c r="D20" s="119"/>
      <c r="E20" s="120">
        <v>0</v>
      </c>
      <c r="F20" s="121">
        <v>0</v>
      </c>
      <c r="G20" s="121">
        <v>0</v>
      </c>
      <c r="H20" s="121">
        <v>0</v>
      </c>
      <c r="I20" s="121">
        <v>0</v>
      </c>
      <c r="J20" s="121"/>
      <c r="K20" s="121">
        <v>0</v>
      </c>
      <c r="L20" s="121">
        <v>0</v>
      </c>
      <c r="M20" s="119"/>
    </row>
    <row r="21" spans="1:16" x14ac:dyDescent="0.15">
      <c r="A21" s="116">
        <f t="shared" si="1"/>
        <v>45337</v>
      </c>
      <c r="B21" s="117">
        <f t="shared" si="2"/>
        <v>45337</v>
      </c>
      <c r="C21" s="118" t="s">
        <v>84</v>
      </c>
      <c r="D21" s="119"/>
      <c r="E21" s="121">
        <v>0</v>
      </c>
      <c r="F21" s="121">
        <v>0</v>
      </c>
      <c r="G21" s="121">
        <v>0</v>
      </c>
      <c r="H21" s="121">
        <v>0</v>
      </c>
      <c r="I21" s="121">
        <v>0</v>
      </c>
      <c r="J21" s="121"/>
      <c r="K21" s="121">
        <v>0</v>
      </c>
      <c r="L21" s="121">
        <v>0</v>
      </c>
      <c r="M21" s="119"/>
    </row>
    <row r="22" spans="1:16" x14ac:dyDescent="0.15">
      <c r="A22" s="116">
        <f t="shared" si="1"/>
        <v>45338</v>
      </c>
      <c r="B22" s="117">
        <f t="shared" si="2"/>
        <v>45338</v>
      </c>
      <c r="C22" s="118" t="s">
        <v>85</v>
      </c>
      <c r="D22" s="119"/>
      <c r="E22" s="121">
        <v>0</v>
      </c>
      <c r="F22" s="121">
        <v>0</v>
      </c>
      <c r="G22" s="121">
        <v>0</v>
      </c>
      <c r="H22" s="121">
        <v>0</v>
      </c>
      <c r="I22" s="121">
        <v>0</v>
      </c>
      <c r="J22" s="121"/>
      <c r="K22" s="121">
        <v>0</v>
      </c>
      <c r="L22" s="121">
        <v>0</v>
      </c>
      <c r="M22" s="119"/>
    </row>
    <row r="23" spans="1:16" x14ac:dyDescent="0.15">
      <c r="A23" s="116">
        <f t="shared" si="1"/>
        <v>45339</v>
      </c>
      <c r="B23" s="117">
        <f t="shared" si="2"/>
        <v>45339</v>
      </c>
      <c r="C23" s="118" t="s">
        <v>86</v>
      </c>
      <c r="D23" s="119"/>
      <c r="E23" s="121">
        <v>0</v>
      </c>
      <c r="F23" s="121">
        <v>0</v>
      </c>
      <c r="G23" s="121">
        <v>0</v>
      </c>
      <c r="H23" s="121">
        <v>0</v>
      </c>
      <c r="I23" s="121">
        <v>0</v>
      </c>
      <c r="J23" s="121"/>
      <c r="K23" s="121">
        <v>0</v>
      </c>
      <c r="L23" s="121">
        <v>0</v>
      </c>
      <c r="M23" s="119"/>
    </row>
    <row r="24" spans="1:16" x14ac:dyDescent="0.15">
      <c r="A24" s="116">
        <f t="shared" si="1"/>
        <v>45340</v>
      </c>
      <c r="B24" s="117">
        <f t="shared" si="2"/>
        <v>45340</v>
      </c>
      <c r="C24" s="118" t="s">
        <v>113</v>
      </c>
      <c r="D24" s="119"/>
      <c r="E24" s="120">
        <v>0</v>
      </c>
      <c r="F24" s="121">
        <v>0</v>
      </c>
      <c r="G24" s="121">
        <v>0</v>
      </c>
      <c r="H24" s="121">
        <v>0</v>
      </c>
      <c r="I24" s="121">
        <v>0</v>
      </c>
      <c r="J24" s="121"/>
      <c r="K24" s="121">
        <v>0</v>
      </c>
      <c r="L24" s="121">
        <v>0</v>
      </c>
      <c r="M24" s="119"/>
    </row>
    <row r="25" spans="1:16" hidden="1" x14ac:dyDescent="0.15">
      <c r="A25" s="116">
        <f t="shared" si="1"/>
        <v>45341</v>
      </c>
      <c r="B25" s="117">
        <f t="shared" si="2"/>
        <v>45341</v>
      </c>
      <c r="C25" s="118"/>
      <c r="D25" s="119"/>
      <c r="E25" s="120">
        <v>0</v>
      </c>
      <c r="F25" s="121">
        <v>0</v>
      </c>
      <c r="G25" s="121">
        <v>0</v>
      </c>
      <c r="H25" s="121">
        <v>0</v>
      </c>
      <c r="I25" s="121">
        <v>0</v>
      </c>
      <c r="J25" s="121"/>
      <c r="K25" s="121">
        <v>0</v>
      </c>
      <c r="L25" s="121">
        <v>0</v>
      </c>
      <c r="M25" s="119"/>
    </row>
    <row r="26" spans="1:16" hidden="1" x14ac:dyDescent="0.15">
      <c r="A26" s="116">
        <f t="shared" si="1"/>
        <v>45342</v>
      </c>
      <c r="B26" s="117">
        <f t="shared" si="2"/>
        <v>45342</v>
      </c>
      <c r="C26" s="118"/>
      <c r="D26" s="119"/>
      <c r="E26" s="120">
        <v>0</v>
      </c>
      <c r="F26" s="121">
        <v>0</v>
      </c>
      <c r="G26" s="121">
        <v>0</v>
      </c>
      <c r="H26" s="121">
        <v>0</v>
      </c>
      <c r="I26" s="121">
        <v>0</v>
      </c>
      <c r="J26" s="121"/>
      <c r="K26" s="121">
        <v>0</v>
      </c>
      <c r="L26" s="121">
        <v>0</v>
      </c>
      <c r="M26" s="119"/>
    </row>
    <row r="27" spans="1:16" x14ac:dyDescent="0.15">
      <c r="A27" s="116">
        <f t="shared" si="1"/>
        <v>45343</v>
      </c>
      <c r="B27" s="117">
        <f t="shared" si="2"/>
        <v>45343</v>
      </c>
      <c r="C27" s="118" t="s">
        <v>87</v>
      </c>
      <c r="D27" s="119"/>
      <c r="E27" s="120">
        <v>0</v>
      </c>
      <c r="F27" s="121">
        <v>0</v>
      </c>
      <c r="G27" s="121">
        <v>0</v>
      </c>
      <c r="H27" s="121">
        <v>0</v>
      </c>
      <c r="I27" s="121">
        <v>0</v>
      </c>
      <c r="J27" s="121"/>
      <c r="K27" s="121">
        <v>0</v>
      </c>
      <c r="L27" s="121">
        <v>0</v>
      </c>
      <c r="M27" s="119"/>
    </row>
    <row r="28" spans="1:16" x14ac:dyDescent="0.15">
      <c r="A28" s="116">
        <f t="shared" si="1"/>
        <v>45344</v>
      </c>
      <c r="B28" s="117">
        <f t="shared" si="2"/>
        <v>45344</v>
      </c>
      <c r="C28" s="118" t="s">
        <v>114</v>
      </c>
      <c r="D28" s="119"/>
      <c r="E28" s="120">
        <v>0</v>
      </c>
      <c r="F28" s="121">
        <v>0</v>
      </c>
      <c r="G28" s="121">
        <v>0</v>
      </c>
      <c r="H28" s="121">
        <v>0</v>
      </c>
      <c r="I28" s="121">
        <v>0</v>
      </c>
      <c r="J28" s="121"/>
      <c r="K28" s="121">
        <v>0</v>
      </c>
      <c r="L28" s="121">
        <v>0</v>
      </c>
      <c r="M28" s="119"/>
    </row>
    <row r="29" spans="1:16" x14ac:dyDescent="0.15">
      <c r="A29" s="116">
        <f t="shared" si="1"/>
        <v>45345</v>
      </c>
      <c r="B29" s="46">
        <f t="shared" si="2"/>
        <v>45345</v>
      </c>
      <c r="C29" s="20" t="s">
        <v>88</v>
      </c>
      <c r="D29" s="119"/>
      <c r="E29" s="120">
        <v>0</v>
      </c>
      <c r="F29" s="121">
        <v>0</v>
      </c>
      <c r="G29" s="121">
        <v>0</v>
      </c>
      <c r="H29" s="121">
        <v>0</v>
      </c>
      <c r="I29" s="57">
        <v>0</v>
      </c>
      <c r="J29" s="47"/>
      <c r="K29" s="47">
        <v>0</v>
      </c>
      <c r="L29" s="47">
        <v>0</v>
      </c>
      <c r="M29" s="119"/>
    </row>
    <row r="30" spans="1:16" ht="14" thickBot="1" x14ac:dyDescent="0.2">
      <c r="A30" s="116">
        <f t="shared" si="1"/>
        <v>45346</v>
      </c>
      <c r="B30" s="46">
        <f t="shared" si="2"/>
        <v>45346</v>
      </c>
      <c r="C30" s="20" t="s">
        <v>114</v>
      </c>
      <c r="D30" s="119"/>
      <c r="E30" s="120">
        <v>0</v>
      </c>
      <c r="F30" s="121">
        <v>0</v>
      </c>
      <c r="G30" s="121">
        <v>0</v>
      </c>
      <c r="H30" s="121">
        <v>0</v>
      </c>
      <c r="I30" s="121">
        <v>0</v>
      </c>
      <c r="J30" s="121"/>
      <c r="K30" s="121">
        <v>0</v>
      </c>
      <c r="L30" s="121">
        <v>0</v>
      </c>
      <c r="M30" s="119"/>
    </row>
    <row r="31" spans="1:16" hidden="1" x14ac:dyDescent="0.15">
      <c r="A31" s="116">
        <f t="shared" si="1"/>
        <v>45347</v>
      </c>
      <c r="B31" s="46">
        <f t="shared" si="2"/>
        <v>45347</v>
      </c>
      <c r="C31" s="20"/>
      <c r="D31" s="123"/>
      <c r="E31" s="124">
        <v>0</v>
      </c>
      <c r="F31" s="47">
        <v>0</v>
      </c>
      <c r="G31" s="47">
        <v>0</v>
      </c>
      <c r="H31" s="47">
        <v>0</v>
      </c>
      <c r="I31" s="47">
        <v>0</v>
      </c>
      <c r="J31" s="57">
        <v>0</v>
      </c>
      <c r="K31" s="57">
        <v>0</v>
      </c>
      <c r="L31" s="57">
        <v>0</v>
      </c>
      <c r="M31" s="123"/>
    </row>
    <row r="32" spans="1:16" ht="14" hidden="1" thickBot="1" x14ac:dyDescent="0.2">
      <c r="A32" s="125">
        <f t="shared" si="1"/>
        <v>45348</v>
      </c>
      <c r="B32" s="46">
        <f t="shared" si="2"/>
        <v>45348</v>
      </c>
      <c r="C32" s="20"/>
      <c r="D32" s="127"/>
      <c r="E32" s="128">
        <v>0</v>
      </c>
      <c r="F32" s="129">
        <v>0</v>
      </c>
      <c r="G32" s="129">
        <v>0</v>
      </c>
      <c r="H32" s="129">
        <v>0</v>
      </c>
      <c r="I32" s="129">
        <v>0</v>
      </c>
      <c r="J32" s="130">
        <v>0</v>
      </c>
      <c r="K32" s="130">
        <v>0</v>
      </c>
      <c r="L32" s="57">
        <v>0</v>
      </c>
      <c r="M32" s="123"/>
    </row>
    <row r="33" spans="1:20" hidden="1" x14ac:dyDescent="0.15">
      <c r="A33" s="224" t="s">
        <v>77</v>
      </c>
      <c r="B33" s="225"/>
      <c r="C33" s="226"/>
      <c r="D33" s="131"/>
      <c r="E33" s="132"/>
      <c r="F33" s="58"/>
      <c r="G33" s="58"/>
      <c r="H33" s="58"/>
      <c r="I33" s="58"/>
      <c r="J33" s="58"/>
      <c r="K33" s="58"/>
      <c r="L33" s="133"/>
      <c r="M33" s="134"/>
    </row>
    <row r="34" spans="1:20" ht="14" hidden="1" thickBot="1" x14ac:dyDescent="0.2">
      <c r="A34" s="211" t="s">
        <v>78</v>
      </c>
      <c r="B34" s="212"/>
      <c r="C34" s="214"/>
      <c r="D34" s="119"/>
      <c r="E34" s="135">
        <v>0</v>
      </c>
      <c r="F34" s="136">
        <v>0</v>
      </c>
      <c r="G34" s="136">
        <v>0</v>
      </c>
      <c r="H34" s="136">
        <v>0</v>
      </c>
      <c r="I34" s="50">
        <v>0</v>
      </c>
      <c r="J34" s="50">
        <v>0</v>
      </c>
      <c r="K34" s="50">
        <v>0</v>
      </c>
      <c r="L34" s="50">
        <v>0</v>
      </c>
      <c r="M34" s="137"/>
    </row>
    <row r="35" spans="1:20" x14ac:dyDescent="0.15">
      <c r="A35" s="215" t="s">
        <v>79</v>
      </c>
      <c r="B35" s="216"/>
      <c r="C35" s="217"/>
      <c r="D35" s="138"/>
      <c r="E35" s="139">
        <f t="shared" ref="E35:L35" si="3">SUM((E33:E34))+SUM(E17:E31)</f>
        <v>0</v>
      </c>
      <c r="F35" s="140">
        <f t="shared" si="3"/>
        <v>0</v>
      </c>
      <c r="G35" s="140">
        <f t="shared" si="3"/>
        <v>0</v>
      </c>
      <c r="H35" s="140">
        <f t="shared" si="3"/>
        <v>0</v>
      </c>
      <c r="I35" s="140">
        <f t="shared" si="3"/>
        <v>0</v>
      </c>
      <c r="J35" s="140">
        <f>SUM((J33:J34))+SUM(J17:J32)</f>
        <v>0</v>
      </c>
      <c r="K35" s="140">
        <f>SUM((K33:K34))+SUM(K17:K32)</f>
        <v>0</v>
      </c>
      <c r="L35" s="140">
        <f t="shared" si="3"/>
        <v>0</v>
      </c>
      <c r="M35" s="141">
        <f>SUM((M33+SUM(M17:M31)))</f>
        <v>0</v>
      </c>
    </row>
    <row r="36" spans="1:20" ht="14" thickBot="1" x14ac:dyDescent="0.2">
      <c r="A36" s="218" t="s">
        <v>80</v>
      </c>
      <c r="B36" s="219"/>
      <c r="C36" s="220"/>
      <c r="D36" s="141"/>
      <c r="E36" s="124">
        <v>0</v>
      </c>
      <c r="F36" s="47">
        <v>0</v>
      </c>
      <c r="G36" s="47">
        <v>0</v>
      </c>
      <c r="H36" s="47">
        <v>0</v>
      </c>
      <c r="I36" s="47">
        <v>0</v>
      </c>
      <c r="J36" s="47"/>
      <c r="K36" s="47"/>
      <c r="L36" s="47">
        <v>0</v>
      </c>
      <c r="M36" s="141"/>
    </row>
    <row r="37" spans="1:20" hidden="1" x14ac:dyDescent="0.15">
      <c r="A37" s="221" t="s">
        <v>60</v>
      </c>
      <c r="B37" s="222"/>
      <c r="C37" s="223"/>
      <c r="D37" s="141"/>
      <c r="E37" s="99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141"/>
    </row>
    <row r="38" spans="1:20" ht="14" hidden="1" thickBot="1" x14ac:dyDescent="0.2">
      <c r="A38" s="211" t="s">
        <v>61</v>
      </c>
      <c r="B38" s="212"/>
      <c r="C38" s="212"/>
      <c r="D38" s="141"/>
      <c r="E38" s="142">
        <v>0</v>
      </c>
      <c r="F38" s="142">
        <v>0</v>
      </c>
      <c r="G38" s="143">
        <v>0</v>
      </c>
      <c r="H38" s="143">
        <v>0</v>
      </c>
      <c r="I38" s="143">
        <v>0</v>
      </c>
      <c r="J38" s="143">
        <v>0</v>
      </c>
      <c r="K38" s="143">
        <v>0</v>
      </c>
      <c r="L38" s="143">
        <v>0</v>
      </c>
      <c r="M38" s="144"/>
    </row>
    <row r="39" spans="1:20" ht="14" thickBot="1" x14ac:dyDescent="0.2">
      <c r="A39" s="145" t="s">
        <v>62</v>
      </c>
      <c r="B39" s="146"/>
      <c r="C39" s="147"/>
      <c r="D39" s="61"/>
      <c r="E39" s="148">
        <f t="shared" ref="E39:L39" si="4">+E35+E36+E37+E38</f>
        <v>0</v>
      </c>
      <c r="F39" s="148">
        <f t="shared" si="4"/>
        <v>0</v>
      </c>
      <c r="G39" s="149">
        <f t="shared" si="4"/>
        <v>0</v>
      </c>
      <c r="H39" s="149">
        <f t="shared" si="4"/>
        <v>0</v>
      </c>
      <c r="I39" s="149">
        <f t="shared" si="4"/>
        <v>0</v>
      </c>
      <c r="J39" s="149">
        <f>+J35+J36+J37+J38</f>
        <v>0</v>
      </c>
      <c r="K39" s="149">
        <f t="shared" si="4"/>
        <v>0</v>
      </c>
      <c r="L39" s="149">
        <f t="shared" si="4"/>
        <v>0</v>
      </c>
      <c r="M39" s="150">
        <v>150</v>
      </c>
      <c r="N39" s="151"/>
      <c r="O39" s="151"/>
      <c r="P39" s="151"/>
      <c r="Q39" s="151"/>
      <c r="R39" s="151"/>
      <c r="S39" s="151"/>
      <c r="T39" s="151"/>
    </row>
    <row r="40" spans="1:20" x14ac:dyDescent="0.15">
      <c r="A40" s="152"/>
      <c r="B40" s="153"/>
      <c r="M40" s="11">
        <v>150</v>
      </c>
    </row>
    <row r="41" spans="1:20" ht="16" x14ac:dyDescent="0.2">
      <c r="A41" s="67" t="s">
        <v>63</v>
      </c>
      <c r="B41" s="153"/>
    </row>
    <row r="42" spans="1:20" ht="16" x14ac:dyDescent="0.2">
      <c r="A42" s="5" t="s">
        <v>115</v>
      </c>
      <c r="B42" s="153"/>
    </row>
    <row r="43" spans="1:20" ht="16" x14ac:dyDescent="0.2">
      <c r="A43" s="5" t="s">
        <v>89</v>
      </c>
      <c r="B43" s="1"/>
      <c r="C43" s="1"/>
      <c r="D43" s="1"/>
      <c r="E43" s="1"/>
      <c r="F43" s="1"/>
      <c r="G43" s="1"/>
      <c r="H43" s="1"/>
      <c r="I43" s="1"/>
      <c r="J43" s="1"/>
    </row>
    <row r="44" spans="1:20" ht="15.75" customHeight="1" x14ac:dyDescent="0.2">
      <c r="A44" s="5" t="s">
        <v>90</v>
      </c>
      <c r="B44" s="1"/>
      <c r="C44" s="1"/>
      <c r="D44" s="1"/>
      <c r="E44" s="1"/>
      <c r="F44" s="1"/>
      <c r="G44" s="1"/>
      <c r="H44" s="1"/>
      <c r="I44" s="1"/>
      <c r="J44" s="1"/>
    </row>
    <row r="45" spans="1:20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20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20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20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2" ht="16" x14ac:dyDescent="0.2">
      <c r="A49" s="1"/>
      <c r="B49" s="1"/>
    </row>
    <row r="50" spans="1:2" ht="16" x14ac:dyDescent="0.2">
      <c r="A50" s="1"/>
      <c r="B50" s="1"/>
    </row>
    <row r="51" spans="1:2" ht="16" x14ac:dyDescent="0.2">
      <c r="A51" s="1"/>
      <c r="B51" s="1"/>
    </row>
    <row r="52" spans="1:2" ht="16" x14ac:dyDescent="0.2">
      <c r="A52" s="1"/>
      <c r="B52" s="1"/>
    </row>
    <row r="53" spans="1:2" ht="16" x14ac:dyDescent="0.2">
      <c r="A53" s="1"/>
      <c r="B53" s="1"/>
    </row>
    <row r="54" spans="1:2" ht="16" x14ac:dyDescent="0.2">
      <c r="A54" s="1"/>
      <c r="B54" s="1"/>
    </row>
    <row r="55" spans="1:2" ht="16" x14ac:dyDescent="0.2">
      <c r="A55" s="1"/>
      <c r="B55" s="1"/>
    </row>
    <row r="56" spans="1:2" ht="16" x14ac:dyDescent="0.2">
      <c r="A56" s="1"/>
      <c r="B56" s="1"/>
    </row>
    <row r="57" spans="1:2" ht="16" x14ac:dyDescent="0.2">
      <c r="A57" s="1"/>
      <c r="B57" s="1"/>
    </row>
    <row r="58" spans="1:2" ht="16" x14ac:dyDescent="0.2">
      <c r="A58" s="1"/>
      <c r="B58" s="1"/>
    </row>
    <row r="59" spans="1:2" ht="16" x14ac:dyDescent="0.2">
      <c r="A59" s="1"/>
      <c r="B59" s="1"/>
    </row>
    <row r="60" spans="1:2" ht="16" x14ac:dyDescent="0.2">
      <c r="A60" s="1"/>
      <c r="B60" s="1"/>
    </row>
    <row r="61" spans="1:2" ht="16" x14ac:dyDescent="0.2">
      <c r="A61" s="1"/>
      <c r="B61" s="1"/>
    </row>
  </sheetData>
  <mergeCells count="6">
    <mergeCell ref="A38:C38"/>
    <mergeCell ref="A33:C33"/>
    <mergeCell ref="A34:C34"/>
    <mergeCell ref="A35:C35"/>
    <mergeCell ref="A36:C36"/>
    <mergeCell ref="A37:C37"/>
  </mergeCells>
  <printOptions verticalCentered="1"/>
  <pageMargins left="0.75" right="0.25" top="0.25" bottom="0.2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6CAA-9B95-4277-A870-7DABF221EBB0}">
  <sheetPr codeName="Sheet10">
    <tabColor rgb="FFFFFF00"/>
  </sheetPr>
  <dimension ref="A1:T61"/>
  <sheetViews>
    <sheetView workbookViewId="0">
      <selection activeCell="J36" sqref="J36"/>
    </sheetView>
  </sheetViews>
  <sheetFormatPr baseColWidth="10" defaultColWidth="9.1640625" defaultRowHeight="13" x14ac:dyDescent="0.15"/>
  <cols>
    <col min="1" max="2" width="9.1640625" style="11"/>
    <col min="3" max="3" width="18.83203125" style="11" customWidth="1"/>
    <col min="4" max="4" width="0.6640625" style="11" customWidth="1"/>
    <col min="5" max="5" width="11.33203125" style="11" hidden="1" customWidth="1"/>
    <col min="6" max="8" width="11.5" style="11" hidden="1" customWidth="1"/>
    <col min="9" max="9" width="11.33203125" style="11" hidden="1" customWidth="1"/>
    <col min="10" max="10" width="12.5" style="11" bestFit="1" customWidth="1"/>
    <col min="11" max="12" width="11.33203125" style="11" hidden="1" customWidth="1"/>
    <col min="13" max="13" width="0.83203125" style="11" hidden="1" customWidth="1"/>
    <col min="14" max="14" width="0" style="11" hidden="1" customWidth="1"/>
    <col min="15" max="16384" width="9.1640625" style="11"/>
  </cols>
  <sheetData>
    <row r="1" spans="1:13" ht="16" x14ac:dyDescent="0.2">
      <c r="A1" s="10" t="s">
        <v>66</v>
      </c>
      <c r="B1" s="10"/>
      <c r="C1" s="10"/>
      <c r="D1" s="10"/>
      <c r="F1" s="10"/>
      <c r="G1" s="10"/>
      <c r="H1" s="10"/>
    </row>
    <row r="2" spans="1:13" ht="16" x14ac:dyDescent="0.2">
      <c r="A2" s="12" t="s">
        <v>91</v>
      </c>
      <c r="B2" s="12"/>
      <c r="C2" s="12"/>
      <c r="D2" s="12"/>
      <c r="F2" s="12"/>
      <c r="G2" s="12"/>
      <c r="H2" s="12"/>
    </row>
    <row r="3" spans="1:13" ht="16" x14ac:dyDescent="0.2">
      <c r="A3" s="10" t="s">
        <v>116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ht="16" x14ac:dyDescent="0.2">
      <c r="A4" s="10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3" ht="15" customHeight="1" x14ac:dyDescent="0.2">
      <c r="A5" s="13"/>
      <c r="B5" s="13"/>
      <c r="C5" s="13"/>
      <c r="D5" s="13"/>
      <c r="F5" s="13"/>
      <c r="G5" s="13"/>
      <c r="H5" s="13"/>
    </row>
    <row r="6" spans="1:13" ht="28" x14ac:dyDescent="0.15">
      <c r="B6" s="95"/>
      <c r="C6" s="95" t="s">
        <v>22</v>
      </c>
      <c r="D6" s="14"/>
      <c r="E6" s="15" t="s">
        <v>93</v>
      </c>
      <c r="F6" s="16" t="s">
        <v>94</v>
      </c>
      <c r="G6" s="16" t="s">
        <v>95</v>
      </c>
      <c r="H6" s="16" t="s">
        <v>96</v>
      </c>
      <c r="I6" s="15" t="s">
        <v>97</v>
      </c>
      <c r="J6" s="15" t="s">
        <v>98</v>
      </c>
      <c r="K6" s="15" t="s">
        <v>99</v>
      </c>
      <c r="L6" s="15" t="s">
        <v>100</v>
      </c>
      <c r="M6" s="14"/>
    </row>
    <row r="7" spans="1:13" ht="14" x14ac:dyDescent="0.15">
      <c r="B7" s="95"/>
      <c r="C7" s="95" t="s">
        <v>24</v>
      </c>
      <c r="D7" s="18"/>
      <c r="E7" s="16">
        <v>188</v>
      </c>
      <c r="F7" s="16">
        <v>186</v>
      </c>
      <c r="G7" s="16">
        <v>190</v>
      </c>
      <c r="H7" s="16">
        <v>180</v>
      </c>
      <c r="I7" s="16">
        <v>187</v>
      </c>
      <c r="J7" s="16" t="s">
        <v>26</v>
      </c>
      <c r="K7" s="98" t="s">
        <v>26</v>
      </c>
      <c r="L7" s="16">
        <v>191</v>
      </c>
      <c r="M7" s="18"/>
    </row>
    <row r="8" spans="1:13" ht="14" x14ac:dyDescent="0.15">
      <c r="B8" s="95"/>
      <c r="C8" s="95" t="s">
        <v>27</v>
      </c>
      <c r="D8" s="18"/>
      <c r="E8" s="16"/>
      <c r="F8" s="16" t="s">
        <v>26</v>
      </c>
      <c r="G8" s="16" t="s">
        <v>26</v>
      </c>
      <c r="H8" s="16" t="s">
        <v>26</v>
      </c>
      <c r="I8" s="16"/>
      <c r="J8" s="16" t="s">
        <v>101</v>
      </c>
      <c r="K8" s="16" t="s">
        <v>102</v>
      </c>
      <c r="L8" s="16" t="s">
        <v>71</v>
      </c>
      <c r="M8" s="18"/>
    </row>
    <row r="9" spans="1:13" x14ac:dyDescent="0.15">
      <c r="B9" s="95"/>
      <c r="C9" s="95" t="s">
        <v>103</v>
      </c>
      <c r="D9" s="19"/>
      <c r="E9" s="21">
        <v>37216</v>
      </c>
      <c r="F9" s="21">
        <v>37221</v>
      </c>
      <c r="G9" s="21">
        <v>37214</v>
      </c>
      <c r="H9" s="21">
        <v>33510</v>
      </c>
      <c r="I9" s="21">
        <v>94103</v>
      </c>
      <c r="J9" s="21">
        <v>30741</v>
      </c>
      <c r="K9" s="21">
        <v>37216</v>
      </c>
      <c r="L9" s="21">
        <v>37203</v>
      </c>
      <c r="M9" s="19"/>
    </row>
    <row r="10" spans="1:13" ht="28" x14ac:dyDescent="0.15">
      <c r="B10" s="95"/>
      <c r="C10" s="95" t="s">
        <v>32</v>
      </c>
      <c r="D10" s="23"/>
      <c r="E10" s="25" t="s">
        <v>104</v>
      </c>
      <c r="F10" s="25" t="s">
        <v>105</v>
      </c>
      <c r="G10" s="25" t="s">
        <v>106</v>
      </c>
      <c r="H10" s="25" t="s">
        <v>107</v>
      </c>
      <c r="I10" s="25" t="s">
        <v>108</v>
      </c>
      <c r="J10" s="25" t="s">
        <v>107</v>
      </c>
      <c r="K10" s="25" t="s">
        <v>109</v>
      </c>
      <c r="L10" s="25" t="s">
        <v>110</v>
      </c>
      <c r="M10" s="23"/>
    </row>
    <row r="11" spans="1:13" x14ac:dyDescent="0.15">
      <c r="B11" s="97"/>
      <c r="C11" s="97" t="s">
        <v>111</v>
      </c>
      <c r="D11" s="31"/>
      <c r="E11" s="99">
        <v>725</v>
      </c>
      <c r="F11" s="99">
        <v>700</v>
      </c>
      <c r="G11" s="30">
        <v>600</v>
      </c>
      <c r="H11" s="30">
        <v>500</v>
      </c>
      <c r="I11" s="30">
        <v>650</v>
      </c>
      <c r="J11" s="28">
        <v>500</v>
      </c>
      <c r="K11" s="30">
        <v>900</v>
      </c>
      <c r="L11" s="30">
        <v>600</v>
      </c>
      <c r="M11" s="31"/>
    </row>
    <row r="12" spans="1:13" x14ac:dyDescent="0.15">
      <c r="B12" s="97"/>
      <c r="C12" s="97" t="s">
        <v>112</v>
      </c>
      <c r="D12" s="31"/>
      <c r="E12" s="99">
        <v>150</v>
      </c>
      <c r="F12" s="99">
        <v>150</v>
      </c>
      <c r="G12" s="30">
        <v>300</v>
      </c>
      <c r="H12" s="30">
        <v>150</v>
      </c>
      <c r="I12" s="30">
        <v>150</v>
      </c>
      <c r="J12" s="30">
        <v>250</v>
      </c>
      <c r="K12" s="30">
        <v>0</v>
      </c>
      <c r="L12" s="30">
        <v>300</v>
      </c>
      <c r="M12" s="31"/>
    </row>
    <row r="13" spans="1:13" ht="14" thickBot="1" x14ac:dyDescent="0.2">
      <c r="A13" s="100"/>
      <c r="B13" s="100"/>
      <c r="C13" s="100" t="s">
        <v>76</v>
      </c>
      <c r="D13" s="101"/>
      <c r="E13" s="102">
        <f>E11/2</f>
        <v>362.5</v>
      </c>
      <c r="F13" s="102">
        <f>F11/2</f>
        <v>350</v>
      </c>
      <c r="G13" s="103">
        <f>G11/2</f>
        <v>300</v>
      </c>
      <c r="H13" s="103">
        <f>H11/2</f>
        <v>250</v>
      </c>
      <c r="I13" s="103">
        <f>I11/2</f>
        <v>325</v>
      </c>
      <c r="J13" s="103">
        <v>0</v>
      </c>
      <c r="K13" s="103">
        <v>0</v>
      </c>
      <c r="L13" s="103">
        <v>300</v>
      </c>
      <c r="M13" s="101"/>
    </row>
    <row r="14" spans="1:13" ht="6" customHeight="1" x14ac:dyDescent="0.15">
      <c r="A14" s="104"/>
      <c r="B14" s="105"/>
      <c r="C14" s="106"/>
      <c r="D14" s="107"/>
      <c r="E14" s="31"/>
      <c r="F14" s="31"/>
      <c r="G14" s="108"/>
      <c r="H14" s="108"/>
      <c r="I14" s="108"/>
      <c r="J14" s="106"/>
      <c r="K14" s="108"/>
      <c r="L14" s="108"/>
      <c r="M14" s="107"/>
    </row>
    <row r="15" spans="1:13" x14ac:dyDescent="0.15">
      <c r="A15" s="109" t="s">
        <v>52</v>
      </c>
      <c r="B15" s="110"/>
      <c r="C15" s="40"/>
      <c r="D15" s="111"/>
      <c r="E15" s="112">
        <f t="shared" ref="E15:L15" si="0">COUNTIF(E17:E31,"&gt;0")</f>
        <v>0</v>
      </c>
      <c r="F15" s="112">
        <f t="shared" si="0"/>
        <v>0</v>
      </c>
      <c r="G15" s="112">
        <f t="shared" si="0"/>
        <v>0</v>
      </c>
      <c r="H15" s="112">
        <f t="shared" si="0"/>
        <v>0</v>
      </c>
      <c r="I15" s="112">
        <f t="shared" si="0"/>
        <v>0</v>
      </c>
      <c r="J15" s="112">
        <v>3</v>
      </c>
      <c r="K15" s="112">
        <f t="shared" si="0"/>
        <v>0</v>
      </c>
      <c r="L15" s="112">
        <f t="shared" si="0"/>
        <v>0</v>
      </c>
      <c r="M15" s="111"/>
    </row>
    <row r="16" spans="1:13" ht="6" customHeight="1" x14ac:dyDescent="0.15">
      <c r="A16" s="43"/>
      <c r="B16" s="44"/>
      <c r="C16" s="37"/>
      <c r="D16" s="113"/>
      <c r="E16" s="114"/>
      <c r="F16" s="114"/>
      <c r="G16" s="115"/>
      <c r="H16" s="115"/>
      <c r="I16" s="115"/>
      <c r="J16" s="37"/>
      <c r="K16" s="115"/>
      <c r="L16" s="115"/>
      <c r="M16" s="113"/>
    </row>
    <row r="17" spans="1:16" x14ac:dyDescent="0.15">
      <c r="A17" s="116">
        <f t="shared" ref="A17:A32" si="1">B17</f>
        <v>0</v>
      </c>
      <c r="B17" s="117"/>
      <c r="C17" s="118"/>
      <c r="D17" s="119"/>
      <c r="E17" s="120"/>
      <c r="F17" s="120"/>
      <c r="G17" s="121"/>
      <c r="H17" s="121"/>
      <c r="I17" s="121"/>
      <c r="J17" s="121"/>
      <c r="K17" s="121"/>
      <c r="L17" s="121">
        <v>0</v>
      </c>
      <c r="M17" s="119"/>
    </row>
    <row r="18" spans="1:16" hidden="1" x14ac:dyDescent="0.15">
      <c r="A18" s="116">
        <f t="shared" si="1"/>
        <v>0</v>
      </c>
      <c r="B18" s="117"/>
      <c r="C18" s="118"/>
      <c r="D18" s="119"/>
      <c r="E18" s="120"/>
      <c r="F18" s="120"/>
      <c r="G18" s="121"/>
      <c r="H18" s="121"/>
      <c r="I18" s="121"/>
      <c r="J18" s="121"/>
      <c r="K18" s="121"/>
      <c r="L18" s="121">
        <v>0</v>
      </c>
      <c r="M18" s="119"/>
      <c r="P18" s="122"/>
    </row>
    <row r="19" spans="1:16" ht="14" thickBot="1" x14ac:dyDescent="0.2">
      <c r="A19" s="116">
        <f t="shared" si="1"/>
        <v>0</v>
      </c>
      <c r="B19" s="117"/>
      <c r="C19" s="118"/>
      <c r="D19" s="119"/>
      <c r="E19" s="120"/>
      <c r="F19" s="120"/>
      <c r="G19" s="121"/>
      <c r="H19" s="121"/>
      <c r="I19" s="121"/>
      <c r="J19" s="121"/>
      <c r="K19" s="121">
        <v>0</v>
      </c>
      <c r="L19" s="121">
        <v>0</v>
      </c>
      <c r="M19" s="119"/>
    </row>
    <row r="20" spans="1:16" hidden="1" x14ac:dyDescent="0.15">
      <c r="A20" s="116">
        <f t="shared" si="1"/>
        <v>1</v>
      </c>
      <c r="B20" s="117">
        <f t="shared" ref="B20:B31" si="2">B19+1</f>
        <v>1</v>
      </c>
      <c r="C20" s="118" t="s">
        <v>54</v>
      </c>
      <c r="D20" s="119"/>
      <c r="E20" s="120">
        <v>0</v>
      </c>
      <c r="F20" s="121">
        <v>0</v>
      </c>
      <c r="G20" s="121">
        <v>0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19"/>
    </row>
    <row r="21" spans="1:16" hidden="1" x14ac:dyDescent="0.15">
      <c r="A21" s="116">
        <f t="shared" si="1"/>
        <v>2</v>
      </c>
      <c r="B21" s="117">
        <f t="shared" si="2"/>
        <v>2</v>
      </c>
      <c r="C21" s="118" t="s">
        <v>54</v>
      </c>
      <c r="D21" s="119"/>
      <c r="E21" s="121">
        <v>0</v>
      </c>
      <c r="F21" s="121">
        <v>0</v>
      </c>
      <c r="G21" s="121">
        <v>0</v>
      </c>
      <c r="H21" s="121">
        <v>0</v>
      </c>
      <c r="I21" s="121">
        <v>0</v>
      </c>
      <c r="J21" s="121">
        <v>0</v>
      </c>
      <c r="K21" s="121">
        <v>0</v>
      </c>
      <c r="L21" s="121">
        <v>0</v>
      </c>
      <c r="M21" s="119"/>
    </row>
    <row r="22" spans="1:16" hidden="1" x14ac:dyDescent="0.15">
      <c r="A22" s="116">
        <f t="shared" si="1"/>
        <v>3</v>
      </c>
      <c r="B22" s="117">
        <f t="shared" si="2"/>
        <v>3</v>
      </c>
      <c r="C22" s="118" t="s">
        <v>54</v>
      </c>
      <c r="D22" s="119"/>
      <c r="E22" s="121">
        <v>0</v>
      </c>
      <c r="F22" s="121">
        <v>0</v>
      </c>
      <c r="G22" s="121">
        <v>0</v>
      </c>
      <c r="H22" s="121">
        <v>0</v>
      </c>
      <c r="I22" s="121">
        <v>0</v>
      </c>
      <c r="J22" s="121">
        <v>0</v>
      </c>
      <c r="K22" s="121">
        <v>0</v>
      </c>
      <c r="L22" s="121">
        <v>0</v>
      </c>
      <c r="M22" s="119"/>
    </row>
    <row r="23" spans="1:16" hidden="1" x14ac:dyDescent="0.15">
      <c r="A23" s="116">
        <f t="shared" si="1"/>
        <v>4</v>
      </c>
      <c r="B23" s="117">
        <f t="shared" si="2"/>
        <v>4</v>
      </c>
      <c r="C23" s="118" t="s">
        <v>54</v>
      </c>
      <c r="D23" s="119"/>
      <c r="E23" s="121">
        <v>0</v>
      </c>
      <c r="F23" s="121">
        <v>0</v>
      </c>
      <c r="G23" s="121">
        <v>0</v>
      </c>
      <c r="H23" s="121">
        <v>0</v>
      </c>
      <c r="I23" s="121">
        <v>0</v>
      </c>
      <c r="J23" s="121">
        <v>0</v>
      </c>
      <c r="K23" s="121">
        <v>0</v>
      </c>
      <c r="L23" s="121">
        <v>0</v>
      </c>
      <c r="M23" s="119"/>
    </row>
    <row r="24" spans="1:16" hidden="1" x14ac:dyDescent="0.15">
      <c r="A24" s="116">
        <f t="shared" si="1"/>
        <v>5</v>
      </c>
      <c r="B24" s="117">
        <f t="shared" si="2"/>
        <v>5</v>
      </c>
      <c r="C24" s="118" t="s">
        <v>54</v>
      </c>
      <c r="D24" s="119"/>
      <c r="E24" s="120">
        <v>0</v>
      </c>
      <c r="F24" s="121">
        <v>0</v>
      </c>
      <c r="G24" s="121">
        <v>0</v>
      </c>
      <c r="H24" s="121">
        <v>0</v>
      </c>
      <c r="I24" s="121">
        <v>0</v>
      </c>
      <c r="J24" s="121">
        <v>0</v>
      </c>
      <c r="K24" s="121">
        <v>0</v>
      </c>
      <c r="L24" s="121">
        <v>0</v>
      </c>
      <c r="M24" s="119"/>
    </row>
    <row r="25" spans="1:16" hidden="1" x14ac:dyDescent="0.15">
      <c r="A25" s="116">
        <f t="shared" si="1"/>
        <v>6</v>
      </c>
      <c r="B25" s="117">
        <f t="shared" si="2"/>
        <v>6</v>
      </c>
      <c r="C25" s="118" t="s">
        <v>54</v>
      </c>
      <c r="D25" s="119"/>
      <c r="E25" s="120">
        <v>0</v>
      </c>
      <c r="F25" s="121">
        <v>0</v>
      </c>
      <c r="G25" s="121">
        <v>0</v>
      </c>
      <c r="H25" s="121">
        <v>0</v>
      </c>
      <c r="I25" s="121">
        <v>0</v>
      </c>
      <c r="J25" s="121">
        <v>0</v>
      </c>
      <c r="K25" s="121">
        <v>0</v>
      </c>
      <c r="L25" s="121">
        <v>0</v>
      </c>
      <c r="M25" s="119"/>
    </row>
    <row r="26" spans="1:16" hidden="1" x14ac:dyDescent="0.15">
      <c r="A26" s="116">
        <f t="shared" si="1"/>
        <v>7</v>
      </c>
      <c r="B26" s="117">
        <f t="shared" si="2"/>
        <v>7</v>
      </c>
      <c r="C26" s="118" t="s">
        <v>54</v>
      </c>
      <c r="D26" s="119"/>
      <c r="E26" s="120">
        <v>0</v>
      </c>
      <c r="F26" s="121">
        <v>0</v>
      </c>
      <c r="G26" s="121">
        <v>0</v>
      </c>
      <c r="H26" s="121">
        <v>0</v>
      </c>
      <c r="I26" s="121">
        <v>0</v>
      </c>
      <c r="J26" s="121">
        <v>0</v>
      </c>
      <c r="K26" s="121">
        <v>0</v>
      </c>
      <c r="L26" s="121">
        <v>0</v>
      </c>
      <c r="M26" s="119"/>
    </row>
    <row r="27" spans="1:16" hidden="1" x14ac:dyDescent="0.15">
      <c r="A27" s="116">
        <f t="shared" si="1"/>
        <v>8</v>
      </c>
      <c r="B27" s="117">
        <f t="shared" si="2"/>
        <v>8</v>
      </c>
      <c r="C27" s="118"/>
      <c r="D27" s="119"/>
      <c r="E27" s="120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19"/>
    </row>
    <row r="28" spans="1:16" hidden="1" x14ac:dyDescent="0.15">
      <c r="A28" s="116">
        <f t="shared" si="1"/>
        <v>9</v>
      </c>
      <c r="B28" s="117">
        <f t="shared" si="2"/>
        <v>9</v>
      </c>
      <c r="C28" s="118"/>
      <c r="D28" s="119"/>
      <c r="E28" s="120">
        <v>0</v>
      </c>
      <c r="F28" s="121">
        <v>0</v>
      </c>
      <c r="G28" s="121">
        <v>0</v>
      </c>
      <c r="H28" s="121">
        <v>0</v>
      </c>
      <c r="I28" s="121">
        <v>0</v>
      </c>
      <c r="J28" s="121">
        <v>0</v>
      </c>
      <c r="K28" s="121">
        <v>0</v>
      </c>
      <c r="L28" s="121">
        <v>0</v>
      </c>
      <c r="M28" s="119"/>
    </row>
    <row r="29" spans="1:16" hidden="1" x14ac:dyDescent="0.15">
      <c r="A29" s="116">
        <f t="shared" si="1"/>
        <v>10</v>
      </c>
      <c r="B29" s="46">
        <f t="shared" si="2"/>
        <v>10</v>
      </c>
      <c r="C29" s="20"/>
      <c r="D29" s="119"/>
      <c r="E29" s="120">
        <v>0</v>
      </c>
      <c r="F29" s="121">
        <v>0</v>
      </c>
      <c r="G29" s="121">
        <v>0</v>
      </c>
      <c r="H29" s="121">
        <v>0</v>
      </c>
      <c r="I29" s="57">
        <v>0</v>
      </c>
      <c r="J29" s="47">
        <v>0</v>
      </c>
      <c r="K29" s="47">
        <v>0</v>
      </c>
      <c r="L29" s="47">
        <v>0</v>
      </c>
      <c r="M29" s="119"/>
    </row>
    <row r="30" spans="1:16" hidden="1" x14ac:dyDescent="0.15">
      <c r="A30" s="116">
        <f t="shared" si="1"/>
        <v>11</v>
      </c>
      <c r="B30" s="46">
        <f t="shared" si="2"/>
        <v>11</v>
      </c>
      <c r="C30" s="20" t="s">
        <v>54</v>
      </c>
      <c r="D30" s="119"/>
      <c r="E30" s="120">
        <v>0</v>
      </c>
      <c r="F30" s="121">
        <v>0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19"/>
    </row>
    <row r="31" spans="1:16" ht="14" hidden="1" thickBot="1" x14ac:dyDescent="0.2">
      <c r="A31" s="116">
        <f t="shared" si="1"/>
        <v>12</v>
      </c>
      <c r="B31" s="46">
        <f t="shared" si="2"/>
        <v>12</v>
      </c>
      <c r="C31" s="20" t="s">
        <v>54</v>
      </c>
      <c r="D31" s="123"/>
      <c r="E31" s="124">
        <v>0</v>
      </c>
      <c r="F31" s="47">
        <v>0</v>
      </c>
      <c r="G31" s="47">
        <v>0</v>
      </c>
      <c r="H31" s="47">
        <v>0</v>
      </c>
      <c r="I31" s="47">
        <v>0</v>
      </c>
      <c r="J31" s="57">
        <v>0</v>
      </c>
      <c r="K31" s="57">
        <v>0</v>
      </c>
      <c r="L31" s="57">
        <v>0</v>
      </c>
      <c r="M31" s="123"/>
    </row>
    <row r="32" spans="1:16" ht="14" hidden="1" thickBot="1" x14ac:dyDescent="0.2">
      <c r="A32" s="125">
        <f t="shared" si="1"/>
        <v>0</v>
      </c>
      <c r="B32" s="126"/>
      <c r="C32" s="20"/>
      <c r="D32" s="127"/>
      <c r="E32" s="128">
        <v>0</v>
      </c>
      <c r="F32" s="129">
        <v>0</v>
      </c>
      <c r="G32" s="129">
        <v>0</v>
      </c>
      <c r="H32" s="129">
        <v>0</v>
      </c>
      <c r="I32" s="129">
        <v>0</v>
      </c>
      <c r="J32" s="130">
        <v>0</v>
      </c>
      <c r="K32" s="130">
        <v>0</v>
      </c>
      <c r="L32" s="57">
        <v>0</v>
      </c>
      <c r="M32" s="123"/>
    </row>
    <row r="33" spans="1:20" ht="14" hidden="1" thickBot="1" x14ac:dyDescent="0.2">
      <c r="A33" s="224" t="s">
        <v>77</v>
      </c>
      <c r="B33" s="225"/>
      <c r="C33" s="226"/>
      <c r="D33" s="131"/>
      <c r="E33" s="132"/>
      <c r="F33" s="58"/>
      <c r="G33" s="58"/>
      <c r="H33" s="58"/>
      <c r="I33" s="58"/>
      <c r="J33" s="58"/>
      <c r="K33" s="58"/>
      <c r="L33" s="133"/>
      <c r="M33" s="134"/>
    </row>
    <row r="34" spans="1:20" ht="14" hidden="1" thickBot="1" x14ac:dyDescent="0.2">
      <c r="A34" s="211" t="s">
        <v>78</v>
      </c>
      <c r="B34" s="212"/>
      <c r="C34" s="214"/>
      <c r="D34" s="119"/>
      <c r="E34" s="135">
        <v>0</v>
      </c>
      <c r="F34" s="136">
        <v>0</v>
      </c>
      <c r="G34" s="136">
        <v>0</v>
      </c>
      <c r="H34" s="136">
        <v>0</v>
      </c>
      <c r="I34" s="50">
        <v>0</v>
      </c>
      <c r="J34" s="50">
        <v>0</v>
      </c>
      <c r="K34" s="50">
        <v>0</v>
      </c>
      <c r="L34" s="50">
        <v>0</v>
      </c>
      <c r="M34" s="137"/>
    </row>
    <row r="35" spans="1:20" x14ac:dyDescent="0.15">
      <c r="A35" s="215" t="s">
        <v>79</v>
      </c>
      <c r="B35" s="216"/>
      <c r="C35" s="217"/>
      <c r="D35" s="138"/>
      <c r="E35" s="139">
        <f t="shared" ref="E35:L35" si="3">SUM((E33:E34))+SUM(E17:E31)</f>
        <v>0</v>
      </c>
      <c r="F35" s="140">
        <f t="shared" si="3"/>
        <v>0</v>
      </c>
      <c r="G35" s="140">
        <f t="shared" si="3"/>
        <v>0</v>
      </c>
      <c r="H35" s="140">
        <f t="shared" si="3"/>
        <v>0</v>
      </c>
      <c r="I35" s="140">
        <f t="shared" si="3"/>
        <v>0</v>
      </c>
      <c r="J35" s="140">
        <f>SUM((J33:J34))+SUM(J17:J32)</f>
        <v>0</v>
      </c>
      <c r="K35" s="140">
        <f>SUM((K33:K34))+SUM(K17:K32)</f>
        <v>0</v>
      </c>
      <c r="L35" s="140">
        <f t="shared" si="3"/>
        <v>0</v>
      </c>
      <c r="M35" s="141">
        <f>SUM((M33+SUM(M17:M31)))</f>
        <v>0</v>
      </c>
    </row>
    <row r="36" spans="1:20" ht="13.5" customHeight="1" x14ac:dyDescent="0.15">
      <c r="A36" s="218" t="s">
        <v>80</v>
      </c>
      <c r="B36" s="219"/>
      <c r="C36" s="220"/>
      <c r="D36" s="141"/>
      <c r="E36" s="124">
        <v>0</v>
      </c>
      <c r="F36" s="47">
        <v>0</v>
      </c>
      <c r="G36" s="47">
        <v>0</v>
      </c>
      <c r="H36" s="47">
        <v>0</v>
      </c>
      <c r="I36" s="47">
        <v>0</v>
      </c>
      <c r="J36" s="47"/>
      <c r="K36" s="47"/>
      <c r="L36" s="47">
        <v>0</v>
      </c>
      <c r="M36" s="141"/>
    </row>
    <row r="37" spans="1:20" x14ac:dyDescent="0.15">
      <c r="A37" s="221" t="s">
        <v>60</v>
      </c>
      <c r="B37" s="222"/>
      <c r="C37" s="223"/>
      <c r="D37" s="141"/>
      <c r="E37" s="99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141"/>
    </row>
    <row r="38" spans="1:20" ht="14" thickBot="1" x14ac:dyDescent="0.2">
      <c r="A38" s="211" t="s">
        <v>61</v>
      </c>
      <c r="B38" s="212"/>
      <c r="C38" s="212"/>
      <c r="D38" s="141"/>
      <c r="E38" s="142">
        <v>0</v>
      </c>
      <c r="F38" s="142">
        <v>0</v>
      </c>
      <c r="G38" s="143">
        <v>0</v>
      </c>
      <c r="H38" s="143">
        <v>0</v>
      </c>
      <c r="I38" s="143">
        <v>0</v>
      </c>
      <c r="J38" s="143">
        <v>0</v>
      </c>
      <c r="K38" s="143">
        <v>0</v>
      </c>
      <c r="L38" s="143">
        <v>0</v>
      </c>
      <c r="M38" s="144"/>
    </row>
    <row r="39" spans="1:20" ht="14" thickBot="1" x14ac:dyDescent="0.2">
      <c r="A39" s="145" t="s">
        <v>62</v>
      </c>
      <c r="B39" s="146"/>
      <c r="C39" s="147"/>
      <c r="D39" s="61"/>
      <c r="E39" s="148">
        <f t="shared" ref="E39:L39" si="4">+E35+E36+E37+E38</f>
        <v>0</v>
      </c>
      <c r="F39" s="148">
        <f t="shared" si="4"/>
        <v>0</v>
      </c>
      <c r="G39" s="149">
        <f t="shared" si="4"/>
        <v>0</v>
      </c>
      <c r="H39" s="149">
        <f t="shared" si="4"/>
        <v>0</v>
      </c>
      <c r="I39" s="149">
        <f t="shared" si="4"/>
        <v>0</v>
      </c>
      <c r="J39" s="149">
        <f t="shared" si="4"/>
        <v>0</v>
      </c>
      <c r="K39" s="149">
        <f t="shared" si="4"/>
        <v>0</v>
      </c>
      <c r="L39" s="149">
        <f t="shared" si="4"/>
        <v>0</v>
      </c>
      <c r="M39" s="150">
        <v>150</v>
      </c>
      <c r="N39" s="151"/>
      <c r="O39" s="151"/>
      <c r="P39" s="151"/>
      <c r="Q39" s="151"/>
      <c r="R39" s="151"/>
      <c r="S39" s="151"/>
      <c r="T39" s="151"/>
    </row>
    <row r="40" spans="1:20" x14ac:dyDescent="0.15">
      <c r="A40" s="152"/>
      <c r="B40" s="153"/>
      <c r="M40" s="11">
        <v>150</v>
      </c>
    </row>
    <row r="41" spans="1:20" ht="16" x14ac:dyDescent="0.2">
      <c r="A41" s="67" t="s">
        <v>63</v>
      </c>
      <c r="B41" s="153"/>
    </row>
    <row r="42" spans="1:20" ht="16" x14ac:dyDescent="0.2">
      <c r="A42" s="5" t="s">
        <v>115</v>
      </c>
      <c r="B42" s="153"/>
    </row>
    <row r="43" spans="1:20" ht="16" x14ac:dyDescent="0.2">
      <c r="A43" s="5" t="s">
        <v>89</v>
      </c>
      <c r="B43" s="1"/>
      <c r="C43" s="1"/>
      <c r="D43" s="1"/>
      <c r="E43" s="1"/>
      <c r="F43" s="1"/>
      <c r="G43" s="1"/>
      <c r="H43" s="1"/>
      <c r="I43" s="1"/>
      <c r="J43" s="1"/>
    </row>
    <row r="44" spans="1:20" ht="15.75" customHeight="1" x14ac:dyDescent="0.2">
      <c r="A44" s="5" t="s">
        <v>90</v>
      </c>
      <c r="B44" s="1"/>
      <c r="C44" s="1"/>
      <c r="D44" s="1"/>
      <c r="E44" s="1"/>
      <c r="F44" s="1"/>
      <c r="G44" s="1"/>
      <c r="H44" s="1"/>
      <c r="I44" s="1"/>
      <c r="J44" s="1"/>
    </row>
    <row r="45" spans="1:20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20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20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20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2" ht="16" x14ac:dyDescent="0.2">
      <c r="A49" s="1"/>
      <c r="B49" s="1"/>
    </row>
    <row r="50" spans="1:2" ht="16" x14ac:dyDescent="0.2">
      <c r="A50" s="1"/>
      <c r="B50" s="1"/>
    </row>
    <row r="51" spans="1:2" ht="16" x14ac:dyDescent="0.2">
      <c r="A51" s="1"/>
      <c r="B51" s="1"/>
    </row>
    <row r="52" spans="1:2" ht="16" x14ac:dyDescent="0.2">
      <c r="A52" s="1"/>
      <c r="B52" s="1"/>
    </row>
    <row r="53" spans="1:2" ht="16" x14ac:dyDescent="0.2">
      <c r="A53" s="1"/>
      <c r="B53" s="1"/>
    </row>
    <row r="54" spans="1:2" ht="16" x14ac:dyDescent="0.2">
      <c r="A54" s="1"/>
      <c r="B54" s="1"/>
    </row>
    <row r="55" spans="1:2" ht="16" x14ac:dyDescent="0.2">
      <c r="A55" s="1"/>
      <c r="B55" s="1"/>
    </row>
    <row r="56" spans="1:2" ht="16" x14ac:dyDescent="0.2">
      <c r="A56" s="1"/>
      <c r="B56" s="1"/>
    </row>
    <row r="57" spans="1:2" ht="16" x14ac:dyDescent="0.2">
      <c r="A57" s="1"/>
      <c r="B57" s="1"/>
    </row>
    <row r="58" spans="1:2" ht="16" x14ac:dyDescent="0.2">
      <c r="A58" s="1"/>
      <c r="B58" s="1"/>
    </row>
    <row r="59" spans="1:2" ht="16" x14ac:dyDescent="0.2">
      <c r="A59" s="1"/>
      <c r="B59" s="1"/>
    </row>
    <row r="60" spans="1:2" ht="16" x14ac:dyDescent="0.2">
      <c r="A60" s="1"/>
      <c r="B60" s="1"/>
    </row>
    <row r="61" spans="1:2" ht="16" x14ac:dyDescent="0.2">
      <c r="A61" s="1"/>
      <c r="B61" s="1"/>
    </row>
  </sheetData>
  <mergeCells count="6">
    <mergeCell ref="A38:C38"/>
    <mergeCell ref="A33:C33"/>
    <mergeCell ref="A34:C34"/>
    <mergeCell ref="A35:C35"/>
    <mergeCell ref="A36:C36"/>
    <mergeCell ref="A37:C37"/>
  </mergeCells>
  <printOptions verticalCentered="1"/>
  <pageMargins left="0.75" right="0.25" top="0.25" bottom="0.2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5459-E879-4BF4-9D1D-19300BE63C46}">
  <sheetPr codeName="Sheet11">
    <pageSetUpPr fitToPage="1"/>
  </sheetPr>
  <dimension ref="A1:M65"/>
  <sheetViews>
    <sheetView workbookViewId="0">
      <selection activeCell="A3" sqref="A3"/>
    </sheetView>
  </sheetViews>
  <sheetFormatPr baseColWidth="10" defaultColWidth="9.1640625" defaultRowHeight="13" x14ac:dyDescent="0.15"/>
  <cols>
    <col min="1" max="2" width="9.1640625" style="11"/>
    <col min="3" max="3" width="17.5" style="11" bestFit="1" customWidth="1"/>
    <col min="4" max="4" width="0.6640625" style="11" customWidth="1"/>
    <col min="5" max="5" width="12.5" style="11" bestFit="1" customWidth="1"/>
    <col min="6" max="6" width="0.83203125" style="11" customWidth="1"/>
    <col min="7" max="16384" width="9.1640625" style="11"/>
  </cols>
  <sheetData>
    <row r="1" spans="1:11" ht="16" x14ac:dyDescent="0.2">
      <c r="A1" s="10" t="s">
        <v>66</v>
      </c>
      <c r="B1" s="10"/>
      <c r="C1" s="10"/>
      <c r="D1" s="10"/>
    </row>
    <row r="2" spans="1:11" ht="16" x14ac:dyDescent="0.2">
      <c r="A2" s="12" t="s">
        <v>67</v>
      </c>
      <c r="B2" s="12"/>
      <c r="C2" s="12"/>
      <c r="D2" s="12"/>
    </row>
    <row r="3" spans="1:11" ht="16" x14ac:dyDescent="0.2">
      <c r="A3" s="10" t="s">
        <v>118</v>
      </c>
      <c r="B3" s="10"/>
      <c r="C3" s="10"/>
      <c r="D3" s="10"/>
      <c r="E3" s="10"/>
    </row>
    <row r="4" spans="1:11" ht="16" x14ac:dyDescent="0.2">
      <c r="A4" s="10" t="s">
        <v>117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5" customHeight="1" x14ac:dyDescent="0.2">
      <c r="A5" s="13"/>
      <c r="B5" s="13"/>
      <c r="C5" s="13"/>
      <c r="D5" s="13"/>
    </row>
    <row r="6" spans="1:11" ht="28" x14ac:dyDescent="0.15">
      <c r="B6" s="95"/>
      <c r="C6" s="95" t="s">
        <v>22</v>
      </c>
      <c r="D6" s="14"/>
      <c r="E6" s="15" t="s">
        <v>70</v>
      </c>
      <c r="F6" s="14"/>
    </row>
    <row r="7" spans="1:11" hidden="1" x14ac:dyDescent="0.15">
      <c r="B7" s="95"/>
      <c r="C7" s="95" t="s">
        <v>23</v>
      </c>
      <c r="D7" s="18"/>
      <c r="E7" s="16"/>
      <c r="F7" s="18"/>
    </row>
    <row r="8" spans="1:11" ht="12.75" hidden="1" customHeight="1" x14ac:dyDescent="0.15">
      <c r="B8" s="95"/>
      <c r="C8" s="95" t="s">
        <v>24</v>
      </c>
      <c r="D8" s="18"/>
      <c r="E8" s="16" t="s">
        <v>71</v>
      </c>
      <c r="F8" s="18"/>
    </row>
    <row r="9" spans="1:11" x14ac:dyDescent="0.15">
      <c r="B9" s="95"/>
      <c r="C9" s="95" t="s">
        <v>72</v>
      </c>
      <c r="D9" s="19"/>
      <c r="E9" s="21">
        <v>37013</v>
      </c>
      <c r="F9" s="19"/>
    </row>
    <row r="10" spans="1:11" ht="14" x14ac:dyDescent="0.15">
      <c r="B10" s="95"/>
      <c r="C10" s="95" t="s">
        <v>32</v>
      </c>
      <c r="D10" s="23"/>
      <c r="E10" s="25" t="s">
        <v>73</v>
      </c>
      <c r="F10" s="23"/>
    </row>
    <row r="11" spans="1:11" x14ac:dyDescent="0.15">
      <c r="B11" s="97"/>
      <c r="C11" s="97" t="s">
        <v>74</v>
      </c>
      <c r="D11" s="31"/>
      <c r="E11" s="28">
        <v>3000</v>
      </c>
      <c r="F11" s="31"/>
      <c r="H11" s="68"/>
    </row>
    <row r="12" spans="1:11" x14ac:dyDescent="0.15">
      <c r="B12" s="97"/>
      <c r="C12" s="97" t="s">
        <v>75</v>
      </c>
      <c r="D12" s="31"/>
      <c r="E12" s="30">
        <f>E11/7</f>
        <v>428.57142857142856</v>
      </c>
      <c r="F12" s="31"/>
    </row>
    <row r="13" spans="1:11" ht="14" thickBot="1" x14ac:dyDescent="0.2">
      <c r="A13" s="100"/>
      <c r="B13" s="100"/>
      <c r="C13" s="100" t="s">
        <v>76</v>
      </c>
      <c r="D13" s="101"/>
      <c r="E13" s="103">
        <v>0</v>
      </c>
      <c r="F13" s="101"/>
    </row>
    <row r="14" spans="1:11" ht="6" customHeight="1" x14ac:dyDescent="0.15">
      <c r="A14" s="104"/>
      <c r="B14" s="105"/>
      <c r="C14" s="106"/>
      <c r="D14" s="107"/>
      <c r="E14" s="106"/>
      <c r="F14" s="107"/>
    </row>
    <row r="15" spans="1:11" x14ac:dyDescent="0.15">
      <c r="A15" s="109" t="s">
        <v>52</v>
      </c>
      <c r="B15" s="110"/>
      <c r="C15" s="40"/>
      <c r="D15" s="111"/>
      <c r="E15" s="112">
        <v>14</v>
      </c>
      <c r="F15" s="111"/>
    </row>
    <row r="16" spans="1:11" ht="6" customHeight="1" x14ac:dyDescent="0.15">
      <c r="A16" s="43"/>
      <c r="B16" s="44"/>
      <c r="C16" s="37"/>
      <c r="D16" s="113"/>
      <c r="E16" s="37"/>
      <c r="F16" s="113"/>
    </row>
    <row r="17" spans="1:9" x14ac:dyDescent="0.15">
      <c r="A17" s="116">
        <f t="shared" ref="A17:A37" si="0">B17</f>
        <v>45320</v>
      </c>
      <c r="B17" s="117">
        <v>45320</v>
      </c>
      <c r="C17" s="118" t="s">
        <v>54</v>
      </c>
      <c r="D17" s="119"/>
      <c r="E17" s="121">
        <f>$E$12</f>
        <v>428.57142857142856</v>
      </c>
      <c r="F17" s="119"/>
      <c r="I17" s="122"/>
    </row>
    <row r="18" spans="1:9" x14ac:dyDescent="0.15">
      <c r="A18" s="116">
        <f t="shared" si="0"/>
        <v>45321</v>
      </c>
      <c r="B18" s="117">
        <f t="shared" ref="B18:B37" si="1">B17+1</f>
        <v>45321</v>
      </c>
      <c r="C18" s="118" t="s">
        <v>54</v>
      </c>
      <c r="D18" s="119"/>
      <c r="E18" s="121">
        <f t="shared" ref="E18:E24" si="2">$E$12</f>
        <v>428.57142857142856</v>
      </c>
      <c r="F18" s="119"/>
    </row>
    <row r="19" spans="1:9" x14ac:dyDescent="0.15">
      <c r="A19" s="116">
        <f t="shared" si="0"/>
        <v>45322</v>
      </c>
      <c r="B19" s="117">
        <f t="shared" si="1"/>
        <v>45322</v>
      </c>
      <c r="C19" s="118" t="s">
        <v>54</v>
      </c>
      <c r="D19" s="119"/>
      <c r="E19" s="121">
        <f t="shared" si="2"/>
        <v>428.57142857142856</v>
      </c>
      <c r="F19" s="119"/>
    </row>
    <row r="20" spans="1:9" x14ac:dyDescent="0.15">
      <c r="A20" s="116">
        <f t="shared" si="0"/>
        <v>45323</v>
      </c>
      <c r="B20" s="117">
        <f t="shared" si="1"/>
        <v>45323</v>
      </c>
      <c r="C20" s="118" t="s">
        <v>119</v>
      </c>
      <c r="D20" s="119"/>
      <c r="E20" s="121">
        <f t="shared" si="2"/>
        <v>428.57142857142856</v>
      </c>
      <c r="F20" s="119"/>
    </row>
    <row r="21" spans="1:9" x14ac:dyDescent="0.15">
      <c r="A21" s="116">
        <f t="shared" si="0"/>
        <v>45324</v>
      </c>
      <c r="B21" s="117">
        <f t="shared" si="1"/>
        <v>45324</v>
      </c>
      <c r="C21" s="118" t="s">
        <v>119</v>
      </c>
      <c r="D21" s="119"/>
      <c r="E21" s="121">
        <f t="shared" si="2"/>
        <v>428.57142857142856</v>
      </c>
      <c r="F21" s="119"/>
    </row>
    <row r="22" spans="1:9" x14ac:dyDescent="0.15">
      <c r="A22" s="116">
        <f t="shared" si="0"/>
        <v>45325</v>
      </c>
      <c r="B22" s="117">
        <f t="shared" si="1"/>
        <v>45325</v>
      </c>
      <c r="C22" s="118" t="s">
        <v>119</v>
      </c>
      <c r="D22" s="119"/>
      <c r="E22" s="121">
        <f t="shared" si="2"/>
        <v>428.57142857142856</v>
      </c>
      <c r="F22" s="119"/>
    </row>
    <row r="23" spans="1:9" x14ac:dyDescent="0.15">
      <c r="A23" s="116">
        <f t="shared" si="0"/>
        <v>45326</v>
      </c>
      <c r="B23" s="117">
        <f t="shared" si="1"/>
        <v>45326</v>
      </c>
      <c r="C23" s="118" t="s">
        <v>119</v>
      </c>
      <c r="D23" s="119"/>
      <c r="E23" s="121">
        <f t="shared" si="2"/>
        <v>428.57142857142856</v>
      </c>
      <c r="F23" s="119"/>
    </row>
    <row r="24" spans="1:9" x14ac:dyDescent="0.15">
      <c r="A24" s="116">
        <f t="shared" si="0"/>
        <v>45327</v>
      </c>
      <c r="B24" s="117">
        <f t="shared" si="1"/>
        <v>45327</v>
      </c>
      <c r="C24" s="118" t="s">
        <v>119</v>
      </c>
      <c r="D24" s="119"/>
      <c r="E24" s="121">
        <f t="shared" si="2"/>
        <v>428.57142857142856</v>
      </c>
      <c r="F24" s="119"/>
    </row>
    <row r="25" spans="1:9" x14ac:dyDescent="0.15">
      <c r="A25" s="116">
        <f t="shared" si="0"/>
        <v>45328</v>
      </c>
      <c r="B25" s="117">
        <f t="shared" si="1"/>
        <v>45328</v>
      </c>
      <c r="C25" s="118" t="s">
        <v>119</v>
      </c>
      <c r="D25" s="119"/>
      <c r="E25" s="121">
        <f t="shared" ref="E25:E30" si="3">$E$12</f>
        <v>428.57142857142856</v>
      </c>
      <c r="F25" s="119"/>
    </row>
    <row r="26" spans="1:9" x14ac:dyDescent="0.15">
      <c r="A26" s="116">
        <f t="shared" si="0"/>
        <v>45329</v>
      </c>
      <c r="B26" s="117">
        <f t="shared" si="1"/>
        <v>45329</v>
      </c>
      <c r="C26" s="118" t="s">
        <v>119</v>
      </c>
      <c r="D26" s="119"/>
      <c r="E26" s="121">
        <f t="shared" si="3"/>
        <v>428.57142857142856</v>
      </c>
      <c r="F26" s="119"/>
    </row>
    <row r="27" spans="1:9" x14ac:dyDescent="0.15">
      <c r="A27" s="116">
        <f t="shared" si="0"/>
        <v>45330</v>
      </c>
      <c r="B27" s="117">
        <f t="shared" si="1"/>
        <v>45330</v>
      </c>
      <c r="C27" s="118" t="s">
        <v>54</v>
      </c>
      <c r="D27" s="119"/>
      <c r="E27" s="121">
        <f t="shared" si="3"/>
        <v>428.57142857142856</v>
      </c>
      <c r="F27" s="119"/>
    </row>
    <row r="28" spans="1:9" x14ac:dyDescent="0.15">
      <c r="A28" s="116">
        <f t="shared" si="0"/>
        <v>45331</v>
      </c>
      <c r="B28" s="117">
        <f t="shared" si="1"/>
        <v>45331</v>
      </c>
      <c r="C28" s="118" t="s">
        <v>54</v>
      </c>
      <c r="D28" s="119"/>
      <c r="E28" s="121">
        <f t="shared" si="3"/>
        <v>428.57142857142856</v>
      </c>
      <c r="F28" s="119"/>
    </row>
    <row r="29" spans="1:9" x14ac:dyDescent="0.15">
      <c r="A29" s="116">
        <f t="shared" si="0"/>
        <v>45332</v>
      </c>
      <c r="B29" s="117">
        <f t="shared" si="1"/>
        <v>45332</v>
      </c>
      <c r="C29" s="118" t="s">
        <v>54</v>
      </c>
      <c r="D29" s="119"/>
      <c r="E29" s="121">
        <f t="shared" si="3"/>
        <v>428.57142857142856</v>
      </c>
      <c r="F29" s="119"/>
    </row>
    <row r="30" spans="1:9" ht="14" thickBot="1" x14ac:dyDescent="0.2">
      <c r="A30" s="116">
        <f t="shared" si="0"/>
        <v>45333</v>
      </c>
      <c r="B30" s="46">
        <f t="shared" si="1"/>
        <v>45333</v>
      </c>
      <c r="C30" s="118" t="s">
        <v>54</v>
      </c>
      <c r="D30" s="123"/>
      <c r="E30" s="121">
        <f t="shared" si="3"/>
        <v>428.57142857142856</v>
      </c>
      <c r="F30" s="123"/>
    </row>
    <row r="31" spans="1:9" hidden="1" x14ac:dyDescent="0.15">
      <c r="A31" s="116">
        <f t="shared" si="0"/>
        <v>45334</v>
      </c>
      <c r="B31" s="46">
        <f t="shared" si="1"/>
        <v>45334</v>
      </c>
      <c r="C31" s="118" t="s">
        <v>54</v>
      </c>
      <c r="D31" s="123"/>
      <c r="E31" s="121">
        <v>0</v>
      </c>
      <c r="F31" s="123"/>
    </row>
    <row r="32" spans="1:9" hidden="1" x14ac:dyDescent="0.15">
      <c r="A32" s="116">
        <f t="shared" si="0"/>
        <v>45335</v>
      </c>
      <c r="B32" s="46">
        <f t="shared" si="1"/>
        <v>45335</v>
      </c>
      <c r="C32" s="118" t="s">
        <v>54</v>
      </c>
      <c r="D32" s="123"/>
      <c r="E32" s="121">
        <v>0</v>
      </c>
      <c r="F32" s="123"/>
    </row>
    <row r="33" spans="1:13" hidden="1" x14ac:dyDescent="0.15">
      <c r="A33" s="116">
        <f t="shared" si="0"/>
        <v>45336</v>
      </c>
      <c r="B33" s="46">
        <f t="shared" si="1"/>
        <v>45336</v>
      </c>
      <c r="C33" s="118" t="s">
        <v>54</v>
      </c>
      <c r="D33" s="123"/>
      <c r="E33" s="121">
        <v>0</v>
      </c>
      <c r="F33" s="123"/>
    </row>
    <row r="34" spans="1:13" hidden="1" x14ac:dyDescent="0.15">
      <c r="A34" s="116">
        <f t="shared" si="0"/>
        <v>45337</v>
      </c>
      <c r="B34" s="46">
        <f t="shared" si="1"/>
        <v>45337</v>
      </c>
      <c r="C34" s="118" t="s">
        <v>54</v>
      </c>
      <c r="D34" s="123"/>
      <c r="E34" s="121">
        <v>0</v>
      </c>
      <c r="F34" s="123"/>
    </row>
    <row r="35" spans="1:13" hidden="1" x14ac:dyDescent="0.15">
      <c r="A35" s="116">
        <f t="shared" si="0"/>
        <v>45338</v>
      </c>
      <c r="B35" s="46">
        <f t="shared" si="1"/>
        <v>45338</v>
      </c>
      <c r="C35" s="118" t="s">
        <v>54</v>
      </c>
      <c r="D35" s="123"/>
      <c r="E35" s="121">
        <v>0</v>
      </c>
      <c r="F35" s="123"/>
    </row>
    <row r="36" spans="1:13" hidden="1" x14ac:dyDescent="0.15">
      <c r="A36" s="116">
        <f t="shared" si="0"/>
        <v>45339</v>
      </c>
      <c r="B36" s="46">
        <f t="shared" si="1"/>
        <v>45339</v>
      </c>
      <c r="C36" s="118" t="s">
        <v>54</v>
      </c>
      <c r="D36" s="123"/>
      <c r="E36" s="121">
        <v>0</v>
      </c>
      <c r="F36" s="123"/>
    </row>
    <row r="37" spans="1:13" hidden="1" x14ac:dyDescent="0.15">
      <c r="A37" s="116">
        <f t="shared" si="0"/>
        <v>45340</v>
      </c>
      <c r="B37" s="46">
        <f t="shared" si="1"/>
        <v>45340</v>
      </c>
      <c r="C37" s="118" t="s">
        <v>54</v>
      </c>
      <c r="D37" s="123"/>
      <c r="E37" s="121">
        <v>0</v>
      </c>
      <c r="F37" s="123"/>
    </row>
    <row r="38" spans="1:13" hidden="1" x14ac:dyDescent="0.15">
      <c r="A38" s="213" t="s">
        <v>77</v>
      </c>
      <c r="B38" s="213"/>
      <c r="C38" s="213"/>
      <c r="D38" s="131"/>
      <c r="E38" s="133"/>
      <c r="F38" s="134"/>
    </row>
    <row r="39" spans="1:13" ht="14" hidden="1" thickBot="1" x14ac:dyDescent="0.2">
      <c r="A39" s="211" t="s">
        <v>78</v>
      </c>
      <c r="B39" s="212"/>
      <c r="C39" s="214"/>
      <c r="D39" s="119"/>
      <c r="E39" s="50">
        <v>0</v>
      </c>
      <c r="F39" s="137"/>
    </row>
    <row r="40" spans="1:13" x14ac:dyDescent="0.15">
      <c r="A40" s="215" t="s">
        <v>79</v>
      </c>
      <c r="B40" s="216"/>
      <c r="C40" s="217"/>
      <c r="D40" s="138"/>
      <c r="E40" s="140">
        <f>SUM(E17:E39)</f>
        <v>5999.9999999999991</v>
      </c>
      <c r="F40" s="141">
        <f>SUM((F38+SUM(F17:F30)))</f>
        <v>0</v>
      </c>
    </row>
    <row r="41" spans="1:13" x14ac:dyDescent="0.15">
      <c r="A41" s="218" t="s">
        <v>80</v>
      </c>
      <c r="B41" s="219"/>
      <c r="C41" s="220"/>
      <c r="D41" s="141"/>
      <c r="E41" s="47">
        <v>210</v>
      </c>
      <c r="F41" s="141"/>
    </row>
    <row r="42" spans="1:13" x14ac:dyDescent="0.15">
      <c r="A42" s="221" t="s">
        <v>60</v>
      </c>
      <c r="B42" s="222"/>
      <c r="C42" s="223"/>
      <c r="D42" s="141"/>
      <c r="E42" s="30">
        <v>0</v>
      </c>
      <c r="F42" s="141"/>
    </row>
    <row r="43" spans="1:13" ht="14" thickBot="1" x14ac:dyDescent="0.2">
      <c r="A43" s="211" t="s">
        <v>61</v>
      </c>
      <c r="B43" s="212"/>
      <c r="C43" s="212"/>
      <c r="D43" s="141"/>
      <c r="E43" s="143">
        <v>-210</v>
      </c>
      <c r="F43" s="144"/>
    </row>
    <row r="44" spans="1:13" ht="14" thickBot="1" x14ac:dyDescent="0.2">
      <c r="A44" s="145" t="s">
        <v>62</v>
      </c>
      <c r="B44" s="146"/>
      <c r="C44" s="147"/>
      <c r="D44" s="61"/>
      <c r="E44" s="149">
        <f>+E40+E41+E42+E43</f>
        <v>5999.9999999999991</v>
      </c>
      <c r="F44" s="150">
        <v>150</v>
      </c>
      <c r="G44" s="151"/>
      <c r="H44" s="151"/>
      <c r="I44" s="151"/>
      <c r="J44" s="151"/>
      <c r="K44" s="151"/>
      <c r="L44" s="151"/>
      <c r="M44" s="151"/>
    </row>
    <row r="45" spans="1:13" x14ac:dyDescent="0.15">
      <c r="A45" s="152"/>
      <c r="B45" s="153"/>
    </row>
    <row r="46" spans="1:13" x14ac:dyDescent="0.15">
      <c r="A46" s="152"/>
      <c r="B46" s="159"/>
    </row>
    <row r="47" spans="1:13" ht="16" x14ac:dyDescent="0.2">
      <c r="B47" s="157"/>
      <c r="C47" s="157"/>
    </row>
    <row r="48" spans="1:13" ht="16" x14ac:dyDescent="0.2">
      <c r="A48" s="158"/>
      <c r="B48" s="1"/>
      <c r="C48" s="1"/>
    </row>
    <row r="49" spans="1:3" ht="16" x14ac:dyDescent="0.2">
      <c r="A49" s="158"/>
      <c r="B49" s="1"/>
      <c r="C49" s="1"/>
    </row>
    <row r="50" spans="1:3" ht="16" x14ac:dyDescent="0.2">
      <c r="A50" s="1"/>
      <c r="B50" s="1"/>
    </row>
    <row r="51" spans="1:3" ht="16" x14ac:dyDescent="0.2">
      <c r="A51" s="1"/>
      <c r="B51" s="1"/>
    </row>
    <row r="52" spans="1:3" ht="16" x14ac:dyDescent="0.2">
      <c r="A52" s="1"/>
      <c r="B52" s="1"/>
    </row>
    <row r="53" spans="1:3" ht="16" x14ac:dyDescent="0.2">
      <c r="A53" s="1"/>
      <c r="B53" s="1"/>
    </row>
    <row r="54" spans="1:3" ht="16" x14ac:dyDescent="0.2">
      <c r="A54" s="1"/>
      <c r="B54" s="1"/>
    </row>
    <row r="55" spans="1:3" ht="16" x14ac:dyDescent="0.2">
      <c r="A55" s="1"/>
      <c r="B55" s="1"/>
    </row>
    <row r="56" spans="1:3" ht="16" x14ac:dyDescent="0.2">
      <c r="A56" s="1"/>
      <c r="B56" s="1"/>
    </row>
    <row r="57" spans="1:3" ht="16" x14ac:dyDescent="0.2">
      <c r="A57" s="1"/>
      <c r="B57" s="1"/>
    </row>
    <row r="58" spans="1:3" ht="16" x14ac:dyDescent="0.2">
      <c r="A58" s="1"/>
      <c r="B58" s="1"/>
    </row>
    <row r="59" spans="1:3" ht="16" x14ac:dyDescent="0.2">
      <c r="A59" s="1"/>
      <c r="B59" s="1"/>
    </row>
    <row r="60" spans="1:3" ht="16" x14ac:dyDescent="0.2">
      <c r="A60" s="1"/>
      <c r="B60" s="1"/>
    </row>
    <row r="61" spans="1:3" ht="16" x14ac:dyDescent="0.2">
      <c r="A61" s="1"/>
      <c r="B61" s="1"/>
    </row>
    <row r="62" spans="1:3" ht="16" x14ac:dyDescent="0.2">
      <c r="A62" s="1"/>
      <c r="B62" s="1"/>
    </row>
    <row r="63" spans="1:3" ht="16" x14ac:dyDescent="0.2">
      <c r="A63" s="1"/>
      <c r="B63" s="1"/>
    </row>
    <row r="64" spans="1:3" ht="16" x14ac:dyDescent="0.2">
      <c r="A64" s="1"/>
      <c r="B64" s="1"/>
    </row>
    <row r="65" spans="1:2" ht="16" x14ac:dyDescent="0.2">
      <c r="A65" s="1"/>
      <c r="B65" s="1"/>
    </row>
  </sheetData>
  <mergeCells count="6">
    <mergeCell ref="A43:C43"/>
    <mergeCell ref="A38:C38"/>
    <mergeCell ref="A39:C39"/>
    <mergeCell ref="A40:C40"/>
    <mergeCell ref="A41:C41"/>
    <mergeCell ref="A42:C42"/>
  </mergeCells>
  <printOptions verticalCentered="1"/>
  <pageMargins left="0.75" right="0.25" top="0.25" bottom="0.2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AE88-54C5-41A8-856F-407023CD81EB}">
  <sheetPr codeName="Sheet12">
    <pageSetUpPr fitToPage="1"/>
  </sheetPr>
  <dimension ref="A1:AD37"/>
  <sheetViews>
    <sheetView zoomScaleNormal="100" workbookViewId="0">
      <selection activeCell="AB49" sqref="AB49"/>
    </sheetView>
  </sheetViews>
  <sheetFormatPr baseColWidth="10" defaultColWidth="9.1640625" defaultRowHeight="16" x14ac:dyDescent="0.2"/>
  <cols>
    <col min="1" max="1" width="28" style="1" bestFit="1" customWidth="1"/>
    <col min="2" max="2" width="11.5" style="1" customWidth="1"/>
    <col min="3" max="4" width="11.5" style="1" hidden="1" customWidth="1"/>
    <col min="5" max="5" width="9.33203125" style="1" hidden="1" customWidth="1"/>
    <col min="6" max="6" width="11.6640625" style="1" hidden="1" customWidth="1"/>
    <col min="7" max="9" width="10.5" style="1" hidden="1" customWidth="1"/>
    <col min="10" max="10" width="12" style="1" customWidth="1"/>
    <col min="11" max="12" width="12" style="1" hidden="1" customWidth="1"/>
    <col min="13" max="13" width="11" style="1" customWidth="1"/>
    <col min="14" max="14" width="9.83203125" style="1" hidden="1" customWidth="1"/>
    <col min="15" max="16" width="11.5" style="1" hidden="1" customWidth="1"/>
    <col min="17" max="17" width="8.6640625" style="1" hidden="1" customWidth="1"/>
    <col min="18" max="19" width="10.5" style="1" hidden="1" customWidth="1"/>
    <col min="20" max="20" width="13.6640625" style="1" hidden="1" customWidth="1"/>
    <col min="21" max="21" width="7.5" style="1" hidden="1" customWidth="1"/>
    <col min="22" max="23" width="10.5" style="1" hidden="1" customWidth="1"/>
    <col min="24" max="25" width="9.1640625" style="1" customWidth="1"/>
    <col min="26" max="26" width="9.83203125" style="1" bestFit="1" customWidth="1"/>
    <col min="27" max="29" width="9.1640625" style="1" customWidth="1"/>
    <col min="30" max="16384" width="9.1640625" style="1"/>
  </cols>
  <sheetData>
    <row r="1" spans="1:24" x14ac:dyDescent="0.2">
      <c r="A1" s="227" t="s">
        <v>120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24" x14ac:dyDescent="0.2">
      <c r="A2" s="227" t="s">
        <v>121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</row>
    <row r="3" spans="1:24" x14ac:dyDescent="0.2">
      <c r="A3" s="228" t="str">
        <f>'01.10'!A3</f>
        <v>Payroll Period: 12/29/23 - 12/29/23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</row>
    <row r="4" spans="1:24" x14ac:dyDescent="0.2">
      <c r="A4" s="228" t="str">
        <f>'01.10'!A4</f>
        <v>Direct Deposit Date: 01/10/24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</row>
    <row r="6" spans="1:24" ht="31.5" customHeight="1" x14ac:dyDescent="0.2">
      <c r="A6" s="2" t="s">
        <v>122</v>
      </c>
      <c r="B6" s="2" t="s">
        <v>123</v>
      </c>
      <c r="C6" s="2" t="s">
        <v>124</v>
      </c>
      <c r="D6" s="2" t="s">
        <v>125</v>
      </c>
      <c r="E6" s="2" t="s">
        <v>126</v>
      </c>
      <c r="F6" s="2" t="s">
        <v>61</v>
      </c>
      <c r="G6" s="2" t="s">
        <v>127</v>
      </c>
      <c r="H6" s="2" t="s">
        <v>128</v>
      </c>
      <c r="I6" s="2" t="s">
        <v>129</v>
      </c>
      <c r="J6" s="2" t="s">
        <v>130</v>
      </c>
      <c r="K6" s="2" t="s">
        <v>131</v>
      </c>
      <c r="L6" s="2" t="s">
        <v>132</v>
      </c>
      <c r="M6" s="2" t="s">
        <v>133</v>
      </c>
      <c r="N6" s="154" t="s">
        <v>134</v>
      </c>
      <c r="O6" s="154" t="s">
        <v>135</v>
      </c>
    </row>
    <row r="7" spans="1:24" hidden="1" x14ac:dyDescent="0.2">
      <c r="A7" s="3" t="s">
        <v>109</v>
      </c>
      <c r="B7" s="4">
        <f t="shared" ref="B7:O7" si="0">SUM(B8:B14)</f>
        <v>0</v>
      </c>
      <c r="C7" s="4">
        <f t="shared" si="0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</row>
    <row r="8" spans="1:24" hidden="1" x14ac:dyDescent="0.2">
      <c r="A8" s="5" t="s">
        <v>136</v>
      </c>
      <c r="B8" s="6"/>
      <c r="C8" s="6"/>
      <c r="D8" s="6"/>
      <c r="E8" s="6"/>
      <c r="F8" s="6"/>
      <c r="G8" s="6"/>
      <c r="H8" s="6">
        <v>0</v>
      </c>
      <c r="I8" s="6">
        <f t="shared" ref="I8:I14" si="1">G8-H8</f>
        <v>0</v>
      </c>
      <c r="J8" s="7">
        <f t="shared" ref="J8:J14" si="2">Q8</f>
        <v>0</v>
      </c>
      <c r="K8" s="6">
        <f t="shared" ref="K8:K14" si="3">J8/15*2</f>
        <v>0</v>
      </c>
      <c r="L8" s="6">
        <f t="shared" ref="L8:L14" si="4">J8-K8</f>
        <v>0</v>
      </c>
      <c r="M8" s="7">
        <f t="shared" ref="M8:N14" si="5">ROUND((B8+G8)*0.02,2)</f>
        <v>0</v>
      </c>
      <c r="N8" s="7">
        <f t="shared" si="5"/>
        <v>0</v>
      </c>
      <c r="O8" s="6">
        <f t="shared" ref="O8:O14" si="6">M8-N8</f>
        <v>0</v>
      </c>
      <c r="Q8" s="6">
        <f t="shared" ref="Q8:Q14" si="7">SUM(R8:V8)</f>
        <v>0</v>
      </c>
      <c r="R8" s="6">
        <f t="shared" ref="R8:R14" si="8">ROUND((B8*0.062),2)</f>
        <v>0</v>
      </c>
      <c r="S8" s="6">
        <f t="shared" ref="S8:S14" si="9">ROUND((B8*0.0145),2)</f>
        <v>0</v>
      </c>
      <c r="T8" s="6"/>
      <c r="U8" s="6"/>
      <c r="V8" s="163">
        <f t="shared" ref="V8:V14" si="10">ROUND(B8/15*0.0023,2)+ROUND(B8/15*0.006,2)+ROUND(B8/15*0.0008,2)</f>
        <v>0</v>
      </c>
      <c r="W8" s="1">
        <f t="shared" ref="W8:W14" si="11">ROUND((B8+G8)*0.02,2)</f>
        <v>0</v>
      </c>
      <c r="X8" s="6"/>
    </row>
    <row r="9" spans="1:24" hidden="1" x14ac:dyDescent="0.2">
      <c r="A9" s="5" t="s">
        <v>137</v>
      </c>
      <c r="B9" s="6"/>
      <c r="C9" s="6"/>
      <c r="D9" s="6"/>
      <c r="E9" s="6"/>
      <c r="F9" s="6"/>
      <c r="G9" s="6"/>
      <c r="H9" s="6">
        <v>0</v>
      </c>
      <c r="I9" s="6">
        <f t="shared" si="1"/>
        <v>0</v>
      </c>
      <c r="J9" s="7">
        <f t="shared" si="2"/>
        <v>0</v>
      </c>
      <c r="K9" s="6">
        <f t="shared" si="3"/>
        <v>0</v>
      </c>
      <c r="L9" s="6">
        <f t="shared" si="4"/>
        <v>0</v>
      </c>
      <c r="M9" s="7">
        <f t="shared" si="5"/>
        <v>0</v>
      </c>
      <c r="N9" s="7">
        <f t="shared" si="5"/>
        <v>0</v>
      </c>
      <c r="O9" s="6">
        <f t="shared" si="6"/>
        <v>0</v>
      </c>
      <c r="Q9" s="6">
        <f t="shared" si="7"/>
        <v>0</v>
      </c>
      <c r="R9" s="6">
        <f t="shared" si="8"/>
        <v>0</v>
      </c>
      <c r="S9" s="6">
        <f t="shared" si="9"/>
        <v>0</v>
      </c>
      <c r="T9" s="6"/>
      <c r="U9" s="6"/>
      <c r="V9" s="163">
        <f t="shared" si="10"/>
        <v>0</v>
      </c>
      <c r="W9" s="1">
        <f t="shared" si="11"/>
        <v>0</v>
      </c>
      <c r="X9" s="6"/>
    </row>
    <row r="10" spans="1:24" hidden="1" x14ac:dyDescent="0.2">
      <c r="A10" s="5" t="s">
        <v>138</v>
      </c>
      <c r="B10" s="6"/>
      <c r="C10" s="6"/>
      <c r="D10" s="6"/>
      <c r="E10" s="6"/>
      <c r="F10" s="6"/>
      <c r="G10" s="6"/>
      <c r="H10" s="6">
        <v>0</v>
      </c>
      <c r="I10" s="6">
        <f t="shared" si="1"/>
        <v>0</v>
      </c>
      <c r="J10" s="7">
        <f t="shared" si="2"/>
        <v>0</v>
      </c>
      <c r="K10" s="6">
        <f t="shared" si="3"/>
        <v>0</v>
      </c>
      <c r="L10" s="6">
        <f t="shared" si="4"/>
        <v>0</v>
      </c>
      <c r="M10" s="7">
        <f t="shared" si="5"/>
        <v>0</v>
      </c>
      <c r="N10" s="7">
        <f t="shared" si="5"/>
        <v>0</v>
      </c>
      <c r="O10" s="6">
        <f t="shared" si="6"/>
        <v>0</v>
      </c>
      <c r="Q10" s="6">
        <f t="shared" si="7"/>
        <v>0</v>
      </c>
      <c r="R10" s="6">
        <f t="shared" si="8"/>
        <v>0</v>
      </c>
      <c r="S10" s="6">
        <f t="shared" si="9"/>
        <v>0</v>
      </c>
      <c r="T10" s="6"/>
      <c r="U10" s="6"/>
      <c r="V10" s="163">
        <f t="shared" si="10"/>
        <v>0</v>
      </c>
      <c r="W10" s="1">
        <f t="shared" si="11"/>
        <v>0</v>
      </c>
      <c r="X10" s="6"/>
    </row>
    <row r="11" spans="1:24" hidden="1" x14ac:dyDescent="0.2">
      <c r="A11" s="5" t="s">
        <v>139</v>
      </c>
      <c r="B11" s="6"/>
      <c r="C11" s="6"/>
      <c r="D11" s="6"/>
      <c r="E11" s="6"/>
      <c r="F11" s="6"/>
      <c r="G11" s="6"/>
      <c r="H11" s="6">
        <v>0</v>
      </c>
      <c r="I11" s="6">
        <f t="shared" si="1"/>
        <v>0</v>
      </c>
      <c r="J11" s="7">
        <f t="shared" si="2"/>
        <v>0</v>
      </c>
      <c r="K11" s="6">
        <f t="shared" si="3"/>
        <v>0</v>
      </c>
      <c r="L11" s="6">
        <f t="shared" si="4"/>
        <v>0</v>
      </c>
      <c r="M11" s="7">
        <f t="shared" si="5"/>
        <v>0</v>
      </c>
      <c r="N11" s="7">
        <f t="shared" si="5"/>
        <v>0</v>
      </c>
      <c r="O11" s="6">
        <f t="shared" si="6"/>
        <v>0</v>
      </c>
      <c r="Q11" s="6">
        <f t="shared" si="7"/>
        <v>0</v>
      </c>
      <c r="R11" s="6">
        <f t="shared" si="8"/>
        <v>0</v>
      </c>
      <c r="S11" s="6">
        <f t="shared" si="9"/>
        <v>0</v>
      </c>
      <c r="T11" s="6"/>
      <c r="U11" s="6"/>
      <c r="V11" s="163">
        <f t="shared" si="10"/>
        <v>0</v>
      </c>
      <c r="W11" s="1">
        <f t="shared" si="11"/>
        <v>0</v>
      </c>
      <c r="X11" s="6"/>
    </row>
    <row r="12" spans="1:24" hidden="1" x14ac:dyDescent="0.2">
      <c r="A12" s="5" t="s">
        <v>140</v>
      </c>
      <c r="B12" s="6"/>
      <c r="C12" s="6"/>
      <c r="D12" s="6"/>
      <c r="E12" s="6"/>
      <c r="F12" s="6"/>
      <c r="G12" s="6"/>
      <c r="H12" s="6">
        <v>0</v>
      </c>
      <c r="I12" s="6">
        <f t="shared" si="1"/>
        <v>0</v>
      </c>
      <c r="J12" s="7">
        <f t="shared" si="2"/>
        <v>0</v>
      </c>
      <c r="K12" s="6">
        <f t="shared" si="3"/>
        <v>0</v>
      </c>
      <c r="L12" s="6">
        <f t="shared" si="4"/>
        <v>0</v>
      </c>
      <c r="M12" s="7">
        <f t="shared" si="5"/>
        <v>0</v>
      </c>
      <c r="N12" s="7">
        <f t="shared" si="5"/>
        <v>0</v>
      </c>
      <c r="O12" s="6">
        <f t="shared" si="6"/>
        <v>0</v>
      </c>
      <c r="Q12" s="6">
        <f t="shared" si="7"/>
        <v>0</v>
      </c>
      <c r="R12" s="6">
        <f t="shared" si="8"/>
        <v>0</v>
      </c>
      <c r="S12" s="6">
        <f t="shared" si="9"/>
        <v>0</v>
      </c>
      <c r="T12" s="6"/>
      <c r="U12" s="6"/>
      <c r="V12" s="163">
        <f t="shared" si="10"/>
        <v>0</v>
      </c>
      <c r="W12" s="1">
        <f t="shared" si="11"/>
        <v>0</v>
      </c>
      <c r="X12" s="6"/>
    </row>
    <row r="13" spans="1:24" hidden="1" x14ac:dyDescent="0.2">
      <c r="A13" s="5" t="s">
        <v>141</v>
      </c>
      <c r="B13" s="6"/>
      <c r="C13" s="6"/>
      <c r="D13" s="6"/>
      <c r="E13" s="6"/>
      <c r="F13" s="6"/>
      <c r="G13" s="6"/>
      <c r="H13" s="6">
        <v>0</v>
      </c>
      <c r="I13" s="6">
        <f t="shared" si="1"/>
        <v>0</v>
      </c>
      <c r="J13" s="7">
        <f t="shared" si="2"/>
        <v>0</v>
      </c>
      <c r="K13" s="6">
        <f t="shared" si="3"/>
        <v>0</v>
      </c>
      <c r="L13" s="6">
        <f t="shared" si="4"/>
        <v>0</v>
      </c>
      <c r="M13" s="7">
        <f t="shared" si="5"/>
        <v>0</v>
      </c>
      <c r="N13" s="7">
        <f t="shared" si="5"/>
        <v>0</v>
      </c>
      <c r="O13" s="6">
        <f t="shared" si="6"/>
        <v>0</v>
      </c>
      <c r="Q13" s="6">
        <f t="shared" si="7"/>
        <v>0</v>
      </c>
      <c r="R13" s="6">
        <f t="shared" si="8"/>
        <v>0</v>
      </c>
      <c r="S13" s="6">
        <f t="shared" si="9"/>
        <v>0</v>
      </c>
      <c r="T13" s="6"/>
      <c r="U13" s="6"/>
      <c r="V13" s="163">
        <f t="shared" si="10"/>
        <v>0</v>
      </c>
      <c r="W13" s="1">
        <f t="shared" si="11"/>
        <v>0</v>
      </c>
      <c r="X13" s="6"/>
    </row>
    <row r="14" spans="1:24" hidden="1" x14ac:dyDescent="0.2">
      <c r="A14" s="5" t="s">
        <v>142</v>
      </c>
      <c r="B14" s="6"/>
      <c r="C14" s="6"/>
      <c r="D14" s="6"/>
      <c r="E14" s="6"/>
      <c r="F14" s="6"/>
      <c r="G14" s="6"/>
      <c r="H14" s="6">
        <v>0</v>
      </c>
      <c r="I14" s="6">
        <f t="shared" si="1"/>
        <v>0</v>
      </c>
      <c r="J14" s="7">
        <f t="shared" si="2"/>
        <v>0</v>
      </c>
      <c r="K14" s="6">
        <f t="shared" si="3"/>
        <v>0</v>
      </c>
      <c r="L14" s="6">
        <f t="shared" si="4"/>
        <v>0</v>
      </c>
      <c r="M14" s="7">
        <f t="shared" si="5"/>
        <v>0</v>
      </c>
      <c r="N14" s="7">
        <f t="shared" si="5"/>
        <v>0</v>
      </c>
      <c r="O14" s="6">
        <f t="shared" si="6"/>
        <v>0</v>
      </c>
      <c r="Q14" s="6">
        <f t="shared" si="7"/>
        <v>0</v>
      </c>
      <c r="R14" s="6">
        <f t="shared" si="8"/>
        <v>0</v>
      </c>
      <c r="S14" s="6">
        <f t="shared" si="9"/>
        <v>0</v>
      </c>
      <c r="T14" s="6"/>
      <c r="U14" s="6"/>
      <c r="V14" s="163">
        <f t="shared" si="10"/>
        <v>0</v>
      </c>
      <c r="W14" s="1">
        <f t="shared" si="11"/>
        <v>0</v>
      </c>
      <c r="X14" s="6"/>
    </row>
    <row r="15" spans="1:24" hidden="1" x14ac:dyDescent="0.2">
      <c r="A15" s="3" t="s">
        <v>143</v>
      </c>
      <c r="B15" s="4">
        <f t="shared" ref="B15:O15" si="12">B16</f>
        <v>0</v>
      </c>
      <c r="C15" s="4">
        <f t="shared" si="12"/>
        <v>0</v>
      </c>
      <c r="D15" s="4">
        <f t="shared" si="12"/>
        <v>0</v>
      </c>
      <c r="E15" s="4">
        <f t="shared" si="12"/>
        <v>0</v>
      </c>
      <c r="F15" s="4">
        <f t="shared" si="12"/>
        <v>0</v>
      </c>
      <c r="G15" s="4">
        <f t="shared" si="12"/>
        <v>0</v>
      </c>
      <c r="H15" s="4">
        <f t="shared" si="12"/>
        <v>0</v>
      </c>
      <c r="I15" s="4">
        <f t="shared" si="12"/>
        <v>0</v>
      </c>
      <c r="J15" s="4">
        <f t="shared" si="12"/>
        <v>0</v>
      </c>
      <c r="K15" s="4">
        <f t="shared" si="12"/>
        <v>0</v>
      </c>
      <c r="L15" s="4">
        <f t="shared" si="12"/>
        <v>0</v>
      </c>
      <c r="M15" s="4">
        <f t="shared" si="12"/>
        <v>0</v>
      </c>
      <c r="N15" s="4">
        <f t="shared" si="12"/>
        <v>0</v>
      </c>
      <c r="O15" s="4">
        <f t="shared" si="12"/>
        <v>0</v>
      </c>
      <c r="Q15" s="6">
        <f>SUM(R15:U15)</f>
        <v>0</v>
      </c>
    </row>
    <row r="16" spans="1:24" hidden="1" x14ac:dyDescent="0.2">
      <c r="A16" s="5" t="s">
        <v>98</v>
      </c>
      <c r="B16" s="6">
        <f>+'[1]11.30 Show'!J35</f>
        <v>0</v>
      </c>
      <c r="C16" s="6">
        <f>B16/3*2</f>
        <v>0</v>
      </c>
      <c r="D16" s="6">
        <f>B16-C16</f>
        <v>0</v>
      </c>
      <c r="E16" s="6">
        <f>'[1]12.15'!H41</f>
        <v>0</v>
      </c>
      <c r="F16" s="6">
        <v>0</v>
      </c>
      <c r="G16" s="6">
        <f>+'[1]11.30 Show'!J36</f>
        <v>0</v>
      </c>
      <c r="H16" s="6">
        <v>0</v>
      </c>
      <c r="I16" s="6">
        <f>G16-H16</f>
        <v>0</v>
      </c>
      <c r="J16" s="7">
        <f>ROUND((B16*0.062)+(B16*0.0145)+((B16)*0.081)+((B16)*0.006),2)</f>
        <v>0</v>
      </c>
      <c r="K16" s="6">
        <f>J16/3*1</f>
        <v>0</v>
      </c>
      <c r="L16" s="6">
        <f>J16-K16</f>
        <v>0</v>
      </c>
      <c r="M16" s="7">
        <f>ROUND((B16+G16)*0.02,2)</f>
        <v>0</v>
      </c>
      <c r="N16" s="7">
        <f>ROUND((C16+H16)*0.02,2)</f>
        <v>0</v>
      </c>
      <c r="O16" s="6">
        <f>M16-N16</f>
        <v>0</v>
      </c>
      <c r="Q16" s="6">
        <f>SUM(R16:U16)</f>
        <v>0</v>
      </c>
      <c r="R16" s="6">
        <f>ROUND((B16*0.062),2)</f>
        <v>0</v>
      </c>
      <c r="S16" s="6">
        <f>ROUND((B16*0.0145),2)</f>
        <v>0</v>
      </c>
      <c r="T16" s="6">
        <f>ROUND((B16)*0.081,2)</f>
        <v>0</v>
      </c>
      <c r="U16" s="163">
        <f>ROUND((B16)*0.006,2)</f>
        <v>0</v>
      </c>
      <c r="V16" s="1">
        <f>ROUND((B16+G16)*0.02,2)</f>
        <v>0</v>
      </c>
    </row>
    <row r="17" spans="1:30" hidden="1" x14ac:dyDescent="0.2">
      <c r="A17" s="3" t="s">
        <v>144</v>
      </c>
      <c r="B17" s="4">
        <f t="shared" ref="B17:O17" si="13">SUM(B18:B29)</f>
        <v>0</v>
      </c>
      <c r="C17" s="4">
        <f t="shared" si="13"/>
        <v>0</v>
      </c>
      <c r="D17" s="4">
        <f t="shared" si="13"/>
        <v>0</v>
      </c>
      <c r="E17" s="4">
        <f t="shared" si="13"/>
        <v>0</v>
      </c>
      <c r="F17" s="4">
        <f t="shared" si="13"/>
        <v>0</v>
      </c>
      <c r="G17" s="4">
        <f t="shared" si="13"/>
        <v>0</v>
      </c>
      <c r="H17" s="4">
        <f t="shared" si="13"/>
        <v>0</v>
      </c>
      <c r="I17" s="4">
        <f t="shared" si="13"/>
        <v>0</v>
      </c>
      <c r="J17" s="4">
        <f t="shared" si="13"/>
        <v>0</v>
      </c>
      <c r="K17" s="4">
        <f t="shared" si="13"/>
        <v>0</v>
      </c>
      <c r="L17" s="4">
        <f t="shared" si="13"/>
        <v>0</v>
      </c>
      <c r="M17" s="4">
        <f t="shared" si="13"/>
        <v>0</v>
      </c>
      <c r="N17" s="4">
        <f t="shared" si="13"/>
        <v>0</v>
      </c>
      <c r="O17" s="4">
        <f t="shared" si="13"/>
        <v>0</v>
      </c>
      <c r="Q17" s="6"/>
    </row>
    <row r="18" spans="1:30" hidden="1" x14ac:dyDescent="0.2">
      <c r="A18" s="5" t="s">
        <v>145</v>
      </c>
      <c r="B18" s="6"/>
      <c r="C18" s="6"/>
      <c r="D18" s="6"/>
      <c r="E18" s="6"/>
      <c r="F18" s="6"/>
      <c r="G18" s="6"/>
      <c r="H18" s="6">
        <v>0</v>
      </c>
      <c r="I18" s="6">
        <f>G18-H18</f>
        <v>0</v>
      </c>
      <c r="J18" s="7">
        <f t="shared" ref="J18:J29" si="14">Q18</f>
        <v>0</v>
      </c>
      <c r="K18" s="6">
        <f>J18/15*2</f>
        <v>0</v>
      </c>
      <c r="L18" s="6">
        <f t="shared" ref="L18:L29" si="15">J18-K18</f>
        <v>0</v>
      </c>
      <c r="M18" s="7">
        <f>ROUND((B18+G18)*0.02,2)</f>
        <v>0</v>
      </c>
      <c r="N18" s="7">
        <f>ROUND((C18+H18)*0.02,2)</f>
        <v>0</v>
      </c>
      <c r="O18" s="6">
        <f t="shared" ref="O18:O29" si="16">M18-N18</f>
        <v>0</v>
      </c>
      <c r="Q18" s="6">
        <f>SUM(R18:V18)</f>
        <v>0</v>
      </c>
      <c r="R18" s="6">
        <f t="shared" ref="R18:R29" si="17">ROUND((B18*0.062),2)</f>
        <v>0</v>
      </c>
      <c r="S18" s="6">
        <f t="shared" ref="S18:S29" si="18">ROUND((B18*0.0145),2)</f>
        <v>0</v>
      </c>
      <c r="T18" s="6"/>
      <c r="U18" s="6"/>
      <c r="V18" s="163">
        <f t="shared" ref="V18:V29" si="19">ROUND(B18/15*0.0023,2)+ROUND(B18/15*0.006,2)+ROUND(B18/15*0.0008,2)</f>
        <v>0</v>
      </c>
      <c r="W18" s="1">
        <f>ROUND((B18+G18)*0.02,2)</f>
        <v>0</v>
      </c>
      <c r="X18" s="6"/>
    </row>
    <row r="19" spans="1:30" hidden="1" x14ac:dyDescent="0.2">
      <c r="A19" s="5" t="str">
        <f>'[1]11.30 Weekly'!E6</f>
        <v>Kenneth R. Moore</v>
      </c>
      <c r="B19" s="6"/>
      <c r="C19" s="6"/>
      <c r="D19" s="6"/>
      <c r="E19" s="6"/>
      <c r="F19" s="6"/>
      <c r="G19" s="6"/>
      <c r="H19" s="6"/>
      <c r="I19" s="6"/>
      <c r="J19" s="7">
        <f t="shared" si="14"/>
        <v>0</v>
      </c>
      <c r="K19" s="6"/>
      <c r="L19" s="6">
        <f t="shared" si="15"/>
        <v>0</v>
      </c>
      <c r="M19" s="7">
        <f t="shared" ref="M19:M26" si="20">ROUND((B19+G19)*0.02,2)</f>
        <v>0</v>
      </c>
      <c r="N19" s="7"/>
      <c r="O19" s="6">
        <f t="shared" si="16"/>
        <v>0</v>
      </c>
      <c r="Q19" s="6">
        <f>SUM(R19:U19)</f>
        <v>0</v>
      </c>
      <c r="R19" s="6">
        <f t="shared" si="17"/>
        <v>0</v>
      </c>
      <c r="S19" s="6">
        <f t="shared" si="18"/>
        <v>0</v>
      </c>
      <c r="T19" s="6">
        <f>ROUND((B19)*0.033,2)</f>
        <v>0</v>
      </c>
      <c r="U19" s="163">
        <f>ROUND((B19)*0.006,2)</f>
        <v>0</v>
      </c>
      <c r="V19" s="163">
        <f t="shared" si="19"/>
        <v>0</v>
      </c>
    </row>
    <row r="20" spans="1:30" hidden="1" x14ac:dyDescent="0.2">
      <c r="A20" s="5" t="s">
        <v>146</v>
      </c>
      <c r="B20" s="6"/>
      <c r="C20" s="6"/>
      <c r="D20" s="6"/>
      <c r="E20" s="6"/>
      <c r="F20" s="6"/>
      <c r="G20" s="6"/>
      <c r="H20" s="6">
        <v>0</v>
      </c>
      <c r="I20" s="6">
        <f t="shared" ref="I20:I29" si="21">G20-H20</f>
        <v>0</v>
      </c>
      <c r="J20" s="7">
        <f t="shared" si="14"/>
        <v>0</v>
      </c>
      <c r="K20" s="6">
        <f t="shared" ref="K20:K29" si="22">J20/15*2</f>
        <v>0</v>
      </c>
      <c r="L20" s="6">
        <f t="shared" si="15"/>
        <v>0</v>
      </c>
      <c r="M20" s="7">
        <f t="shared" si="20"/>
        <v>0</v>
      </c>
      <c r="N20" s="7">
        <f t="shared" ref="N20:N29" si="23">ROUND((C20+H20)*0.02,2)</f>
        <v>0</v>
      </c>
      <c r="O20" s="6">
        <f t="shared" si="16"/>
        <v>0</v>
      </c>
      <c r="Q20" s="6">
        <f t="shared" ref="Q20:Q29" si="24">SUM(R20:V20)</f>
        <v>0</v>
      </c>
      <c r="R20" s="6">
        <f t="shared" si="17"/>
        <v>0</v>
      </c>
      <c r="S20" s="6">
        <f t="shared" si="18"/>
        <v>0</v>
      </c>
      <c r="T20" s="6"/>
      <c r="U20" s="6"/>
      <c r="V20" s="163">
        <f t="shared" si="19"/>
        <v>0</v>
      </c>
      <c r="W20" s="1">
        <f t="shared" ref="W20:W29" si="25">ROUND((B20+G20)*0.02,2)</f>
        <v>0</v>
      </c>
      <c r="X20" s="6"/>
    </row>
    <row r="21" spans="1:30" hidden="1" x14ac:dyDescent="0.2">
      <c r="A21" s="5" t="s">
        <v>147</v>
      </c>
      <c r="B21" s="6"/>
      <c r="C21" s="6"/>
      <c r="D21" s="6"/>
      <c r="E21" s="6"/>
      <c r="F21" s="6"/>
      <c r="G21" s="6"/>
      <c r="H21" s="6">
        <v>0</v>
      </c>
      <c r="I21" s="6">
        <f t="shared" si="21"/>
        <v>0</v>
      </c>
      <c r="J21" s="7">
        <f t="shared" si="14"/>
        <v>0</v>
      </c>
      <c r="K21" s="6">
        <f t="shared" si="22"/>
        <v>0</v>
      </c>
      <c r="L21" s="6">
        <f t="shared" si="15"/>
        <v>0</v>
      </c>
      <c r="M21" s="7">
        <f t="shared" si="20"/>
        <v>0</v>
      </c>
      <c r="N21" s="7">
        <f t="shared" si="23"/>
        <v>0</v>
      </c>
      <c r="O21" s="6">
        <f t="shared" si="16"/>
        <v>0</v>
      </c>
      <c r="Q21" s="6">
        <f t="shared" si="24"/>
        <v>0</v>
      </c>
      <c r="R21" s="6">
        <f t="shared" si="17"/>
        <v>0</v>
      </c>
      <c r="S21" s="6">
        <f t="shared" si="18"/>
        <v>0</v>
      </c>
      <c r="T21" s="6"/>
      <c r="U21" s="6"/>
      <c r="V21" s="163">
        <f t="shared" si="19"/>
        <v>0</v>
      </c>
      <c r="W21" s="1">
        <f t="shared" si="25"/>
        <v>0</v>
      </c>
      <c r="X21" s="6"/>
    </row>
    <row r="22" spans="1:30" hidden="1" x14ac:dyDescent="0.2">
      <c r="A22" s="5" t="s">
        <v>148</v>
      </c>
      <c r="B22" s="6"/>
      <c r="C22" s="6"/>
      <c r="D22" s="6"/>
      <c r="E22" s="6"/>
      <c r="F22" s="6"/>
      <c r="G22" s="6"/>
      <c r="H22" s="6"/>
      <c r="I22" s="6">
        <f t="shared" si="21"/>
        <v>0</v>
      </c>
      <c r="J22" s="7">
        <f t="shared" si="14"/>
        <v>0</v>
      </c>
      <c r="K22" s="6">
        <f t="shared" si="22"/>
        <v>0</v>
      </c>
      <c r="L22" s="6">
        <f t="shared" si="15"/>
        <v>0</v>
      </c>
      <c r="M22" s="7">
        <f t="shared" si="20"/>
        <v>0</v>
      </c>
      <c r="N22" s="7">
        <f t="shared" si="23"/>
        <v>0</v>
      </c>
      <c r="O22" s="6">
        <f t="shared" si="16"/>
        <v>0</v>
      </c>
      <c r="P22" s="6"/>
      <c r="Q22" s="6">
        <f t="shared" si="24"/>
        <v>0</v>
      </c>
      <c r="R22" s="6">
        <f t="shared" si="17"/>
        <v>0</v>
      </c>
      <c r="S22" s="6">
        <f t="shared" si="18"/>
        <v>0</v>
      </c>
      <c r="T22" s="6"/>
      <c r="U22" s="6"/>
      <c r="V22" s="163">
        <f t="shared" si="19"/>
        <v>0</v>
      </c>
      <c r="W22" s="1">
        <f t="shared" si="25"/>
        <v>0</v>
      </c>
      <c r="X22" s="6"/>
      <c r="Y22" s="6"/>
      <c r="Z22" s="164"/>
    </row>
    <row r="23" spans="1:30" hidden="1" x14ac:dyDescent="0.2">
      <c r="A23" s="5" t="s">
        <v>149</v>
      </c>
      <c r="B23" s="6"/>
      <c r="C23" s="6"/>
      <c r="D23" s="6"/>
      <c r="E23" s="6"/>
      <c r="F23" s="6"/>
      <c r="G23" s="6"/>
      <c r="H23" s="6">
        <v>0</v>
      </c>
      <c r="I23" s="6">
        <f t="shared" si="21"/>
        <v>0</v>
      </c>
      <c r="J23" s="7">
        <f t="shared" si="14"/>
        <v>0</v>
      </c>
      <c r="K23" s="6">
        <f t="shared" si="22"/>
        <v>0</v>
      </c>
      <c r="L23" s="6">
        <f t="shared" si="15"/>
        <v>0</v>
      </c>
      <c r="M23" s="7">
        <f t="shared" si="20"/>
        <v>0</v>
      </c>
      <c r="N23" s="7">
        <f t="shared" si="23"/>
        <v>0</v>
      </c>
      <c r="O23" s="6">
        <f t="shared" si="16"/>
        <v>0</v>
      </c>
      <c r="Q23" s="6">
        <f t="shared" si="24"/>
        <v>0</v>
      </c>
      <c r="R23" s="6">
        <f t="shared" si="17"/>
        <v>0</v>
      </c>
      <c r="S23" s="6">
        <f t="shared" si="18"/>
        <v>0</v>
      </c>
      <c r="T23" s="6"/>
      <c r="U23" s="6"/>
      <c r="V23" s="163">
        <f t="shared" si="19"/>
        <v>0</v>
      </c>
      <c r="W23" s="1">
        <f t="shared" si="25"/>
        <v>0</v>
      </c>
      <c r="X23" s="6"/>
    </row>
    <row r="24" spans="1:30" hidden="1" x14ac:dyDescent="0.2">
      <c r="A24" s="5" t="s">
        <v>150</v>
      </c>
      <c r="B24" s="6"/>
      <c r="C24" s="6"/>
      <c r="D24" s="6"/>
      <c r="E24" s="6"/>
      <c r="F24" s="6"/>
      <c r="G24" s="6"/>
      <c r="H24" s="6">
        <v>0</v>
      </c>
      <c r="I24" s="6">
        <f t="shared" si="21"/>
        <v>0</v>
      </c>
      <c r="J24" s="7">
        <f t="shared" si="14"/>
        <v>0</v>
      </c>
      <c r="K24" s="6">
        <f t="shared" si="22"/>
        <v>0</v>
      </c>
      <c r="L24" s="6">
        <f t="shared" si="15"/>
        <v>0</v>
      </c>
      <c r="M24" s="7">
        <f t="shared" si="20"/>
        <v>0</v>
      </c>
      <c r="N24" s="7">
        <f t="shared" si="23"/>
        <v>0</v>
      </c>
      <c r="O24" s="6">
        <f t="shared" si="16"/>
        <v>0</v>
      </c>
      <c r="Q24" s="6">
        <f t="shared" si="24"/>
        <v>0</v>
      </c>
      <c r="R24" s="6">
        <f t="shared" si="17"/>
        <v>0</v>
      </c>
      <c r="S24" s="6">
        <f t="shared" si="18"/>
        <v>0</v>
      </c>
      <c r="T24" s="6"/>
      <c r="U24" s="6"/>
      <c r="V24" s="163">
        <f t="shared" si="19"/>
        <v>0</v>
      </c>
      <c r="W24" s="1">
        <f t="shared" si="25"/>
        <v>0</v>
      </c>
      <c r="X24" s="6"/>
    </row>
    <row r="25" spans="1:30" hidden="1" x14ac:dyDescent="0.2">
      <c r="A25" s="5" t="s">
        <v>151</v>
      </c>
      <c r="B25" s="6"/>
      <c r="C25" s="6"/>
      <c r="D25" s="6"/>
      <c r="E25" s="6"/>
      <c r="F25" s="6"/>
      <c r="G25" s="6"/>
      <c r="H25" s="6"/>
      <c r="I25" s="6">
        <f t="shared" si="21"/>
        <v>0</v>
      </c>
      <c r="J25" s="7">
        <f t="shared" si="14"/>
        <v>0</v>
      </c>
      <c r="K25" s="6">
        <f t="shared" si="22"/>
        <v>0</v>
      </c>
      <c r="L25" s="6">
        <f t="shared" si="15"/>
        <v>0</v>
      </c>
      <c r="M25" s="7">
        <f t="shared" si="20"/>
        <v>0</v>
      </c>
      <c r="N25" s="7">
        <f t="shared" si="23"/>
        <v>0</v>
      </c>
      <c r="O25" s="6">
        <f t="shared" si="16"/>
        <v>0</v>
      </c>
      <c r="Q25" s="6">
        <f t="shared" si="24"/>
        <v>0</v>
      </c>
      <c r="R25" s="6">
        <f t="shared" si="17"/>
        <v>0</v>
      </c>
      <c r="S25" s="6">
        <f t="shared" si="18"/>
        <v>0</v>
      </c>
      <c r="T25" s="6"/>
      <c r="U25" s="6"/>
      <c r="V25" s="163">
        <f t="shared" si="19"/>
        <v>0</v>
      </c>
      <c r="W25" s="1">
        <f t="shared" si="25"/>
        <v>0</v>
      </c>
      <c r="X25" s="6"/>
    </row>
    <row r="26" spans="1:30" hidden="1" x14ac:dyDescent="0.2">
      <c r="A26" s="5" t="s">
        <v>152</v>
      </c>
      <c r="B26" s="6"/>
      <c r="C26" s="6"/>
      <c r="D26" s="6"/>
      <c r="E26" s="6"/>
      <c r="F26" s="6"/>
      <c r="G26" s="6"/>
      <c r="H26" s="6">
        <v>0</v>
      </c>
      <c r="I26" s="6">
        <f t="shared" si="21"/>
        <v>0</v>
      </c>
      <c r="J26" s="7">
        <f t="shared" si="14"/>
        <v>0</v>
      </c>
      <c r="K26" s="6">
        <f t="shared" si="22"/>
        <v>0</v>
      </c>
      <c r="L26" s="6">
        <f t="shared" si="15"/>
        <v>0</v>
      </c>
      <c r="M26" s="7">
        <f t="shared" si="20"/>
        <v>0</v>
      </c>
      <c r="N26" s="7">
        <f t="shared" si="23"/>
        <v>0</v>
      </c>
      <c r="O26" s="6">
        <f t="shared" si="16"/>
        <v>0</v>
      </c>
      <c r="Q26" s="6">
        <f t="shared" si="24"/>
        <v>0</v>
      </c>
      <c r="R26" s="6">
        <f t="shared" si="17"/>
        <v>0</v>
      </c>
      <c r="S26" s="6">
        <f t="shared" si="18"/>
        <v>0</v>
      </c>
      <c r="T26" s="6"/>
      <c r="U26" s="6"/>
      <c r="V26" s="163">
        <f t="shared" si="19"/>
        <v>0</v>
      </c>
      <c r="W26" s="1">
        <f t="shared" si="25"/>
        <v>0</v>
      </c>
      <c r="X26" s="6"/>
    </row>
    <row r="27" spans="1:30" hidden="1" x14ac:dyDescent="0.2">
      <c r="A27" s="5" t="s">
        <v>153</v>
      </c>
      <c r="B27" s="6"/>
      <c r="C27" s="6"/>
      <c r="D27" s="6"/>
      <c r="E27" s="6"/>
      <c r="F27" s="6"/>
      <c r="G27" s="6"/>
      <c r="H27" s="6">
        <v>0</v>
      </c>
      <c r="I27" s="6">
        <f t="shared" si="21"/>
        <v>0</v>
      </c>
      <c r="J27" s="7">
        <f t="shared" si="14"/>
        <v>0</v>
      </c>
      <c r="K27" s="6">
        <f t="shared" si="22"/>
        <v>0</v>
      </c>
      <c r="L27" s="6">
        <f t="shared" si="15"/>
        <v>0</v>
      </c>
      <c r="M27" s="7">
        <f>ROUND((B27+E27+G27)*0.02,2)</f>
        <v>0</v>
      </c>
      <c r="N27" s="7">
        <f t="shared" si="23"/>
        <v>0</v>
      </c>
      <c r="O27" s="6">
        <f t="shared" si="16"/>
        <v>0</v>
      </c>
      <c r="Q27" s="6">
        <f t="shared" si="24"/>
        <v>0</v>
      </c>
      <c r="R27" s="6">
        <f t="shared" si="17"/>
        <v>0</v>
      </c>
      <c r="S27" s="6">
        <f t="shared" si="18"/>
        <v>0</v>
      </c>
      <c r="T27" s="6"/>
      <c r="U27" s="6"/>
      <c r="V27" s="163">
        <f t="shared" si="19"/>
        <v>0</v>
      </c>
      <c r="W27" s="1">
        <f t="shared" si="25"/>
        <v>0</v>
      </c>
      <c r="X27" s="6"/>
    </row>
    <row r="28" spans="1:30" hidden="1" x14ac:dyDescent="0.2">
      <c r="A28" s="5" t="s">
        <v>154</v>
      </c>
      <c r="B28" s="6"/>
      <c r="C28" s="6"/>
      <c r="D28" s="6"/>
      <c r="E28" s="6"/>
      <c r="F28" s="6"/>
      <c r="G28" s="6"/>
      <c r="H28" s="6">
        <v>0</v>
      </c>
      <c r="I28" s="6">
        <f t="shared" si="21"/>
        <v>0</v>
      </c>
      <c r="J28" s="7">
        <f t="shared" si="14"/>
        <v>0</v>
      </c>
      <c r="K28" s="6">
        <f t="shared" si="22"/>
        <v>0</v>
      </c>
      <c r="L28" s="6">
        <f t="shared" si="15"/>
        <v>0</v>
      </c>
      <c r="M28" s="7">
        <f>ROUND((B28+G28)*0.02,2)</f>
        <v>0</v>
      </c>
      <c r="N28" s="7">
        <f t="shared" si="23"/>
        <v>0</v>
      </c>
      <c r="O28" s="6">
        <f t="shared" si="16"/>
        <v>0</v>
      </c>
      <c r="Q28" s="6">
        <f t="shared" si="24"/>
        <v>0</v>
      </c>
      <c r="R28" s="6">
        <f t="shared" si="17"/>
        <v>0</v>
      </c>
      <c r="S28" s="6">
        <f t="shared" si="18"/>
        <v>0</v>
      </c>
      <c r="T28" s="6"/>
      <c r="U28" s="6"/>
      <c r="V28" s="163">
        <f t="shared" si="19"/>
        <v>0</v>
      </c>
      <c r="W28" s="1">
        <f t="shared" si="25"/>
        <v>0</v>
      </c>
      <c r="X28" s="6"/>
    </row>
    <row r="29" spans="1:30" hidden="1" x14ac:dyDescent="0.2">
      <c r="A29" s="5" t="s">
        <v>155</v>
      </c>
      <c r="B29" s="6"/>
      <c r="C29" s="6"/>
      <c r="D29" s="6"/>
      <c r="E29" s="6"/>
      <c r="F29" s="6"/>
      <c r="G29" s="6"/>
      <c r="H29" s="6">
        <v>0</v>
      </c>
      <c r="I29" s="6">
        <f t="shared" si="21"/>
        <v>0</v>
      </c>
      <c r="J29" s="7">
        <f t="shared" si="14"/>
        <v>0</v>
      </c>
      <c r="K29" s="6">
        <f t="shared" si="22"/>
        <v>0</v>
      </c>
      <c r="L29" s="6">
        <f t="shared" si="15"/>
        <v>0</v>
      </c>
      <c r="M29" s="7">
        <f>ROUND((B29+G29)*0.02,2)</f>
        <v>0</v>
      </c>
      <c r="N29" s="7">
        <f t="shared" si="23"/>
        <v>0</v>
      </c>
      <c r="O29" s="6">
        <f t="shared" si="16"/>
        <v>0</v>
      </c>
      <c r="Q29" s="6">
        <f t="shared" si="24"/>
        <v>0</v>
      </c>
      <c r="R29" s="6">
        <f t="shared" si="17"/>
        <v>0</v>
      </c>
      <c r="S29" s="6">
        <f t="shared" si="18"/>
        <v>0</v>
      </c>
      <c r="T29" s="6"/>
      <c r="U29" s="6"/>
      <c r="V29" s="163">
        <f t="shared" si="19"/>
        <v>0</v>
      </c>
      <c r="W29" s="1">
        <f t="shared" si="25"/>
        <v>0</v>
      </c>
      <c r="X29" s="6"/>
    </row>
    <row r="30" spans="1:30" x14ac:dyDescent="0.2">
      <c r="A30" s="3" t="s">
        <v>156</v>
      </c>
      <c r="B30" s="4">
        <f t="shared" ref="B30:O30" si="26">SUM(B31:B32)</f>
        <v>2343.75</v>
      </c>
      <c r="C30" s="4">
        <f t="shared" si="26"/>
        <v>312.5</v>
      </c>
      <c r="D30" s="4">
        <f t="shared" si="26"/>
        <v>2031.25</v>
      </c>
      <c r="E30" s="4">
        <f t="shared" si="26"/>
        <v>0</v>
      </c>
      <c r="F30" s="4">
        <f t="shared" si="26"/>
        <v>0</v>
      </c>
      <c r="G30" s="4">
        <f t="shared" si="26"/>
        <v>0</v>
      </c>
      <c r="H30" s="4">
        <f t="shared" si="26"/>
        <v>0</v>
      </c>
      <c r="I30" s="4">
        <f t="shared" si="26"/>
        <v>0</v>
      </c>
      <c r="J30" s="4">
        <f t="shared" si="26"/>
        <v>179.29</v>
      </c>
      <c r="K30" s="4">
        <f t="shared" si="26"/>
        <v>23.905333333333331</v>
      </c>
      <c r="L30" s="4">
        <f t="shared" si="26"/>
        <v>155.38466666666665</v>
      </c>
      <c r="M30" s="4">
        <f t="shared" si="26"/>
        <v>46.88</v>
      </c>
      <c r="N30" s="4">
        <f t="shared" si="26"/>
        <v>6.25</v>
      </c>
      <c r="O30" s="4">
        <f t="shared" si="26"/>
        <v>40.630000000000003</v>
      </c>
      <c r="P30" s="156"/>
      <c r="Q30" s="6"/>
      <c r="W30" s="156"/>
      <c r="X30" s="156"/>
      <c r="Y30" s="156"/>
      <c r="Z30" s="156"/>
      <c r="AA30" s="156"/>
      <c r="AB30" s="156"/>
      <c r="AC30" s="156"/>
      <c r="AD30" s="156"/>
    </row>
    <row r="31" spans="1:30" x14ac:dyDescent="0.2">
      <c r="A31" s="5" t="str">
        <f>'[1]12.15'!O6</f>
        <v>Amanda B. Martinez</v>
      </c>
      <c r="B31" s="6">
        <f>'01.10'!X41</f>
        <v>2343.75</v>
      </c>
      <c r="C31" s="6">
        <f>B31/15*2</f>
        <v>312.5</v>
      </c>
      <c r="D31" s="6">
        <f>B31-C31</f>
        <v>2031.25</v>
      </c>
      <c r="E31" s="6">
        <f>'[1]12.15'!O44</f>
        <v>0</v>
      </c>
      <c r="F31" s="6">
        <v>0</v>
      </c>
      <c r="G31" s="6">
        <f>'[1]12.29'!O41</f>
        <v>0</v>
      </c>
      <c r="H31" s="6">
        <v>0</v>
      </c>
      <c r="I31" s="6">
        <f>G31-H31</f>
        <v>0</v>
      </c>
      <c r="J31" s="7">
        <f>Q31</f>
        <v>179.29</v>
      </c>
      <c r="K31" s="6">
        <f>J31/15*2</f>
        <v>23.905333333333331</v>
      </c>
      <c r="L31" s="6">
        <f>J31-K31</f>
        <v>155.38466666666665</v>
      </c>
      <c r="M31" s="7">
        <f>ROUND((B31+G31)*0.02,2)</f>
        <v>46.88</v>
      </c>
      <c r="N31" s="7">
        <f>ROUND((C31+H31)*0.02,2)</f>
        <v>6.25</v>
      </c>
      <c r="O31" s="6">
        <f>M31-N31</f>
        <v>40.630000000000003</v>
      </c>
      <c r="Q31" s="6">
        <f>SUM(R31:V31)</f>
        <v>179.29</v>
      </c>
      <c r="R31" s="6">
        <f>ROUND((B31*0.062),2)</f>
        <v>145.31</v>
      </c>
      <c r="S31" s="6">
        <f>ROUND((B31*0.0145),2)</f>
        <v>33.979999999999997</v>
      </c>
      <c r="T31" s="6"/>
      <c r="U31" s="6"/>
      <c r="V31" s="163">
        <v>0</v>
      </c>
      <c r="W31" s="1">
        <f>ROUND((B31+G31)*0.02,2)</f>
        <v>46.88</v>
      </c>
      <c r="X31" s="6"/>
    </row>
    <row r="32" spans="1:30" hidden="1" x14ac:dyDescent="0.2">
      <c r="A32" s="5" t="s">
        <v>157</v>
      </c>
      <c r="B32" s="6"/>
      <c r="C32" s="6"/>
      <c r="D32" s="6"/>
      <c r="E32" s="6"/>
      <c r="F32" s="6"/>
      <c r="G32" s="6"/>
      <c r="H32" s="6"/>
      <c r="I32" s="6">
        <f>G32-H32</f>
        <v>0</v>
      </c>
      <c r="J32" s="7">
        <f>Q32</f>
        <v>0</v>
      </c>
      <c r="K32" s="6">
        <f>J32/15*2</f>
        <v>0</v>
      </c>
      <c r="L32" s="6">
        <f>J32-K32</f>
        <v>0</v>
      </c>
      <c r="M32" s="7">
        <f>ROUND((B32+G32)*0.02,2)</f>
        <v>0</v>
      </c>
      <c r="N32" s="7">
        <f>ROUND((C32+H32)*0.02,2)</f>
        <v>0</v>
      </c>
      <c r="O32" s="6">
        <f>M32-N32</f>
        <v>0</v>
      </c>
      <c r="Q32" s="6">
        <f>SUM(R32:V32)</f>
        <v>0</v>
      </c>
      <c r="R32" s="6">
        <f>ROUND((B32*0.062),2)</f>
        <v>0</v>
      </c>
      <c r="S32" s="6">
        <f>ROUND((B32*0.0145),2)</f>
        <v>0</v>
      </c>
      <c r="T32" s="6"/>
      <c r="U32" s="6"/>
      <c r="V32" s="163">
        <v>0</v>
      </c>
      <c r="W32" s="1">
        <f>ROUND((B32+G32)*0.02,2)</f>
        <v>0</v>
      </c>
      <c r="X32" s="6"/>
    </row>
    <row r="33" spans="1:24" x14ac:dyDescent="0.2">
      <c r="A33" s="8" t="s">
        <v>158</v>
      </c>
      <c r="B33" s="9">
        <f>B7+B17+B15+B30</f>
        <v>2343.75</v>
      </c>
      <c r="C33" s="9">
        <f>C7+C17+C15+C30</f>
        <v>312.5</v>
      </c>
      <c r="D33" s="9">
        <f>B33-C33</f>
        <v>2031.25</v>
      </c>
      <c r="E33" s="9">
        <f>E7+E17+E15+E30</f>
        <v>0</v>
      </c>
      <c r="F33" s="9">
        <f>F7+F17+F15+F30</f>
        <v>0</v>
      </c>
      <c r="G33" s="9">
        <f>G7+G17+G15+G30</f>
        <v>0</v>
      </c>
      <c r="H33" s="9">
        <f>H7+H17+H15+H30</f>
        <v>0</v>
      </c>
      <c r="I33" s="9">
        <f>G33-H33</f>
        <v>0</v>
      </c>
      <c r="J33" s="9">
        <f>J7+J17+J15+J30</f>
        <v>179.29</v>
      </c>
      <c r="K33" s="9">
        <f>K7+K17+K15+K30</f>
        <v>23.905333333333331</v>
      </c>
      <c r="L33" s="9">
        <f>J33-K33</f>
        <v>155.38466666666665</v>
      </c>
      <c r="M33" s="9">
        <f>M7+M17+M15+M30</f>
        <v>46.88</v>
      </c>
      <c r="N33" s="9">
        <f>N7+N17+N15+N30</f>
        <v>6.25</v>
      </c>
      <c r="O33" s="9">
        <f>M33-N33</f>
        <v>40.630000000000003</v>
      </c>
      <c r="P33" s="6"/>
      <c r="Q33" s="6"/>
      <c r="R33" s="6">
        <f>SUM(R7:R32)</f>
        <v>145.31</v>
      </c>
      <c r="S33" s="6">
        <f>SUM(S7:S32)</f>
        <v>33.979999999999997</v>
      </c>
      <c r="T33" s="6">
        <f>SUM(T7:T32)</f>
        <v>0</v>
      </c>
      <c r="U33" s="6">
        <f>SUM(U7:U32)</f>
        <v>0</v>
      </c>
      <c r="V33" s="6">
        <f>SUM(V7:V32)</f>
        <v>0</v>
      </c>
      <c r="W33" s="6">
        <f>SUM(W8:W32)</f>
        <v>46.88</v>
      </c>
      <c r="X33" s="6"/>
    </row>
    <row r="34" spans="1:24" x14ac:dyDescent="0.2">
      <c r="B34" s="6"/>
      <c r="C34" s="6"/>
      <c r="D34" s="6"/>
    </row>
    <row r="35" spans="1:24" x14ac:dyDescent="0.2">
      <c r="B35" s="6">
        <f>B33+E33+G33+M33+J33+F33</f>
        <v>2569.92</v>
      </c>
      <c r="C35" s="6"/>
      <c r="D35" s="6"/>
      <c r="G35" s="6"/>
      <c r="H35" s="6"/>
      <c r="I35" s="6"/>
      <c r="J35" s="7"/>
      <c r="K35" s="7"/>
      <c r="L35" s="7"/>
      <c r="M35" s="155"/>
    </row>
    <row r="36" spans="1:24" x14ac:dyDescent="0.2">
      <c r="M36" s="162"/>
      <c r="N36" s="161"/>
      <c r="O36" s="6"/>
    </row>
    <row r="37" spans="1:24" x14ac:dyDescent="0.2">
      <c r="M37" s="160"/>
      <c r="N37" s="6"/>
      <c r="O37" s="6"/>
    </row>
  </sheetData>
  <mergeCells count="4">
    <mergeCell ref="A1:O1"/>
    <mergeCell ref="A2:O2"/>
    <mergeCell ref="A3:O3"/>
    <mergeCell ref="A4:O4"/>
  </mergeCells>
  <printOptions horizontalCentered="1"/>
  <pageMargins left="0.25" right="0.25" top="0.25" bottom="0.2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6CE4-DA57-4852-B192-88C83A2A1620}">
  <sheetPr codeName="Sheet13">
    <pageSetUpPr fitToPage="1"/>
  </sheetPr>
  <dimension ref="A1:AA59"/>
  <sheetViews>
    <sheetView zoomScale="90" zoomScaleNormal="90" workbookViewId="0">
      <pane xSplit="3" ySplit="16" topLeftCell="D37" activePane="bottomRight" state="frozen"/>
      <selection pane="topRight" activeCell="M34" sqref="M34"/>
      <selection pane="bottomLeft" activeCell="M34" sqref="M34"/>
      <selection pane="bottomRight" activeCell="M34" sqref="M34"/>
    </sheetView>
  </sheetViews>
  <sheetFormatPr baseColWidth="10" defaultColWidth="9.1640625" defaultRowHeight="13" x14ac:dyDescent="0.15"/>
  <cols>
    <col min="1" max="1" width="11.1640625" style="11" customWidth="1"/>
    <col min="2" max="2" width="8.1640625" style="11" customWidth="1"/>
    <col min="3" max="3" width="17.83203125" style="11" customWidth="1"/>
    <col min="4" max="4" width="0.6640625" style="11" customWidth="1"/>
    <col min="5" max="5" width="10" style="11" hidden="1" customWidth="1"/>
    <col min="6" max="6" width="10.6640625" style="11" hidden="1" customWidth="1"/>
    <col min="7" max="7" width="10" style="11" hidden="1" customWidth="1"/>
    <col min="8" max="8" width="11.5" style="11" hidden="1" customWidth="1"/>
    <col min="9" max="9" width="10" style="11" hidden="1" customWidth="1"/>
    <col min="10" max="11" width="10.5" style="11" hidden="1" customWidth="1"/>
    <col min="12" max="12" width="10.6640625" style="11" hidden="1" customWidth="1"/>
    <col min="13" max="14" width="10.5" style="11" hidden="1" customWidth="1"/>
    <col min="15" max="22" width="10" style="11" hidden="1" customWidth="1"/>
    <col min="23" max="23" width="11.33203125" style="11" hidden="1" customWidth="1"/>
    <col min="24" max="24" width="11.33203125" style="11" customWidth="1"/>
    <col min="25" max="25" width="10" style="11" hidden="1" customWidth="1"/>
    <col min="26" max="26" width="0.6640625" style="11" customWidth="1"/>
    <col min="27" max="27" width="2.33203125" style="11" customWidth="1"/>
    <col min="28" max="16384" width="9.1640625" style="11"/>
  </cols>
  <sheetData>
    <row r="1" spans="1:26" ht="16" x14ac:dyDescent="0.2">
      <c r="A1" s="10" t="s">
        <v>66</v>
      </c>
      <c r="B1" s="10"/>
      <c r="C1" s="10"/>
      <c r="D1" s="10"/>
      <c r="E1" s="10"/>
      <c r="G1" s="10"/>
      <c r="H1" s="10"/>
      <c r="I1" s="10"/>
      <c r="J1" s="10"/>
      <c r="K1" s="10"/>
      <c r="L1" s="10"/>
      <c r="N1" s="10"/>
      <c r="U1" s="12"/>
    </row>
    <row r="2" spans="1:26" ht="16" x14ac:dyDescent="0.2">
      <c r="A2" s="10" t="s">
        <v>159</v>
      </c>
      <c r="B2" s="10"/>
      <c r="C2" s="10"/>
      <c r="D2" s="10"/>
      <c r="E2" s="10"/>
      <c r="G2" s="10"/>
      <c r="H2" s="10"/>
      <c r="I2" s="10"/>
      <c r="J2" s="10"/>
      <c r="K2" s="10"/>
      <c r="L2" s="10"/>
      <c r="N2" s="10"/>
      <c r="U2" s="12"/>
    </row>
    <row r="3" spans="1:26" ht="16" x14ac:dyDescent="0.2">
      <c r="A3" s="10" t="s">
        <v>160</v>
      </c>
      <c r="B3" s="10"/>
      <c r="C3" s="10"/>
      <c r="D3" s="10"/>
      <c r="E3" s="10"/>
      <c r="G3" s="10"/>
      <c r="H3" s="10"/>
      <c r="I3" s="10"/>
      <c r="J3" s="10"/>
      <c r="K3" s="10"/>
      <c r="L3" s="10"/>
      <c r="N3" s="10"/>
      <c r="U3" s="12"/>
    </row>
    <row r="4" spans="1:26" ht="16" x14ac:dyDescent="0.2">
      <c r="A4" s="10" t="s">
        <v>161</v>
      </c>
      <c r="B4" s="10"/>
      <c r="C4" s="10"/>
      <c r="D4" s="10"/>
      <c r="E4" s="10"/>
      <c r="G4" s="10"/>
      <c r="H4" s="10"/>
      <c r="I4" s="10"/>
      <c r="J4" s="10"/>
      <c r="K4" s="10"/>
      <c r="L4" s="10"/>
      <c r="N4" s="10"/>
    </row>
    <row r="5" spans="1:26" ht="18" x14ac:dyDescent="0.2">
      <c r="A5" s="13"/>
    </row>
    <row r="6" spans="1:26" ht="28" x14ac:dyDescent="0.15">
      <c r="A6" s="209" t="s">
        <v>22</v>
      </c>
      <c r="B6" s="209"/>
      <c r="C6" s="210"/>
      <c r="D6" s="14"/>
      <c r="E6" s="15" t="s">
        <v>162</v>
      </c>
      <c r="F6" s="15" t="s">
        <v>145</v>
      </c>
      <c r="G6" s="15" t="s">
        <v>137</v>
      </c>
      <c r="H6" s="15" t="s">
        <v>163</v>
      </c>
      <c r="I6" s="15" t="s">
        <v>164</v>
      </c>
      <c r="J6" s="16" t="s">
        <v>147</v>
      </c>
      <c r="K6" s="16" t="s">
        <v>165</v>
      </c>
      <c r="L6" s="16" t="s">
        <v>166</v>
      </c>
      <c r="M6" s="15" t="s">
        <v>139</v>
      </c>
      <c r="N6" s="15" t="s">
        <v>167</v>
      </c>
      <c r="O6" s="15" t="s">
        <v>168</v>
      </c>
      <c r="P6" s="15" t="s">
        <v>169</v>
      </c>
      <c r="Q6" s="15" t="s">
        <v>151</v>
      </c>
      <c r="R6" s="15" t="s">
        <v>170</v>
      </c>
      <c r="S6" s="15" t="s">
        <v>171</v>
      </c>
      <c r="T6" s="15" t="s">
        <v>172</v>
      </c>
      <c r="U6" s="17" t="s">
        <v>173</v>
      </c>
      <c r="V6" s="15" t="s">
        <v>174</v>
      </c>
      <c r="W6" s="15" t="s">
        <v>175</v>
      </c>
      <c r="X6" s="15" t="s">
        <v>176</v>
      </c>
      <c r="Y6" s="15" t="s">
        <v>177</v>
      </c>
      <c r="Z6" s="14"/>
    </row>
    <row r="7" spans="1:26" hidden="1" x14ac:dyDescent="0.15">
      <c r="A7" s="209" t="s">
        <v>23</v>
      </c>
      <c r="B7" s="209"/>
      <c r="C7" s="210"/>
      <c r="D7" s="18"/>
      <c r="E7" s="15"/>
      <c r="F7" s="15"/>
      <c r="G7" s="15"/>
      <c r="H7" s="15"/>
      <c r="I7" s="15"/>
      <c r="J7" s="16"/>
      <c r="K7" s="16"/>
      <c r="L7" s="16"/>
      <c r="M7" s="16"/>
      <c r="N7" s="15"/>
      <c r="O7" s="15"/>
      <c r="P7" s="15"/>
      <c r="Q7" s="15"/>
      <c r="R7" s="15"/>
      <c r="S7" s="15"/>
      <c r="T7" s="15"/>
      <c r="U7" s="17"/>
      <c r="V7" s="15"/>
      <c r="W7" s="15"/>
      <c r="X7" s="15"/>
      <c r="Y7" s="15"/>
      <c r="Z7" s="18"/>
    </row>
    <row r="8" spans="1:26" ht="12.75" customHeight="1" x14ac:dyDescent="0.15">
      <c r="A8" s="209" t="s">
        <v>24</v>
      </c>
      <c r="B8" s="209"/>
      <c r="C8" s="210"/>
      <c r="D8" s="18"/>
      <c r="E8" s="20" t="s">
        <v>26</v>
      </c>
      <c r="F8" s="20" t="s">
        <v>25</v>
      </c>
      <c r="G8" s="20" t="s">
        <v>26</v>
      </c>
      <c r="H8" s="20" t="s">
        <v>26</v>
      </c>
      <c r="I8" s="20" t="s">
        <v>26</v>
      </c>
      <c r="J8" s="20" t="s">
        <v>26</v>
      </c>
      <c r="K8" s="20" t="s">
        <v>25</v>
      </c>
      <c r="L8" s="20" t="s">
        <v>25</v>
      </c>
      <c r="M8" s="20" t="s">
        <v>26</v>
      </c>
      <c r="N8" s="20" t="s">
        <v>26</v>
      </c>
      <c r="O8" s="20" t="s">
        <v>25</v>
      </c>
      <c r="P8" s="20" t="s">
        <v>26</v>
      </c>
      <c r="Q8" s="20" t="s">
        <v>25</v>
      </c>
      <c r="R8" s="20" t="s">
        <v>25</v>
      </c>
      <c r="S8" s="20" t="s">
        <v>25</v>
      </c>
      <c r="T8" s="20" t="s">
        <v>26</v>
      </c>
      <c r="U8" s="20" t="s">
        <v>25</v>
      </c>
      <c r="V8" s="20" t="s">
        <v>25</v>
      </c>
      <c r="W8" s="20" t="s">
        <v>26</v>
      </c>
      <c r="X8" s="20" t="s">
        <v>26</v>
      </c>
      <c r="Y8" s="20" t="s">
        <v>25</v>
      </c>
      <c r="Z8" s="18"/>
    </row>
    <row r="9" spans="1:26" ht="12.75" customHeight="1" x14ac:dyDescent="0.15">
      <c r="A9" s="95"/>
      <c r="B9" s="95"/>
      <c r="C9" s="96" t="s">
        <v>27</v>
      </c>
      <c r="D9" s="18"/>
      <c r="E9" s="20" t="s">
        <v>102</v>
      </c>
      <c r="F9" s="20" t="s">
        <v>102</v>
      </c>
      <c r="G9" s="20" t="s">
        <v>102</v>
      </c>
      <c r="H9" s="20" t="s">
        <v>102</v>
      </c>
      <c r="I9" s="20" t="s">
        <v>102</v>
      </c>
      <c r="J9" s="20" t="s">
        <v>102</v>
      </c>
      <c r="K9" s="20" t="s">
        <v>102</v>
      </c>
      <c r="L9" s="20" t="s">
        <v>102</v>
      </c>
      <c r="M9" s="20" t="s">
        <v>102</v>
      </c>
      <c r="N9" s="20" t="s">
        <v>102</v>
      </c>
      <c r="O9" s="20" t="s">
        <v>102</v>
      </c>
      <c r="P9" s="20" t="s">
        <v>102</v>
      </c>
      <c r="Q9" s="20" t="s">
        <v>102</v>
      </c>
      <c r="R9" s="20" t="s">
        <v>102</v>
      </c>
      <c r="S9" s="20" t="s">
        <v>102</v>
      </c>
      <c r="T9" s="20" t="s">
        <v>102</v>
      </c>
      <c r="U9" s="20" t="s">
        <v>102</v>
      </c>
      <c r="V9" s="20" t="s">
        <v>102</v>
      </c>
      <c r="W9" s="20" t="s">
        <v>178</v>
      </c>
      <c r="X9" s="20" t="s">
        <v>102</v>
      </c>
      <c r="Y9" s="20" t="s">
        <v>102</v>
      </c>
      <c r="Z9" s="18"/>
    </row>
    <row r="10" spans="1:26" x14ac:dyDescent="0.15">
      <c r="A10" s="209" t="s">
        <v>31</v>
      </c>
      <c r="B10" s="209"/>
      <c r="C10" s="210"/>
      <c r="D10" s="19"/>
      <c r="E10" s="20">
        <v>37211</v>
      </c>
      <c r="F10" s="20">
        <v>37075</v>
      </c>
      <c r="G10" s="20">
        <v>37216</v>
      </c>
      <c r="H10" s="20">
        <v>37221</v>
      </c>
      <c r="I10" s="20">
        <v>37138</v>
      </c>
      <c r="J10" s="21">
        <v>37076</v>
      </c>
      <c r="K10" s="21">
        <v>37211</v>
      </c>
      <c r="L10" s="21">
        <v>37076</v>
      </c>
      <c r="M10" s="21">
        <v>37214</v>
      </c>
      <c r="N10" s="20">
        <v>37205</v>
      </c>
      <c r="O10" s="20">
        <v>37220</v>
      </c>
      <c r="P10" s="20">
        <v>37216</v>
      </c>
      <c r="Q10" s="20">
        <v>38401</v>
      </c>
      <c r="R10" s="20">
        <v>37122</v>
      </c>
      <c r="S10" s="20">
        <v>37122</v>
      </c>
      <c r="T10" s="20">
        <v>37214</v>
      </c>
      <c r="U10" s="22">
        <v>37080</v>
      </c>
      <c r="V10" s="20">
        <v>37066</v>
      </c>
      <c r="W10" s="20">
        <v>28269</v>
      </c>
      <c r="X10" s="20">
        <v>37076</v>
      </c>
      <c r="Y10" s="20">
        <v>37216</v>
      </c>
      <c r="Z10" s="19"/>
    </row>
    <row r="11" spans="1:26" ht="28" x14ac:dyDescent="0.15">
      <c r="A11" s="209" t="s">
        <v>32</v>
      </c>
      <c r="B11" s="209"/>
      <c r="C11" s="210"/>
      <c r="D11" s="23"/>
      <c r="E11" s="26" t="s">
        <v>179</v>
      </c>
      <c r="F11" s="26" t="s">
        <v>180</v>
      </c>
      <c r="G11" s="26" t="s">
        <v>104</v>
      </c>
      <c r="H11" s="24" t="s">
        <v>181</v>
      </c>
      <c r="I11" s="24" t="s">
        <v>182</v>
      </c>
      <c r="J11" s="26" t="s">
        <v>183</v>
      </c>
      <c r="K11" s="26" t="s">
        <v>184</v>
      </c>
      <c r="L11" s="25" t="s">
        <v>185</v>
      </c>
      <c r="M11" s="25" t="s">
        <v>186</v>
      </c>
      <c r="N11" s="26" t="s">
        <v>187</v>
      </c>
      <c r="O11" s="26" t="s">
        <v>108</v>
      </c>
      <c r="P11" s="24" t="s">
        <v>188</v>
      </c>
      <c r="Q11" s="24" t="s">
        <v>189</v>
      </c>
      <c r="R11" s="24" t="s">
        <v>190</v>
      </c>
      <c r="S11" s="24" t="s">
        <v>191</v>
      </c>
      <c r="T11" s="26" t="s">
        <v>192</v>
      </c>
      <c r="U11" s="27" t="s">
        <v>193</v>
      </c>
      <c r="V11" s="24" t="s">
        <v>194</v>
      </c>
      <c r="W11" s="24" t="s">
        <v>195</v>
      </c>
      <c r="X11" s="26" t="s">
        <v>196</v>
      </c>
      <c r="Y11" s="24" t="s">
        <v>197</v>
      </c>
      <c r="Z11" s="23"/>
    </row>
    <row r="12" spans="1:26" x14ac:dyDescent="0.15">
      <c r="A12" s="229" t="s">
        <v>49</v>
      </c>
      <c r="B12" s="229"/>
      <c r="C12" s="230"/>
      <c r="D12" s="23"/>
      <c r="E12" s="28">
        <v>70000</v>
      </c>
      <c r="F12" s="28">
        <v>80000</v>
      </c>
      <c r="G12" s="28">
        <v>80000</v>
      </c>
      <c r="H12" s="29">
        <v>40000</v>
      </c>
      <c r="I12" s="29">
        <v>75000</v>
      </c>
      <c r="J12" s="29">
        <v>80000</v>
      </c>
      <c r="K12" s="29">
        <v>82000</v>
      </c>
      <c r="L12" s="28">
        <v>125000</v>
      </c>
      <c r="M12" s="30">
        <v>80000</v>
      </c>
      <c r="N12" s="28">
        <v>56000</v>
      </c>
      <c r="O12" s="30">
        <v>80000</v>
      </c>
      <c r="P12" s="28">
        <v>55000</v>
      </c>
      <c r="Q12" s="29">
        <v>55000</v>
      </c>
      <c r="R12" s="30">
        <v>70000</v>
      </c>
      <c r="S12" s="30">
        <v>88500</v>
      </c>
      <c r="T12" s="30">
        <v>80000</v>
      </c>
      <c r="U12" s="30">
        <v>80000</v>
      </c>
      <c r="V12" s="28">
        <v>87000</v>
      </c>
      <c r="W12" s="28">
        <v>156000</v>
      </c>
      <c r="X12" s="28">
        <v>75000</v>
      </c>
      <c r="Y12" s="29">
        <v>71000</v>
      </c>
      <c r="Z12" s="23"/>
    </row>
    <row r="13" spans="1:26" s="33" customFormat="1" x14ac:dyDescent="0.15">
      <c r="A13" s="229" t="s">
        <v>198</v>
      </c>
      <c r="B13" s="229"/>
      <c r="C13" s="230"/>
      <c r="D13" s="31"/>
      <c r="E13" s="32">
        <f t="shared" ref="E13:Y13" si="0">E12/24</f>
        <v>2916.6666666666665</v>
      </c>
      <c r="F13" s="32">
        <f t="shared" si="0"/>
        <v>3333.3333333333335</v>
      </c>
      <c r="G13" s="32">
        <f t="shared" si="0"/>
        <v>3333.3333333333335</v>
      </c>
      <c r="H13" s="32">
        <f t="shared" si="0"/>
        <v>1666.6666666666667</v>
      </c>
      <c r="I13" s="32">
        <f t="shared" si="0"/>
        <v>3125</v>
      </c>
      <c r="J13" s="28">
        <f t="shared" si="0"/>
        <v>3333.3333333333335</v>
      </c>
      <c r="K13" s="28">
        <f t="shared" si="0"/>
        <v>3416.6666666666665</v>
      </c>
      <c r="L13" s="32">
        <f t="shared" si="0"/>
        <v>5208.333333333333</v>
      </c>
      <c r="M13" s="32">
        <f t="shared" si="0"/>
        <v>3333.3333333333335</v>
      </c>
      <c r="N13" s="32">
        <f t="shared" si="0"/>
        <v>2333.3333333333335</v>
      </c>
      <c r="O13" s="32">
        <f t="shared" si="0"/>
        <v>3333.3333333333335</v>
      </c>
      <c r="P13" s="32">
        <f t="shared" si="0"/>
        <v>2291.6666666666665</v>
      </c>
      <c r="Q13" s="32">
        <f t="shared" si="0"/>
        <v>2291.6666666666665</v>
      </c>
      <c r="R13" s="32">
        <f t="shared" si="0"/>
        <v>2916.6666666666665</v>
      </c>
      <c r="S13" s="32">
        <f t="shared" si="0"/>
        <v>3687.5</v>
      </c>
      <c r="T13" s="28">
        <f t="shared" si="0"/>
        <v>3333.3333333333335</v>
      </c>
      <c r="U13" s="32">
        <f t="shared" si="0"/>
        <v>3333.3333333333335</v>
      </c>
      <c r="V13" s="32">
        <f t="shared" si="0"/>
        <v>3625</v>
      </c>
      <c r="W13" s="32">
        <f t="shared" si="0"/>
        <v>6500</v>
      </c>
      <c r="X13" s="32">
        <f t="shared" si="0"/>
        <v>3125</v>
      </c>
      <c r="Y13" s="32">
        <f t="shared" si="0"/>
        <v>2958.3333333333335</v>
      </c>
      <c r="Z13" s="31"/>
    </row>
    <row r="14" spans="1:26" x14ac:dyDescent="0.15">
      <c r="A14" s="229" t="s">
        <v>51</v>
      </c>
      <c r="B14" s="229"/>
      <c r="C14" s="230"/>
      <c r="D14" s="31"/>
      <c r="E14" s="32">
        <f t="shared" ref="E14:Y14" si="1">E13/$C$16</f>
        <v>182.29166666666666</v>
      </c>
      <c r="F14" s="32">
        <f t="shared" si="1"/>
        <v>208.33333333333334</v>
      </c>
      <c r="G14" s="32">
        <f t="shared" si="1"/>
        <v>208.33333333333334</v>
      </c>
      <c r="H14" s="32">
        <f t="shared" si="1"/>
        <v>104.16666666666667</v>
      </c>
      <c r="I14" s="32">
        <f t="shared" si="1"/>
        <v>195.3125</v>
      </c>
      <c r="J14" s="32">
        <f t="shared" si="1"/>
        <v>208.33333333333334</v>
      </c>
      <c r="K14" s="32">
        <f t="shared" si="1"/>
        <v>213.54166666666666</v>
      </c>
      <c r="L14" s="32">
        <f t="shared" si="1"/>
        <v>325.52083333333331</v>
      </c>
      <c r="M14" s="32">
        <f t="shared" si="1"/>
        <v>208.33333333333334</v>
      </c>
      <c r="N14" s="32">
        <f t="shared" si="1"/>
        <v>145.83333333333334</v>
      </c>
      <c r="O14" s="32">
        <f t="shared" si="1"/>
        <v>208.33333333333334</v>
      </c>
      <c r="P14" s="32">
        <f t="shared" si="1"/>
        <v>143.22916666666666</v>
      </c>
      <c r="Q14" s="32">
        <f t="shared" si="1"/>
        <v>143.22916666666666</v>
      </c>
      <c r="R14" s="32">
        <f t="shared" si="1"/>
        <v>182.29166666666666</v>
      </c>
      <c r="S14" s="32">
        <f t="shared" si="1"/>
        <v>230.46875</v>
      </c>
      <c r="T14" s="32">
        <f t="shared" si="1"/>
        <v>208.33333333333334</v>
      </c>
      <c r="U14" s="32">
        <f t="shared" si="1"/>
        <v>208.33333333333334</v>
      </c>
      <c r="V14" s="32">
        <f t="shared" si="1"/>
        <v>226.5625</v>
      </c>
      <c r="W14" s="32">
        <f t="shared" si="1"/>
        <v>406.25</v>
      </c>
      <c r="X14" s="32">
        <f t="shared" si="1"/>
        <v>195.3125</v>
      </c>
      <c r="Y14" s="32">
        <f t="shared" si="1"/>
        <v>184.89583333333334</v>
      </c>
      <c r="Z14" s="31"/>
    </row>
    <row r="15" spans="1:26" x14ac:dyDescent="0.15">
      <c r="A15" s="34"/>
      <c r="B15" s="35"/>
      <c r="C15" s="36"/>
      <c r="D15" s="31"/>
      <c r="E15" s="37"/>
      <c r="F15" s="3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1"/>
    </row>
    <row r="16" spans="1:26" hidden="1" x14ac:dyDescent="0.15">
      <c r="A16" s="39" t="s">
        <v>52</v>
      </c>
      <c r="B16" s="40"/>
      <c r="C16" s="20">
        <v>16</v>
      </c>
      <c r="D16" s="31"/>
      <c r="E16" s="41">
        <f t="shared" ref="E16:Y16" si="2">$C$16</f>
        <v>16</v>
      </c>
      <c r="F16" s="41">
        <f t="shared" si="2"/>
        <v>16</v>
      </c>
      <c r="G16" s="41">
        <f t="shared" si="2"/>
        <v>16</v>
      </c>
      <c r="H16" s="41">
        <f t="shared" si="2"/>
        <v>16</v>
      </c>
      <c r="I16" s="41">
        <f t="shared" si="2"/>
        <v>16</v>
      </c>
      <c r="J16" s="42">
        <f t="shared" si="2"/>
        <v>16</v>
      </c>
      <c r="K16" s="42">
        <f t="shared" si="2"/>
        <v>16</v>
      </c>
      <c r="L16" s="41">
        <f t="shared" si="2"/>
        <v>16</v>
      </c>
      <c r="M16" s="41">
        <f t="shared" si="2"/>
        <v>16</v>
      </c>
      <c r="N16" s="41">
        <f t="shared" si="2"/>
        <v>16</v>
      </c>
      <c r="O16" s="41">
        <f t="shared" si="2"/>
        <v>16</v>
      </c>
      <c r="P16" s="41">
        <f t="shared" si="2"/>
        <v>16</v>
      </c>
      <c r="Q16" s="41">
        <f t="shared" si="2"/>
        <v>16</v>
      </c>
      <c r="R16" s="41">
        <f t="shared" si="2"/>
        <v>16</v>
      </c>
      <c r="S16" s="41">
        <f t="shared" si="2"/>
        <v>16</v>
      </c>
      <c r="T16" s="42">
        <f t="shared" si="2"/>
        <v>16</v>
      </c>
      <c r="U16" s="41">
        <f t="shared" si="2"/>
        <v>16</v>
      </c>
      <c r="V16" s="41">
        <f t="shared" si="2"/>
        <v>16</v>
      </c>
      <c r="W16" s="41">
        <f t="shared" si="2"/>
        <v>16</v>
      </c>
      <c r="X16" s="41">
        <f t="shared" si="2"/>
        <v>16</v>
      </c>
      <c r="Y16" s="41">
        <f t="shared" si="2"/>
        <v>16</v>
      </c>
      <c r="Z16" s="31"/>
    </row>
    <row r="17" spans="1:26" hidden="1" x14ac:dyDescent="0.15">
      <c r="A17" s="43"/>
      <c r="B17" s="44"/>
      <c r="C17" s="37"/>
      <c r="D17" s="31"/>
      <c r="E17" s="37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1"/>
    </row>
    <row r="18" spans="1:26" hidden="1" x14ac:dyDescent="0.15">
      <c r="A18" s="45">
        <f t="shared" ref="A18:A26" si="3">B18</f>
        <v>45047</v>
      </c>
      <c r="B18" s="46">
        <v>45047</v>
      </c>
      <c r="C18" s="21" t="s">
        <v>54</v>
      </c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31"/>
    </row>
    <row r="19" spans="1:26" hidden="1" x14ac:dyDescent="0.15">
      <c r="A19" s="45">
        <f t="shared" si="3"/>
        <v>45048</v>
      </c>
      <c r="B19" s="46">
        <f t="shared" ref="B19:B26" si="4">B18+1</f>
        <v>45048</v>
      </c>
      <c r="C19" s="21" t="s">
        <v>54</v>
      </c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31"/>
    </row>
    <row r="20" spans="1:26" hidden="1" x14ac:dyDescent="0.15">
      <c r="A20" s="45">
        <f t="shared" si="3"/>
        <v>45049</v>
      </c>
      <c r="B20" s="46">
        <f t="shared" si="4"/>
        <v>45049</v>
      </c>
      <c r="C20" s="21" t="s">
        <v>54</v>
      </c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31"/>
    </row>
    <row r="21" spans="1:26" hidden="1" x14ac:dyDescent="0.15">
      <c r="A21" s="45">
        <f t="shared" si="3"/>
        <v>45050</v>
      </c>
      <c r="B21" s="46">
        <f t="shared" si="4"/>
        <v>45050</v>
      </c>
      <c r="C21" s="21" t="s">
        <v>54</v>
      </c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1"/>
    </row>
    <row r="22" spans="1:26" hidden="1" x14ac:dyDescent="0.15">
      <c r="A22" s="45">
        <f t="shared" si="3"/>
        <v>45051</v>
      </c>
      <c r="B22" s="46">
        <f t="shared" si="4"/>
        <v>45051</v>
      </c>
      <c r="C22" s="21" t="s">
        <v>54</v>
      </c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31"/>
    </row>
    <row r="23" spans="1:26" hidden="1" x14ac:dyDescent="0.15">
      <c r="A23" s="45">
        <f t="shared" si="3"/>
        <v>45052</v>
      </c>
      <c r="B23" s="46">
        <f t="shared" si="4"/>
        <v>45052</v>
      </c>
      <c r="C23" s="21" t="s">
        <v>54</v>
      </c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31"/>
    </row>
    <row r="24" spans="1:26" hidden="1" x14ac:dyDescent="0.15">
      <c r="A24" s="45">
        <f t="shared" si="3"/>
        <v>45053</v>
      </c>
      <c r="B24" s="46">
        <f t="shared" si="4"/>
        <v>45053</v>
      </c>
      <c r="C24" s="21" t="s">
        <v>54</v>
      </c>
      <c r="D24" s="48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8"/>
    </row>
    <row r="25" spans="1:26" hidden="1" x14ac:dyDescent="0.15">
      <c r="A25" s="45">
        <f t="shared" si="3"/>
        <v>45054</v>
      </c>
      <c r="B25" s="46">
        <f t="shared" si="4"/>
        <v>45054</v>
      </c>
      <c r="C25" s="21" t="s">
        <v>54</v>
      </c>
      <c r="D25" s="48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8"/>
    </row>
    <row r="26" spans="1:26" hidden="1" x14ac:dyDescent="0.15">
      <c r="A26" s="45">
        <f t="shared" si="3"/>
        <v>45055</v>
      </c>
      <c r="B26" s="46">
        <f t="shared" si="4"/>
        <v>45055</v>
      </c>
      <c r="C26" s="21" t="s">
        <v>54</v>
      </c>
      <c r="D26" s="48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8"/>
    </row>
    <row r="27" spans="1:26" hidden="1" x14ac:dyDescent="0.15">
      <c r="A27" s="45">
        <v>45056</v>
      </c>
      <c r="B27" s="46">
        <v>45056</v>
      </c>
      <c r="C27" s="21" t="s">
        <v>54</v>
      </c>
      <c r="D27" s="48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8"/>
    </row>
    <row r="28" spans="1:26" hidden="1" x14ac:dyDescent="0.15">
      <c r="A28" s="45">
        <f>B28</f>
        <v>45056</v>
      </c>
      <c r="B28" s="46">
        <f>B26+1</f>
        <v>45056</v>
      </c>
      <c r="C28" s="21" t="s">
        <v>199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8"/>
    </row>
    <row r="29" spans="1:26" hidden="1" x14ac:dyDescent="0.15">
      <c r="A29" s="45">
        <v>45057</v>
      </c>
      <c r="B29" s="46">
        <v>45057</v>
      </c>
      <c r="C29" s="21" t="s">
        <v>54</v>
      </c>
      <c r="D29" s="48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8"/>
    </row>
    <row r="30" spans="1:26" hidden="1" x14ac:dyDescent="0.15">
      <c r="A30" s="45">
        <f>B30</f>
        <v>45057</v>
      </c>
      <c r="B30" s="46">
        <f>B28+1</f>
        <v>45057</v>
      </c>
      <c r="C30" s="21" t="s">
        <v>199</v>
      </c>
      <c r="D30" s="48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8"/>
    </row>
    <row r="31" spans="1:26" hidden="1" x14ac:dyDescent="0.15">
      <c r="A31" s="45">
        <f>B31</f>
        <v>45058</v>
      </c>
      <c r="B31" s="46">
        <f>B30+1</f>
        <v>45058</v>
      </c>
      <c r="C31" s="21" t="s">
        <v>54</v>
      </c>
      <c r="D31" s="48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8"/>
    </row>
    <row r="32" spans="1:26" hidden="1" x14ac:dyDescent="0.15">
      <c r="A32" s="45">
        <f>B32</f>
        <v>45059</v>
      </c>
      <c r="B32" s="46">
        <f>B31+1</f>
        <v>45059</v>
      </c>
      <c r="C32" s="21" t="s">
        <v>54</v>
      </c>
      <c r="D32" s="4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8"/>
    </row>
    <row r="33" spans="1:27" hidden="1" x14ac:dyDescent="0.15">
      <c r="A33" s="45">
        <f>B33</f>
        <v>45060</v>
      </c>
      <c r="B33" s="46">
        <f>B32+1</f>
        <v>45060</v>
      </c>
      <c r="C33" s="21" t="s">
        <v>54</v>
      </c>
      <c r="D33" s="48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8"/>
    </row>
    <row r="34" spans="1:27" ht="13.5" hidden="1" customHeight="1" x14ac:dyDescent="0.15">
      <c r="A34" s="45">
        <f>B34</f>
        <v>45061</v>
      </c>
      <c r="B34" s="46">
        <f>B33+1</f>
        <v>45061</v>
      </c>
      <c r="C34" s="21" t="s">
        <v>54</v>
      </c>
      <c r="D34" s="48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8"/>
    </row>
    <row r="35" spans="1:27" hidden="1" x14ac:dyDescent="0.15">
      <c r="A35" s="45"/>
      <c r="B35" s="46"/>
      <c r="C35" s="21"/>
      <c r="D35" s="48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8"/>
    </row>
    <row r="36" spans="1:27" hidden="1" x14ac:dyDescent="0.15">
      <c r="A36" s="190" t="s">
        <v>56</v>
      </c>
      <c r="B36" s="191"/>
      <c r="C36" s="192"/>
      <c r="D36" s="48"/>
      <c r="E36" s="49">
        <f t="shared" ref="E36:Y36" si="5">SUM(E18:E35)</f>
        <v>0</v>
      </c>
      <c r="F36" s="49">
        <f t="shared" si="5"/>
        <v>0</v>
      </c>
      <c r="G36" s="49">
        <f t="shared" si="5"/>
        <v>0</v>
      </c>
      <c r="H36" s="49">
        <f t="shared" si="5"/>
        <v>0</v>
      </c>
      <c r="I36" s="49">
        <f t="shared" si="5"/>
        <v>0</v>
      </c>
      <c r="J36" s="49">
        <f t="shared" si="5"/>
        <v>0</v>
      </c>
      <c r="K36" s="49">
        <f t="shared" si="5"/>
        <v>0</v>
      </c>
      <c r="L36" s="49">
        <f t="shared" si="5"/>
        <v>0</v>
      </c>
      <c r="M36" s="49">
        <f t="shared" si="5"/>
        <v>0</v>
      </c>
      <c r="N36" s="49">
        <f t="shared" si="5"/>
        <v>0</v>
      </c>
      <c r="O36" s="49">
        <f t="shared" si="5"/>
        <v>0</v>
      </c>
      <c r="P36" s="49">
        <f t="shared" si="5"/>
        <v>0</v>
      </c>
      <c r="Q36" s="49">
        <f t="shared" si="5"/>
        <v>0</v>
      </c>
      <c r="R36" s="49">
        <f t="shared" si="5"/>
        <v>0</v>
      </c>
      <c r="S36" s="49">
        <f t="shared" si="5"/>
        <v>0</v>
      </c>
      <c r="T36" s="49">
        <f t="shared" si="5"/>
        <v>0</v>
      </c>
      <c r="U36" s="49">
        <f t="shared" si="5"/>
        <v>0</v>
      </c>
      <c r="V36" s="49">
        <f t="shared" si="5"/>
        <v>0</v>
      </c>
      <c r="W36" s="49">
        <f t="shared" si="5"/>
        <v>0</v>
      </c>
      <c r="X36" s="49">
        <f t="shared" si="5"/>
        <v>0</v>
      </c>
      <c r="Y36" s="49">
        <f t="shared" si="5"/>
        <v>0</v>
      </c>
      <c r="Z36" s="48"/>
    </row>
    <row r="37" spans="1:27" ht="14" thickBot="1" x14ac:dyDescent="0.2">
      <c r="A37" s="193" t="s">
        <v>57</v>
      </c>
      <c r="B37" s="194"/>
      <c r="C37" s="195"/>
      <c r="D37" s="48"/>
      <c r="E37" s="47"/>
      <c r="F37" s="50"/>
      <c r="G37" s="47"/>
      <c r="H37" s="50"/>
      <c r="I37" s="50"/>
      <c r="J37" s="51"/>
      <c r="K37" s="51"/>
      <c r="L37" s="50"/>
      <c r="M37" s="50"/>
      <c r="N37" s="47"/>
      <c r="O37" s="50"/>
      <c r="P37" s="50"/>
      <c r="Q37" s="50"/>
      <c r="R37" s="50"/>
      <c r="S37" s="50"/>
      <c r="T37" s="50"/>
      <c r="U37" s="50"/>
      <c r="V37" s="50"/>
      <c r="W37" s="50"/>
      <c r="X37" s="50">
        <f>X14*12</f>
        <v>2343.75</v>
      </c>
      <c r="Y37" s="50"/>
      <c r="Z37" s="48"/>
    </row>
    <row r="38" spans="1:27" ht="14" hidden="1" thickBot="1" x14ac:dyDescent="0.2">
      <c r="A38" s="193" t="s">
        <v>58</v>
      </c>
      <c r="B38" s="194"/>
      <c r="C38" s="195"/>
      <c r="D38" s="48"/>
      <c r="E38" s="47"/>
      <c r="F38" s="50"/>
      <c r="G38" s="47"/>
      <c r="H38" s="50"/>
      <c r="I38" s="50"/>
      <c r="J38" s="51"/>
      <c r="K38" s="51"/>
      <c r="L38" s="50"/>
      <c r="M38" s="50"/>
      <c r="N38" s="47"/>
      <c r="O38" s="50"/>
      <c r="P38" s="50"/>
      <c r="Q38" s="50"/>
      <c r="R38" s="50"/>
      <c r="S38" s="50"/>
      <c r="T38" s="51"/>
      <c r="U38" s="50"/>
      <c r="V38" s="50"/>
      <c r="W38" s="50"/>
      <c r="X38" s="50"/>
      <c r="Y38" s="50"/>
      <c r="Z38" s="48"/>
    </row>
    <row r="39" spans="1:27" ht="13.5" hidden="1" customHeight="1" x14ac:dyDescent="0.15">
      <c r="A39" s="196">
        <v>44696</v>
      </c>
      <c r="B39" s="197"/>
      <c r="C39" s="198"/>
      <c r="D39" s="52"/>
      <c r="E39" s="47"/>
      <c r="F39" s="50"/>
      <c r="G39" s="47"/>
      <c r="H39" s="50"/>
      <c r="I39" s="50"/>
      <c r="J39" s="51"/>
      <c r="K39" s="51"/>
      <c r="L39" s="50"/>
      <c r="M39" s="50"/>
      <c r="N39" s="47"/>
      <c r="O39" s="50"/>
      <c r="P39" s="50"/>
      <c r="Q39" s="50"/>
      <c r="R39" s="50"/>
      <c r="S39" s="50"/>
      <c r="T39" s="51"/>
      <c r="U39" s="50"/>
      <c r="V39" s="50"/>
      <c r="W39" s="50"/>
      <c r="X39" s="50"/>
      <c r="Y39" s="50"/>
      <c r="Z39" s="52"/>
    </row>
    <row r="40" spans="1:27" ht="13.5" hidden="1" customHeight="1" thickBot="1" x14ac:dyDescent="0.2">
      <c r="A40" s="199">
        <v>44624</v>
      </c>
      <c r="B40" s="200"/>
      <c r="C40" s="201"/>
      <c r="D40" s="52"/>
      <c r="E40" s="47"/>
      <c r="F40" s="50"/>
      <c r="G40" s="47"/>
      <c r="H40" s="50"/>
      <c r="I40" s="50"/>
      <c r="J40" s="51"/>
      <c r="K40" s="51"/>
      <c r="L40" s="50"/>
      <c r="M40" s="50"/>
      <c r="N40" s="47"/>
      <c r="O40" s="50"/>
      <c r="P40" s="50"/>
      <c r="Q40" s="50"/>
      <c r="R40" s="50"/>
      <c r="S40" s="50"/>
      <c r="T40" s="51"/>
      <c r="U40" s="50"/>
      <c r="V40" s="50"/>
      <c r="W40" s="50"/>
      <c r="X40" s="50"/>
      <c r="Y40" s="50"/>
      <c r="Z40" s="52"/>
    </row>
    <row r="41" spans="1:27" x14ac:dyDescent="0.15">
      <c r="A41" s="202" t="s">
        <v>200</v>
      </c>
      <c r="B41" s="191"/>
      <c r="C41" s="192"/>
      <c r="D41" s="48"/>
      <c r="E41" s="53">
        <f t="shared" ref="E41:Y41" si="6">SUM(E36:E40)</f>
        <v>0</v>
      </c>
      <c r="F41" s="53">
        <f t="shared" si="6"/>
        <v>0</v>
      </c>
      <c r="G41" s="53">
        <f t="shared" si="6"/>
        <v>0</v>
      </c>
      <c r="H41" s="53">
        <f t="shared" si="6"/>
        <v>0</v>
      </c>
      <c r="I41" s="53">
        <f t="shared" si="6"/>
        <v>0</v>
      </c>
      <c r="J41" s="53">
        <f t="shared" si="6"/>
        <v>0</v>
      </c>
      <c r="K41" s="53">
        <f t="shared" si="6"/>
        <v>0</v>
      </c>
      <c r="L41" s="53">
        <f t="shared" si="6"/>
        <v>0</v>
      </c>
      <c r="M41" s="53">
        <f t="shared" si="6"/>
        <v>0</v>
      </c>
      <c r="N41" s="53">
        <f t="shared" si="6"/>
        <v>0</v>
      </c>
      <c r="O41" s="53">
        <f t="shared" si="6"/>
        <v>0</v>
      </c>
      <c r="P41" s="53">
        <f t="shared" si="6"/>
        <v>0</v>
      </c>
      <c r="Q41" s="53">
        <f t="shared" si="6"/>
        <v>0</v>
      </c>
      <c r="R41" s="53">
        <f t="shared" si="6"/>
        <v>0</v>
      </c>
      <c r="S41" s="53">
        <f t="shared" si="6"/>
        <v>0</v>
      </c>
      <c r="T41" s="53">
        <f t="shared" si="6"/>
        <v>0</v>
      </c>
      <c r="U41" s="53">
        <f t="shared" si="6"/>
        <v>0</v>
      </c>
      <c r="V41" s="53">
        <f t="shared" si="6"/>
        <v>0</v>
      </c>
      <c r="W41" s="53">
        <f t="shared" si="6"/>
        <v>0</v>
      </c>
      <c r="X41" s="53">
        <f t="shared" si="6"/>
        <v>2343.75</v>
      </c>
      <c r="Y41" s="53">
        <f t="shared" si="6"/>
        <v>0</v>
      </c>
      <c r="Z41" s="48"/>
    </row>
    <row r="42" spans="1:27" x14ac:dyDescent="0.15">
      <c r="A42" s="231" t="s">
        <v>80</v>
      </c>
      <c r="B42" s="232"/>
      <c r="C42" s="233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4"/>
    </row>
    <row r="43" spans="1:27" x14ac:dyDescent="0.15">
      <c r="A43" s="203" t="s">
        <v>60</v>
      </c>
      <c r="B43" s="204"/>
      <c r="C43" s="205"/>
      <c r="D43" s="56"/>
      <c r="E43" s="55"/>
      <c r="F43" s="55"/>
      <c r="G43" s="55"/>
      <c r="H43" s="55"/>
      <c r="I43" s="55"/>
      <c r="J43" s="57"/>
      <c r="K43" s="57"/>
      <c r="L43" s="55"/>
      <c r="M43" s="55"/>
      <c r="N43" s="55"/>
      <c r="O43" s="55"/>
      <c r="P43" s="55"/>
      <c r="Q43" s="55"/>
      <c r="R43" s="55"/>
      <c r="S43" s="55"/>
      <c r="T43" s="58"/>
      <c r="U43" s="55"/>
      <c r="V43" s="55"/>
      <c r="W43" s="55"/>
      <c r="X43" s="55"/>
      <c r="Y43" s="55"/>
      <c r="Z43" s="56"/>
    </row>
    <row r="44" spans="1:27" ht="14" thickBot="1" x14ac:dyDescent="0.2">
      <c r="A44" s="206" t="s">
        <v>61</v>
      </c>
      <c r="B44" s="207"/>
      <c r="C44" s="208"/>
      <c r="D44" s="48"/>
      <c r="E44" s="59"/>
      <c r="F44" s="59"/>
      <c r="G44" s="59"/>
      <c r="H44" s="59"/>
      <c r="I44" s="59"/>
      <c r="J44" s="60"/>
      <c r="K44" s="60"/>
      <c r="L44" s="55"/>
      <c r="M44" s="59"/>
      <c r="N44" s="59"/>
      <c r="O44" s="59"/>
      <c r="P44" s="59"/>
      <c r="Q44" s="59"/>
      <c r="R44" s="59"/>
      <c r="S44" s="59"/>
      <c r="T44" s="60"/>
      <c r="U44" s="59"/>
      <c r="V44" s="59"/>
      <c r="W44" s="59"/>
      <c r="X44" s="59"/>
      <c r="Y44" s="59"/>
      <c r="Z44" s="48"/>
    </row>
    <row r="45" spans="1:27" ht="14" thickBot="1" x14ac:dyDescent="0.2">
      <c r="A45" s="185" t="s">
        <v>62</v>
      </c>
      <c r="B45" s="186"/>
      <c r="C45" s="187"/>
      <c r="D45" s="61"/>
      <c r="E45" s="62">
        <f t="shared" ref="E45:Y45" si="7">+E41+E42+E43+E44</f>
        <v>0</v>
      </c>
      <c r="F45" s="62">
        <f t="shared" si="7"/>
        <v>0</v>
      </c>
      <c r="G45" s="62">
        <f t="shared" si="7"/>
        <v>0</v>
      </c>
      <c r="H45" s="62">
        <f t="shared" si="7"/>
        <v>0</v>
      </c>
      <c r="I45" s="62">
        <f t="shared" si="7"/>
        <v>0</v>
      </c>
      <c r="J45" s="63">
        <f t="shared" si="7"/>
        <v>0</v>
      </c>
      <c r="K45" s="63">
        <f t="shared" si="7"/>
        <v>0</v>
      </c>
      <c r="L45" s="62">
        <f t="shared" si="7"/>
        <v>0</v>
      </c>
      <c r="M45" s="62">
        <f t="shared" si="7"/>
        <v>0</v>
      </c>
      <c r="N45" s="62">
        <f t="shared" si="7"/>
        <v>0</v>
      </c>
      <c r="O45" s="62">
        <f t="shared" si="7"/>
        <v>0</v>
      </c>
      <c r="P45" s="62">
        <f t="shared" si="7"/>
        <v>0</v>
      </c>
      <c r="Q45" s="62">
        <f t="shared" si="7"/>
        <v>0</v>
      </c>
      <c r="R45" s="62">
        <f t="shared" si="7"/>
        <v>0</v>
      </c>
      <c r="S45" s="62">
        <f t="shared" si="7"/>
        <v>0</v>
      </c>
      <c r="T45" s="63">
        <f t="shared" si="7"/>
        <v>0</v>
      </c>
      <c r="U45" s="62">
        <f t="shared" si="7"/>
        <v>0</v>
      </c>
      <c r="V45" s="62">
        <f t="shared" si="7"/>
        <v>0</v>
      </c>
      <c r="W45" s="62">
        <f t="shared" si="7"/>
        <v>0</v>
      </c>
      <c r="X45" s="62">
        <f t="shared" si="7"/>
        <v>2343.75</v>
      </c>
      <c r="Y45" s="62">
        <f t="shared" si="7"/>
        <v>0</v>
      </c>
      <c r="Z45" s="61"/>
      <c r="AA45" s="11" t="s">
        <v>201</v>
      </c>
    </row>
    <row r="46" spans="1:27" x14ac:dyDescent="0.15">
      <c r="A46" s="64"/>
      <c r="B46" s="64"/>
      <c r="C46" s="64"/>
      <c r="D46" s="65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5"/>
    </row>
    <row r="47" spans="1:27" ht="16" x14ac:dyDescent="0.2">
      <c r="A47" s="67" t="s">
        <v>63</v>
      </c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 spans="1:27" ht="16" x14ac:dyDescent="0.2">
      <c r="A48" s="5" t="s">
        <v>202</v>
      </c>
      <c r="B48" s="1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 spans="1:26" ht="16" x14ac:dyDescent="0.2">
      <c r="A49" s="5"/>
      <c r="B49" s="1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 spans="1:26" ht="16" x14ac:dyDescent="0.2">
      <c r="A50" s="69"/>
      <c r="B50" s="1"/>
    </row>
    <row r="51" spans="1:26" ht="16" x14ac:dyDescent="0.2">
      <c r="A51" s="69"/>
      <c r="B51" s="1"/>
      <c r="E51" s="68"/>
      <c r="F51" s="70"/>
      <c r="G51" s="68"/>
      <c r="H51" s="68"/>
      <c r="I51" s="68"/>
      <c r="J51" s="68"/>
      <c r="K51" s="68"/>
      <c r="L51" s="70"/>
      <c r="M51" s="68"/>
      <c r="N51" s="68"/>
      <c r="O51" s="68"/>
      <c r="P51" s="68"/>
      <c r="Q51" s="68"/>
      <c r="R51" s="68"/>
      <c r="S51" s="68"/>
      <c r="T51" s="68"/>
      <c r="U51" s="68"/>
      <c r="V51" s="70"/>
      <c r="W51" s="70"/>
      <c r="X51" s="68"/>
      <c r="Y51" s="70"/>
    </row>
    <row r="52" spans="1:26" s="76" customFormat="1" ht="16" x14ac:dyDescent="0.2">
      <c r="A52" s="71"/>
      <c r="B52" s="72"/>
      <c r="C52" s="73" t="s">
        <v>65</v>
      </c>
      <c r="D52" s="74"/>
      <c r="E52" s="75">
        <f t="shared" ref="E52:Y52" si="8">IF(E13=E36,0,E41-E13)</f>
        <v>-2916.6666666666665</v>
      </c>
      <c r="F52" s="75">
        <f t="shared" si="8"/>
        <v>-3333.3333333333335</v>
      </c>
      <c r="G52" s="75">
        <f t="shared" si="8"/>
        <v>-3333.3333333333335</v>
      </c>
      <c r="H52" s="75">
        <f t="shared" si="8"/>
        <v>-1666.6666666666667</v>
      </c>
      <c r="I52" s="75">
        <f t="shared" si="8"/>
        <v>-3125</v>
      </c>
      <c r="J52" s="75">
        <f t="shared" si="8"/>
        <v>-3333.3333333333335</v>
      </c>
      <c r="K52" s="75">
        <f t="shared" si="8"/>
        <v>-3416.6666666666665</v>
      </c>
      <c r="L52" s="75">
        <f t="shared" si="8"/>
        <v>-5208.333333333333</v>
      </c>
      <c r="M52" s="75">
        <f t="shared" si="8"/>
        <v>-3333.3333333333335</v>
      </c>
      <c r="N52" s="75">
        <f t="shared" si="8"/>
        <v>-2333.3333333333335</v>
      </c>
      <c r="O52" s="75">
        <f t="shared" si="8"/>
        <v>-3333.3333333333335</v>
      </c>
      <c r="P52" s="75">
        <f t="shared" si="8"/>
        <v>-2291.6666666666665</v>
      </c>
      <c r="Q52" s="75">
        <f t="shared" si="8"/>
        <v>-2291.6666666666665</v>
      </c>
      <c r="R52" s="75">
        <f t="shared" si="8"/>
        <v>-2916.6666666666665</v>
      </c>
      <c r="S52" s="75">
        <f t="shared" si="8"/>
        <v>-3687.5</v>
      </c>
      <c r="T52" s="75">
        <f t="shared" si="8"/>
        <v>-3333.3333333333335</v>
      </c>
      <c r="U52" s="75">
        <f t="shared" si="8"/>
        <v>-3333.3333333333335</v>
      </c>
      <c r="V52" s="75">
        <f t="shared" si="8"/>
        <v>-3625</v>
      </c>
      <c r="W52" s="75">
        <f t="shared" si="8"/>
        <v>-6500</v>
      </c>
      <c r="X52" s="75">
        <f t="shared" si="8"/>
        <v>-781.25</v>
      </c>
      <c r="Y52" s="75">
        <f t="shared" si="8"/>
        <v>-2958.3333333333335</v>
      </c>
      <c r="Z52" s="74"/>
    </row>
    <row r="53" spans="1:26" ht="16" x14ac:dyDescent="0.2">
      <c r="A53" s="69"/>
      <c r="B53" s="1"/>
    </row>
    <row r="54" spans="1:26" ht="16" x14ac:dyDescent="0.2">
      <c r="A54" s="69"/>
      <c r="B54" s="1"/>
      <c r="E54" s="77"/>
      <c r="F54" s="77"/>
      <c r="G54" s="77"/>
      <c r="H54" s="77"/>
      <c r="I54" s="77"/>
      <c r="J54" s="68"/>
      <c r="K54" s="68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8"/>
      <c r="Y54" s="77"/>
    </row>
    <row r="55" spans="1:26" ht="16" x14ac:dyDescent="0.2">
      <c r="A55" s="69"/>
      <c r="B55" s="1"/>
      <c r="E55" s="77"/>
      <c r="F55" s="77"/>
      <c r="G55" s="77"/>
      <c r="H55" s="77"/>
      <c r="I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8"/>
      <c r="Y55" s="77"/>
    </row>
    <row r="56" spans="1:26" ht="16" x14ac:dyDescent="0.2">
      <c r="A56" s="69"/>
      <c r="B56" s="1"/>
    </row>
    <row r="57" spans="1:26" ht="16" x14ac:dyDescent="0.2">
      <c r="A57" s="69"/>
      <c r="B57" s="1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 spans="1:26" ht="16" x14ac:dyDescent="0.2">
      <c r="A58" s="69"/>
      <c r="B58" s="1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 spans="1:26" ht="16" x14ac:dyDescent="0.2">
      <c r="A59" s="69"/>
      <c r="B59" s="1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</sheetData>
  <mergeCells count="18">
    <mergeCell ref="A12:C12"/>
    <mergeCell ref="A6:C6"/>
    <mergeCell ref="A7:C7"/>
    <mergeCell ref="A8:C8"/>
    <mergeCell ref="A10:C10"/>
    <mergeCell ref="A11:C11"/>
    <mergeCell ref="A45:C45"/>
    <mergeCell ref="A13:C13"/>
    <mergeCell ref="A14:C14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</mergeCells>
  <pageMargins left="0.25" right="0.25" top="1" bottom="0.25" header="0.3" footer="0.3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0068a2-cc98-4f6a-b9ba-7438b059570d" xsi:nil="true"/>
    <lcf76f155ced4ddcb4097134ff3c332f xmlns="9187c98b-201f-436a-9f2e-04eb4fcd03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B8E35-BCD6-41A2-9EEA-9428FC2BF6EA}">
  <ds:schemaRefs>
    <ds:schemaRef ds:uri="http://schemas.microsoft.com/office/2006/metadata/properties"/>
    <ds:schemaRef ds:uri="http://schemas.microsoft.com/office/infopath/2007/PartnerControls"/>
    <ds:schemaRef ds:uri="f80068a2-cc98-4f6a-b9ba-7438b059570d"/>
    <ds:schemaRef ds:uri="9187c98b-201f-436a-9f2e-04eb4fcd031a"/>
  </ds:schemaRefs>
</ds:datastoreItem>
</file>

<file path=customXml/itemProps2.xml><?xml version="1.0" encoding="utf-8"?>
<ds:datastoreItem xmlns:ds="http://schemas.openxmlformats.org/officeDocument/2006/customXml" ds:itemID="{F2F0AFC8-8039-4F1B-9BD5-039F44555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7F8380-C1A5-461F-AD26-8D3AFDBBB9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JE</vt:lpstr>
      <vt:lpstr>Summary</vt:lpstr>
      <vt:lpstr>11.30 Weekly</vt:lpstr>
      <vt:lpstr>02.29 Weekly</vt:lpstr>
      <vt:lpstr>02.29 Show</vt:lpstr>
      <vt:lpstr>02.15 Show</vt:lpstr>
      <vt:lpstr>02.15 Weekly</vt:lpstr>
      <vt:lpstr>01.10 Sum</vt:lpstr>
      <vt:lpstr>01.10</vt:lpstr>
      <vt:lpstr>'01.10'!Print_Area</vt:lpstr>
      <vt:lpstr>'01.10 Sum'!Print_Area</vt:lpstr>
      <vt:lpstr>'02.15 Weekly'!Print_Area</vt:lpstr>
      <vt:lpstr>'02.29 Weekly'!Print_Area</vt:lpstr>
      <vt:lpstr>'11.30 Weekly'!Print_Area</vt:lpstr>
      <vt:lpstr>JE!Print_Area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 Smith</dc:creator>
  <cp:keywords/>
  <dc:description/>
  <cp:lastModifiedBy>Tung Le</cp:lastModifiedBy>
  <cp:revision/>
  <dcterms:created xsi:type="dcterms:W3CDTF">2022-10-11T23:23:23Z</dcterms:created>
  <dcterms:modified xsi:type="dcterms:W3CDTF">2025-07-02T18:58:43Z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0x0101005D08D370247D4A479760A2BA3B7C68C2</vt:lpwstr>
  </property>
  <property fmtid="{D5CDD505-2E9C-101B-9397-08002B2CF9AE}" pid="3" name="MediaServiceImageTags">
    <vt:lpwstr/>
  </property>
</Properties>
</file>