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sirigiri\Downloads\Cast &amp; Crew Bedrock Evaluation With Excel files\"/>
    </mc:Choice>
  </mc:AlternateContent>
  <xr:revisionPtr revIDLastSave="0" documentId="13_ncr:1_{61610652-ADC5-4D44-B3F2-F752B1FE5DB1}" xr6:coauthVersionLast="47" xr6:coauthVersionMax="47" xr10:uidLastSave="{00000000-0000-0000-0000-000000000000}"/>
  <bookViews>
    <workbookView xWindow="33375" yWindow="2415" windowWidth="21600" windowHeight="13185" xr2:uid="{A268BA08-8109-264A-AECB-82946FEEF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3" i="1" l="1"/>
  <c r="AA494" i="1"/>
  <c r="AA507" i="1"/>
  <c r="W464" i="1"/>
  <c r="V464" i="1"/>
  <c r="W139" i="1"/>
  <c r="W321" i="1"/>
  <c r="W113" i="1"/>
  <c r="W360" i="1"/>
  <c r="W522" i="1"/>
  <c r="R502" i="1"/>
  <c r="C542" i="1"/>
  <c r="E542" i="1" s="1"/>
  <c r="U275" i="1"/>
  <c r="U548" i="1"/>
  <c r="U542" i="1"/>
  <c r="U503" i="1"/>
  <c r="U483" i="1"/>
  <c r="U477" i="1"/>
  <c r="U470" i="1"/>
  <c r="U451" i="1"/>
  <c r="U139" i="1"/>
  <c r="U132" i="1"/>
  <c r="U126" i="1"/>
  <c r="U119" i="1"/>
  <c r="U113" i="1"/>
  <c r="U106" i="1"/>
  <c r="U100" i="1"/>
  <c r="U93" i="1"/>
  <c r="U87" i="1"/>
  <c r="U80" i="1"/>
  <c r="U74" i="1"/>
  <c r="U67" i="1"/>
  <c r="U61" i="1"/>
  <c r="U54" i="1"/>
  <c r="U48" i="1"/>
  <c r="U41" i="1"/>
  <c r="U35" i="1"/>
  <c r="U28" i="1"/>
  <c r="U22" i="1"/>
  <c r="U15" i="1"/>
  <c r="U9" i="1"/>
  <c r="U496" i="1"/>
  <c r="S535" i="1"/>
  <c r="Y535" i="1" s="1"/>
  <c r="S516" i="1"/>
  <c r="Y516" i="1" s="1"/>
  <c r="S509" i="1"/>
  <c r="Y509" i="1" s="1"/>
  <c r="S490" i="1"/>
  <c r="Y490" i="1" s="1"/>
  <c r="S444" i="1"/>
  <c r="Y444" i="1" s="1"/>
  <c r="D542" i="1"/>
  <c r="M542" i="1" s="1"/>
  <c r="U522" i="1"/>
  <c r="U529" i="1"/>
  <c r="D516" i="1"/>
  <c r="L529" i="1" s="1"/>
  <c r="P529" i="1" l="1"/>
  <c r="R522" i="1"/>
  <c r="G542" i="1"/>
  <c r="N522" i="1"/>
  <c r="Q529" i="1"/>
  <c r="F542" i="1"/>
  <c r="Q522" i="1"/>
  <c r="O529" i="1"/>
  <c r="P522" i="1"/>
  <c r="N529" i="1"/>
  <c r="F516" i="1"/>
  <c r="O522" i="1"/>
  <c r="M529" i="1"/>
  <c r="G516" i="1"/>
  <c r="D490" i="1"/>
  <c r="Q379" i="1"/>
  <c r="P379" i="1"/>
  <c r="O379" i="1"/>
  <c r="N379" i="1"/>
  <c r="Q373" i="1"/>
  <c r="P373" i="1"/>
  <c r="O373" i="1"/>
  <c r="M373" i="1"/>
  <c r="L373" i="1"/>
  <c r="S529" i="1" l="1"/>
  <c r="Y529" i="1" s="1"/>
  <c r="S379" i="1"/>
  <c r="Y379" i="1" s="1"/>
  <c r="F490" i="1"/>
  <c r="P503" i="1"/>
  <c r="Q496" i="1"/>
  <c r="Q503" i="1"/>
  <c r="R503" i="1"/>
  <c r="R496" i="1"/>
  <c r="N503" i="1"/>
  <c r="M503" i="1"/>
  <c r="L503" i="1"/>
  <c r="O496" i="1"/>
  <c r="O503" i="1"/>
  <c r="P496" i="1"/>
  <c r="S522" i="1"/>
  <c r="Y522" i="1" s="1"/>
  <c r="S373" i="1"/>
  <c r="Y373" i="1" s="1"/>
  <c r="G490" i="1"/>
  <c r="R548" i="1"/>
  <c r="Q548" i="1"/>
  <c r="P548" i="1"/>
  <c r="O548" i="1"/>
  <c r="N548" i="1"/>
  <c r="Q542" i="1"/>
  <c r="P542" i="1"/>
  <c r="O542" i="1"/>
  <c r="N542" i="1"/>
  <c r="U438" i="1"/>
  <c r="D308" i="1"/>
  <c r="D477" i="1"/>
  <c r="D464" i="1"/>
  <c r="N470" i="1" s="1"/>
  <c r="D451" i="1"/>
  <c r="F451" i="1" s="1"/>
  <c r="D438" i="1"/>
  <c r="M438" i="1" s="1"/>
  <c r="E438" i="1"/>
  <c r="F438" i="1" s="1"/>
  <c r="G438" i="1" s="1"/>
  <c r="AA377" i="1" l="1"/>
  <c r="N451" i="1"/>
  <c r="N308" i="1"/>
  <c r="O451" i="1"/>
  <c r="M308" i="1"/>
  <c r="Q457" i="1"/>
  <c r="S548" i="1"/>
  <c r="Y548" i="1" s="1"/>
  <c r="S496" i="1"/>
  <c r="Y496" i="1" s="1"/>
  <c r="M451" i="1"/>
  <c r="S503" i="1"/>
  <c r="Y503" i="1" s="1"/>
  <c r="F464" i="1"/>
  <c r="G464" i="1" s="1"/>
  <c r="P451" i="1"/>
  <c r="M477" i="1"/>
  <c r="Q451" i="1"/>
  <c r="S542" i="1"/>
  <c r="Y542" i="1" s="1"/>
  <c r="O308" i="1"/>
  <c r="N477" i="1"/>
  <c r="Q308" i="1"/>
  <c r="O314" i="1"/>
  <c r="P314" i="1"/>
  <c r="R314" i="1"/>
  <c r="O477" i="1"/>
  <c r="N314" i="1"/>
  <c r="R457" i="1"/>
  <c r="O464" i="1"/>
  <c r="P308" i="1"/>
  <c r="N483" i="1"/>
  <c r="Q314" i="1"/>
  <c r="L308" i="1"/>
  <c r="L451" i="1"/>
  <c r="P464" i="1"/>
  <c r="Q464" i="1"/>
  <c r="N464" i="1"/>
  <c r="M464" i="1"/>
  <c r="L464" i="1"/>
  <c r="L477" i="1"/>
  <c r="N457" i="1"/>
  <c r="Q477" i="1"/>
  <c r="P477" i="1"/>
  <c r="L438" i="1"/>
  <c r="O457" i="1"/>
  <c r="N438" i="1"/>
  <c r="P457" i="1"/>
  <c r="G451" i="1"/>
  <c r="F477" i="1"/>
  <c r="G477" i="1" s="1"/>
  <c r="AA546" i="1" l="1"/>
  <c r="S314" i="1"/>
  <c r="Y314" i="1" s="1"/>
  <c r="S464" i="1"/>
  <c r="Y464" i="1" s="1"/>
  <c r="S457" i="1"/>
  <c r="Y457" i="1" s="1"/>
  <c r="S451" i="1"/>
  <c r="Y451" i="1" s="1"/>
  <c r="S308" i="1"/>
  <c r="Y308" i="1" s="1"/>
  <c r="P483" i="1"/>
  <c r="R483" i="1"/>
  <c r="Q483" i="1"/>
  <c r="O483" i="1"/>
  <c r="S438" i="1"/>
  <c r="Y438" i="1" s="1"/>
  <c r="AA442" i="1" s="1"/>
  <c r="S477" i="1"/>
  <c r="Y477" i="1" s="1"/>
  <c r="O470" i="1"/>
  <c r="P470" i="1"/>
  <c r="Q470" i="1"/>
  <c r="R470" i="1"/>
  <c r="AA312" i="1" l="1"/>
  <c r="AA455" i="1"/>
  <c r="S470" i="1"/>
  <c r="Y470" i="1" s="1"/>
  <c r="AA468" i="1" s="1"/>
  <c r="S483" i="1"/>
  <c r="Y483" i="1" s="1"/>
  <c r="AA481" i="1" s="1"/>
  <c r="D425" i="1"/>
  <c r="D412" i="1"/>
  <c r="D144" i="1"/>
  <c r="E399" i="1"/>
  <c r="D399" i="1"/>
  <c r="E386" i="1"/>
  <c r="D386" i="1"/>
  <c r="E360" i="1"/>
  <c r="D360" i="1"/>
  <c r="E347" i="1"/>
  <c r="F347" i="1" s="1"/>
  <c r="D347" i="1"/>
  <c r="E334" i="1"/>
  <c r="F334" i="1" s="1"/>
  <c r="D334" i="1"/>
  <c r="E321" i="1"/>
  <c r="F321" i="1" s="1"/>
  <c r="D321" i="1"/>
  <c r="F295" i="1"/>
  <c r="G295" i="1" s="1"/>
  <c r="E295" i="1"/>
  <c r="D295" i="1"/>
  <c r="B282" i="1"/>
  <c r="F282" i="1" s="1"/>
  <c r="F269" i="1"/>
  <c r="E269" i="1"/>
  <c r="D269" i="1"/>
  <c r="C269" i="1"/>
  <c r="F256" i="1"/>
  <c r="E256" i="1"/>
  <c r="D256" i="1"/>
  <c r="C256" i="1"/>
  <c r="F243" i="1"/>
  <c r="G243" i="1" s="1"/>
  <c r="E243" i="1"/>
  <c r="D243" i="1"/>
  <c r="C243" i="1"/>
  <c r="F230" i="1"/>
  <c r="G230" i="1" s="1"/>
  <c r="E230" i="1"/>
  <c r="D230" i="1"/>
  <c r="C230" i="1"/>
  <c r="F217" i="1"/>
  <c r="G217" i="1" s="1"/>
  <c r="E217" i="1"/>
  <c r="D217" i="1"/>
  <c r="C217" i="1"/>
  <c r="F204" i="1"/>
  <c r="G204" i="1" s="1"/>
  <c r="E204" i="1"/>
  <c r="D204" i="1"/>
  <c r="C204" i="1"/>
  <c r="F191" i="1"/>
  <c r="E191" i="1"/>
  <c r="D191" i="1"/>
  <c r="C191" i="1"/>
  <c r="F178" i="1"/>
  <c r="E178" i="1"/>
  <c r="D178" i="1"/>
  <c r="C178" i="1"/>
  <c r="F165" i="1"/>
  <c r="E165" i="1"/>
  <c r="D165" i="1"/>
  <c r="C165" i="1"/>
  <c r="F152" i="1"/>
  <c r="E152" i="1"/>
  <c r="D152" i="1"/>
  <c r="C152" i="1"/>
  <c r="E139" i="1"/>
  <c r="D139" i="1"/>
  <c r="F126" i="1"/>
  <c r="G126" i="1" s="1"/>
  <c r="E126" i="1"/>
  <c r="D126" i="1"/>
  <c r="F113" i="1"/>
  <c r="E113" i="1"/>
  <c r="D113" i="1"/>
  <c r="C113" i="1"/>
  <c r="F100" i="1"/>
  <c r="E100" i="1"/>
  <c r="D100" i="1"/>
  <c r="C100" i="1"/>
  <c r="F87" i="1"/>
  <c r="E87" i="1"/>
  <c r="D87" i="1"/>
  <c r="C87" i="1"/>
  <c r="F74" i="1"/>
  <c r="E74" i="1"/>
  <c r="D74" i="1"/>
  <c r="C74" i="1"/>
  <c r="F61" i="1"/>
  <c r="E61" i="1"/>
  <c r="D61" i="1"/>
  <c r="C61" i="1"/>
  <c r="F48" i="1"/>
  <c r="E48" i="1"/>
  <c r="D48" i="1"/>
  <c r="C48" i="1"/>
  <c r="F35" i="1"/>
  <c r="E35" i="1"/>
  <c r="D35" i="1"/>
  <c r="C35" i="1"/>
  <c r="F22" i="1"/>
  <c r="G22" i="1" s="1"/>
  <c r="E22" i="1"/>
  <c r="D22" i="1"/>
  <c r="C22" i="1"/>
  <c r="F9" i="1"/>
  <c r="G9" i="1" s="1"/>
  <c r="E9" i="1"/>
  <c r="D9" i="1"/>
  <c r="P275" i="1" l="1"/>
  <c r="Q275" i="1"/>
  <c r="R275" i="1"/>
  <c r="O275" i="1"/>
  <c r="M236" i="1"/>
  <c r="R230" i="1"/>
  <c r="P236" i="1"/>
  <c r="R236" i="1"/>
  <c r="M230" i="1"/>
  <c r="O230" i="1"/>
  <c r="P230" i="1"/>
  <c r="N236" i="1"/>
  <c r="L230" i="1"/>
  <c r="O236" i="1"/>
  <c r="Q236" i="1"/>
  <c r="L236" i="1"/>
  <c r="N230" i="1"/>
  <c r="Q230" i="1"/>
  <c r="Q262" i="1"/>
  <c r="L256" i="1"/>
  <c r="N262" i="1"/>
  <c r="P262" i="1"/>
  <c r="O262" i="1"/>
  <c r="Q256" i="1"/>
  <c r="P256" i="1"/>
  <c r="R262" i="1"/>
  <c r="M256" i="1"/>
  <c r="O256" i="1"/>
  <c r="N256" i="1"/>
  <c r="F139" i="1"/>
  <c r="G139" i="1" s="1"/>
  <c r="L139" i="1"/>
  <c r="O139" i="1"/>
  <c r="N139" i="1"/>
  <c r="P139" i="1"/>
  <c r="M139" i="1"/>
  <c r="Q74" i="1"/>
  <c r="P74" i="1"/>
  <c r="N74" i="1"/>
  <c r="R80" i="1"/>
  <c r="O74" i="1"/>
  <c r="M74" i="1"/>
  <c r="O80" i="1"/>
  <c r="N80" i="1"/>
  <c r="P80" i="1"/>
  <c r="Q80" i="1"/>
  <c r="L74" i="1"/>
  <c r="R139" i="1"/>
  <c r="Q139" i="1"/>
  <c r="M145" i="1"/>
  <c r="O145" i="1"/>
  <c r="P145" i="1"/>
  <c r="Q145" i="1"/>
  <c r="N145" i="1"/>
  <c r="L145" i="1"/>
  <c r="R145" i="1"/>
  <c r="O178" i="1"/>
  <c r="N178" i="1"/>
  <c r="Q184" i="1"/>
  <c r="P184" i="1"/>
  <c r="R184" i="1"/>
  <c r="M178" i="1"/>
  <c r="L178" i="1"/>
  <c r="O184" i="1"/>
  <c r="Q178" i="1"/>
  <c r="P178" i="1"/>
  <c r="N184" i="1"/>
  <c r="P334" i="1"/>
  <c r="R340" i="1"/>
  <c r="Q340" i="1"/>
  <c r="P340" i="1"/>
  <c r="O334" i="1"/>
  <c r="M334" i="1"/>
  <c r="N334" i="1"/>
  <c r="L334" i="1"/>
  <c r="N340" i="1"/>
  <c r="O340" i="1"/>
  <c r="Q334" i="1"/>
  <c r="P61" i="1"/>
  <c r="O61" i="1"/>
  <c r="Q61" i="1"/>
  <c r="Q67" i="1"/>
  <c r="L61" i="1"/>
  <c r="P67" i="1"/>
  <c r="O67" i="1"/>
  <c r="M61" i="1"/>
  <c r="N67" i="1"/>
  <c r="N61" i="1"/>
  <c r="R67" i="1"/>
  <c r="N347" i="1"/>
  <c r="R353" i="1"/>
  <c r="M347" i="1"/>
  <c r="P353" i="1"/>
  <c r="O353" i="1"/>
  <c r="Q353" i="1"/>
  <c r="L347" i="1"/>
  <c r="N353" i="1"/>
  <c r="P347" i="1"/>
  <c r="Q347" i="1"/>
  <c r="O347" i="1"/>
  <c r="R197" i="1"/>
  <c r="M191" i="1"/>
  <c r="Q197" i="1"/>
  <c r="L191" i="1"/>
  <c r="P197" i="1"/>
  <c r="O197" i="1"/>
  <c r="N197" i="1"/>
  <c r="Q191" i="1"/>
  <c r="O191" i="1"/>
  <c r="N191" i="1"/>
  <c r="P191" i="1"/>
  <c r="Q366" i="1"/>
  <c r="L360" i="1"/>
  <c r="P366" i="1"/>
  <c r="O366" i="1"/>
  <c r="N366" i="1"/>
  <c r="Q360" i="1"/>
  <c r="P360" i="1"/>
  <c r="M360" i="1"/>
  <c r="R366" i="1"/>
  <c r="O360" i="1"/>
  <c r="N360" i="1"/>
  <c r="Q35" i="1"/>
  <c r="P35" i="1"/>
  <c r="R41" i="1"/>
  <c r="N35" i="1"/>
  <c r="O35" i="1"/>
  <c r="M35" i="1"/>
  <c r="O41" i="1"/>
  <c r="N41" i="1"/>
  <c r="L35" i="1"/>
  <c r="P41" i="1"/>
  <c r="Q41" i="1"/>
  <c r="N392" i="1"/>
  <c r="Q386" i="1"/>
  <c r="P386" i="1"/>
  <c r="N386" i="1"/>
  <c r="R392" i="1"/>
  <c r="M386" i="1"/>
  <c r="Q392" i="1"/>
  <c r="L386" i="1"/>
  <c r="O386" i="1"/>
  <c r="P392" i="1"/>
  <c r="O392" i="1"/>
  <c r="L165" i="1"/>
  <c r="Q165" i="1"/>
  <c r="N165" i="1"/>
  <c r="R171" i="1"/>
  <c r="P165" i="1"/>
  <c r="O165" i="1"/>
  <c r="M165" i="1"/>
  <c r="O171" i="1"/>
  <c r="N171" i="1"/>
  <c r="P171" i="1"/>
  <c r="Q171" i="1"/>
  <c r="Q223" i="1"/>
  <c r="O217" i="1"/>
  <c r="O223" i="1"/>
  <c r="P217" i="1"/>
  <c r="P223" i="1"/>
  <c r="N223" i="1"/>
  <c r="M217" i="1"/>
  <c r="R223" i="1"/>
  <c r="Q217" i="1"/>
  <c r="N217" i="1"/>
  <c r="L217" i="1"/>
  <c r="R28" i="1"/>
  <c r="P28" i="1"/>
  <c r="N28" i="1"/>
  <c r="O28" i="1"/>
  <c r="L22" i="1"/>
  <c r="Q28" i="1"/>
  <c r="O22" i="1"/>
  <c r="M22" i="1"/>
  <c r="P22" i="1"/>
  <c r="Q22" i="1"/>
  <c r="N22" i="1"/>
  <c r="R106" i="1"/>
  <c r="M100" i="1"/>
  <c r="Q106" i="1"/>
  <c r="L100" i="1"/>
  <c r="O106" i="1"/>
  <c r="P106" i="1"/>
  <c r="N106" i="1"/>
  <c r="Q100" i="1"/>
  <c r="P100" i="1"/>
  <c r="N100" i="1"/>
  <c r="O100" i="1"/>
  <c r="Q152" i="1"/>
  <c r="O152" i="1"/>
  <c r="L152" i="1"/>
  <c r="N152" i="1"/>
  <c r="P152" i="1"/>
  <c r="P158" i="1"/>
  <c r="O158" i="1"/>
  <c r="R158" i="1"/>
  <c r="Q158" i="1"/>
  <c r="N158" i="1"/>
  <c r="M152" i="1"/>
  <c r="N275" i="1"/>
  <c r="O269" i="1"/>
  <c r="N269" i="1"/>
  <c r="Q269" i="1"/>
  <c r="M269" i="1"/>
  <c r="P269" i="1"/>
  <c r="L269" i="1"/>
  <c r="Q119" i="1"/>
  <c r="N119" i="1"/>
  <c r="P119" i="1"/>
  <c r="L113" i="1"/>
  <c r="O119" i="1"/>
  <c r="Q113" i="1"/>
  <c r="P113" i="1"/>
  <c r="O113" i="1"/>
  <c r="M113" i="1"/>
  <c r="R119" i="1"/>
  <c r="N113" i="1"/>
  <c r="P210" i="1"/>
  <c r="O210" i="1"/>
  <c r="N210" i="1"/>
  <c r="P204" i="1"/>
  <c r="O204" i="1"/>
  <c r="L204" i="1"/>
  <c r="R210" i="1"/>
  <c r="M204" i="1"/>
  <c r="Q210" i="1"/>
  <c r="Q204" i="1"/>
  <c r="N204" i="1"/>
  <c r="N243" i="1"/>
  <c r="O249" i="1"/>
  <c r="R249" i="1"/>
  <c r="M243" i="1"/>
  <c r="Q249" i="1"/>
  <c r="P249" i="1"/>
  <c r="L243" i="1"/>
  <c r="Q243" i="1"/>
  <c r="O243" i="1"/>
  <c r="P243" i="1"/>
  <c r="N249" i="1"/>
  <c r="O301" i="1"/>
  <c r="N301" i="1"/>
  <c r="Q295" i="1"/>
  <c r="O295" i="1"/>
  <c r="N295" i="1"/>
  <c r="R301" i="1"/>
  <c r="L295" i="1"/>
  <c r="Q301" i="1"/>
  <c r="P301" i="1"/>
  <c r="P295" i="1"/>
  <c r="M295" i="1"/>
  <c r="Q412" i="1"/>
  <c r="N412" i="1"/>
  <c r="M412" i="1"/>
  <c r="L412" i="1"/>
  <c r="P412" i="1"/>
  <c r="Q418" i="1"/>
  <c r="O412" i="1"/>
  <c r="R418" i="1"/>
  <c r="O418" i="1"/>
  <c r="N418" i="1"/>
  <c r="P418" i="1"/>
  <c r="P399" i="1"/>
  <c r="Q399" i="1"/>
  <c r="O399" i="1"/>
  <c r="N399" i="1"/>
  <c r="Q405" i="1"/>
  <c r="L399" i="1"/>
  <c r="P405" i="1"/>
  <c r="O405" i="1"/>
  <c r="N405" i="1"/>
  <c r="M399" i="1"/>
  <c r="R405" i="1"/>
  <c r="O425" i="1"/>
  <c r="P431" i="1"/>
  <c r="N425" i="1"/>
  <c r="L425" i="1"/>
  <c r="R431" i="1"/>
  <c r="M425" i="1"/>
  <c r="Q431" i="1"/>
  <c r="O431" i="1"/>
  <c r="Q425" i="1"/>
  <c r="N431" i="1"/>
  <c r="P425" i="1"/>
  <c r="P132" i="1"/>
  <c r="O132" i="1"/>
  <c r="N132" i="1"/>
  <c r="P126" i="1"/>
  <c r="O126" i="1"/>
  <c r="R132" i="1"/>
  <c r="Q126" i="1"/>
  <c r="N126" i="1"/>
  <c r="L126" i="1"/>
  <c r="Q132" i="1"/>
  <c r="M126" i="1"/>
  <c r="P9" i="1"/>
  <c r="N15" i="1"/>
  <c r="O9" i="1"/>
  <c r="M9" i="1"/>
  <c r="N9" i="1"/>
  <c r="Q9" i="1"/>
  <c r="R15" i="1"/>
  <c r="L9" i="1"/>
  <c r="P15" i="1"/>
  <c r="Q15" i="1"/>
  <c r="O15" i="1"/>
  <c r="Q48" i="1"/>
  <c r="N48" i="1"/>
  <c r="Q54" i="1"/>
  <c r="P48" i="1"/>
  <c r="O54" i="1"/>
  <c r="L48" i="1"/>
  <c r="R54" i="1"/>
  <c r="P54" i="1"/>
  <c r="N54" i="1"/>
  <c r="M48" i="1"/>
  <c r="O48" i="1"/>
  <c r="O87" i="1"/>
  <c r="N87" i="1"/>
  <c r="R93" i="1"/>
  <c r="L87" i="1"/>
  <c r="P93" i="1"/>
  <c r="M87" i="1"/>
  <c r="Q93" i="1"/>
  <c r="O93" i="1"/>
  <c r="Q87" i="1"/>
  <c r="N93" i="1"/>
  <c r="P87" i="1"/>
  <c r="N321" i="1"/>
  <c r="Q321" i="1"/>
  <c r="R327" i="1"/>
  <c r="P321" i="1"/>
  <c r="O321" i="1"/>
  <c r="M321" i="1"/>
  <c r="P327" i="1"/>
  <c r="O327" i="1"/>
  <c r="L321" i="1"/>
  <c r="N327" i="1"/>
  <c r="Q327" i="1"/>
  <c r="G399" i="1"/>
  <c r="G282" i="1"/>
  <c r="G360" i="1"/>
  <c r="G347" i="1"/>
  <c r="G386" i="1"/>
  <c r="F412" i="1"/>
  <c r="G256" i="1"/>
  <c r="G321" i="1"/>
  <c r="G269" i="1"/>
  <c r="G334" i="1"/>
  <c r="F425" i="1"/>
  <c r="G113" i="1"/>
  <c r="G48" i="1"/>
  <c r="G87" i="1"/>
  <c r="G74" i="1"/>
  <c r="G165" i="1"/>
  <c r="G61" i="1"/>
  <c r="G152" i="1"/>
  <c r="G35" i="1"/>
  <c r="G178" i="1"/>
  <c r="G100" i="1"/>
  <c r="G191" i="1"/>
  <c r="F399" i="1"/>
  <c r="F386" i="1"/>
  <c r="F360" i="1"/>
  <c r="D282" i="1"/>
  <c r="E282" i="1"/>
  <c r="S113" i="1" l="1"/>
  <c r="Y113" i="1" s="1"/>
  <c r="S87" i="1"/>
  <c r="Y87" i="1" s="1"/>
  <c r="S405" i="1"/>
  <c r="Y405" i="1" s="1"/>
  <c r="S275" i="1"/>
  <c r="Y275" i="1" s="1"/>
  <c r="S119" i="1"/>
  <c r="Y119" i="1" s="1"/>
  <c r="S249" i="1"/>
  <c r="Y249" i="1" s="1"/>
  <c r="S327" i="1"/>
  <c r="Y327" i="1" s="1"/>
  <c r="S301" i="1"/>
  <c r="Y301" i="1" s="1"/>
  <c r="S106" i="1"/>
  <c r="Y106" i="1" s="1"/>
  <c r="S217" i="1"/>
  <c r="Y217" i="1" s="1"/>
  <c r="S347" i="1"/>
  <c r="Y347" i="1" s="1"/>
  <c r="S74" i="1"/>
  <c r="Y74" i="1" s="1"/>
  <c r="S256" i="1"/>
  <c r="Y256" i="1" s="1"/>
  <c r="S54" i="1"/>
  <c r="Y54" i="1" s="1"/>
  <c r="S9" i="1"/>
  <c r="Y9" i="1" s="1"/>
  <c r="S126" i="1"/>
  <c r="Y126" i="1" s="1"/>
  <c r="S243" i="1"/>
  <c r="Y243" i="1" s="1"/>
  <c r="S158" i="1"/>
  <c r="Y158" i="1" s="1"/>
  <c r="S41" i="1"/>
  <c r="Y41" i="1" s="1"/>
  <c r="S197" i="1"/>
  <c r="Y197" i="1" s="1"/>
  <c r="S191" i="1"/>
  <c r="Y191" i="1" s="1"/>
  <c r="S230" i="1"/>
  <c r="Y230" i="1" s="1"/>
  <c r="S399" i="1"/>
  <c r="Y399" i="1" s="1"/>
  <c r="S412" i="1"/>
  <c r="Y412" i="1" s="1"/>
  <c r="S269" i="1"/>
  <c r="Y269" i="1" s="1"/>
  <c r="S28" i="1"/>
  <c r="Y28" i="1" s="1"/>
  <c r="S223" i="1"/>
  <c r="Y223" i="1" s="1"/>
  <c r="S165" i="1"/>
  <c r="Y165" i="1" s="1"/>
  <c r="S35" i="1"/>
  <c r="Y35" i="1" s="1"/>
  <c r="S61" i="1"/>
  <c r="Y61" i="1" s="1"/>
  <c r="S67" i="1"/>
  <c r="Y67" i="1" s="1"/>
  <c r="S145" i="1"/>
  <c r="Y145" i="1" s="1"/>
  <c r="S80" i="1"/>
  <c r="Y80" i="1" s="1"/>
  <c r="S262" i="1"/>
  <c r="Y262" i="1" s="1"/>
  <c r="S334" i="1"/>
  <c r="Y334" i="1" s="1"/>
  <c r="S93" i="1"/>
  <c r="Y93" i="1" s="1"/>
  <c r="S132" i="1"/>
  <c r="Y132" i="1" s="1"/>
  <c r="S431" i="1"/>
  <c r="Y431" i="1" s="1"/>
  <c r="S425" i="1"/>
  <c r="Y425" i="1" s="1"/>
  <c r="S295" i="1"/>
  <c r="Y295" i="1" s="1"/>
  <c r="S204" i="1"/>
  <c r="Y204" i="1" s="1"/>
  <c r="S152" i="1"/>
  <c r="Y152" i="1" s="1"/>
  <c r="S171" i="1"/>
  <c r="Y171" i="1" s="1"/>
  <c r="S353" i="1"/>
  <c r="Y353" i="1" s="1"/>
  <c r="S340" i="1"/>
  <c r="Y340" i="1" s="1"/>
  <c r="S184" i="1"/>
  <c r="Y184" i="1" s="1"/>
  <c r="S139" i="1"/>
  <c r="Y139" i="1" s="1"/>
  <c r="S236" i="1"/>
  <c r="Y236" i="1" s="1"/>
  <c r="S210" i="1"/>
  <c r="Y210" i="1" s="1"/>
  <c r="S22" i="1"/>
  <c r="Y22" i="1" s="1"/>
  <c r="S392" i="1"/>
  <c r="Y392" i="1" s="1"/>
  <c r="S366" i="1"/>
  <c r="Y366" i="1" s="1"/>
  <c r="S418" i="1"/>
  <c r="Y418" i="1" s="1"/>
  <c r="S100" i="1"/>
  <c r="Y100" i="1" s="1"/>
  <c r="S386" i="1"/>
  <c r="Y386" i="1" s="1"/>
  <c r="S178" i="1"/>
  <c r="Y178" i="1" s="1"/>
  <c r="S15" i="1"/>
  <c r="Y15" i="1" s="1"/>
  <c r="S321" i="1"/>
  <c r="Y321" i="1" s="1"/>
  <c r="S48" i="1"/>
  <c r="Y48" i="1" s="1"/>
  <c r="S360" i="1"/>
  <c r="Y360" i="1" s="1"/>
  <c r="Q288" i="1"/>
  <c r="L282" i="1"/>
  <c r="P288" i="1"/>
  <c r="O288" i="1"/>
  <c r="N288" i="1"/>
  <c r="Q282" i="1"/>
  <c r="P282" i="1"/>
  <c r="R288" i="1"/>
  <c r="N282" i="1"/>
  <c r="M282" i="1"/>
  <c r="O282" i="1"/>
  <c r="G412" i="1"/>
  <c r="G425" i="1"/>
  <c r="AA364" i="1" l="1"/>
  <c r="AA325" i="1"/>
  <c r="AA208" i="1"/>
  <c r="AA156" i="1"/>
  <c r="AA52" i="1"/>
  <c r="AA39" i="1"/>
  <c r="AA26" i="1"/>
  <c r="AA182" i="1"/>
  <c r="AA273" i="1"/>
  <c r="AA143" i="1"/>
  <c r="AA247" i="1"/>
  <c r="AA195" i="1"/>
  <c r="AA91" i="1"/>
  <c r="AA13" i="1"/>
  <c r="AA65" i="1"/>
  <c r="AA416" i="1"/>
  <c r="AA78" i="1"/>
  <c r="AA338" i="1"/>
  <c r="AA403" i="1"/>
  <c r="AA351" i="1"/>
  <c r="AA299" i="1"/>
  <c r="AA169" i="1"/>
  <c r="AA130" i="1"/>
  <c r="AA221" i="1"/>
  <c r="AA390" i="1"/>
  <c r="AA260" i="1"/>
  <c r="AA117" i="1"/>
  <c r="AA234" i="1"/>
  <c r="AA429" i="1"/>
  <c r="S288" i="1"/>
  <c r="Y288" i="1" s="1"/>
  <c r="AA104" i="1"/>
  <c r="S282" i="1"/>
  <c r="Y282" i="1" s="1"/>
  <c r="AA286" i="1" l="1"/>
  <c r="AA550" i="1"/>
</calcChain>
</file>

<file path=xl/sharedStrings.xml><?xml version="1.0" encoding="utf-8"?>
<sst xmlns="http://schemas.openxmlformats.org/spreadsheetml/2006/main" count="3027" uniqueCount="170">
  <si>
    <t>Tour Payroll Schedule</t>
  </si>
  <si>
    <t>MON</t>
  </si>
  <si>
    <t>TUE</t>
  </si>
  <si>
    <t>WED</t>
  </si>
  <si>
    <t>THU</t>
  </si>
  <si>
    <t>FRI</t>
  </si>
  <si>
    <t>SAT</t>
  </si>
  <si>
    <t>SUN</t>
  </si>
  <si>
    <t>Salary</t>
  </si>
  <si>
    <t>Crew Bonus</t>
  </si>
  <si>
    <t>Per Diem</t>
  </si>
  <si>
    <t>Reimbursement</t>
  </si>
  <si>
    <t>Deductions</t>
  </si>
  <si>
    <t>Total</t>
  </si>
  <si>
    <t>Notes</t>
  </si>
  <si>
    <t>Date</t>
  </si>
  <si>
    <t>Base Tour Rate</t>
  </si>
  <si>
    <t>Rehearsal Rate</t>
  </si>
  <si>
    <t>Tour Daily Rate</t>
  </si>
  <si>
    <t>Rehearsal Daily Rate</t>
  </si>
  <si>
    <t>1st 14 Days Retainer</t>
  </si>
  <si>
    <t>After 14 Days</t>
  </si>
  <si>
    <t>Home State</t>
  </si>
  <si>
    <t>SSN</t>
  </si>
  <si>
    <t>Internal</t>
  </si>
  <si>
    <t>Position</t>
  </si>
  <si>
    <t>REHEARSAL/TRAVEL/PERFORMANCE</t>
  </si>
  <si>
    <t>50% of Current Rate</t>
  </si>
  <si>
    <t>25% of Current Rate</t>
  </si>
  <si>
    <t>TRAVEL</t>
  </si>
  <si>
    <t>Name</t>
  </si>
  <si>
    <t>CA</t>
  </si>
  <si>
    <t>Dance Captain</t>
  </si>
  <si>
    <t>HOME</t>
  </si>
  <si>
    <t xml:space="preserve"> Reimbursement </t>
  </si>
  <si>
    <t xml:space="preserve"> $                       -  </t>
  </si>
  <si>
    <t>GA</t>
  </si>
  <si>
    <t>Dancer</t>
  </si>
  <si>
    <t>NY</t>
  </si>
  <si>
    <t>FL</t>
  </si>
  <si>
    <t>Personal Assistant</t>
  </si>
  <si>
    <t>Band - Drummer</t>
  </si>
  <si>
    <t>IL</t>
  </si>
  <si>
    <t>Band - Bass Player</t>
  </si>
  <si>
    <t>Backline Tech - Guiitar</t>
  </si>
  <si>
    <t>PA</t>
  </si>
  <si>
    <t>NV</t>
  </si>
  <si>
    <t>Stage Manager 2</t>
  </si>
  <si>
    <t>B Party Road Manager</t>
  </si>
  <si>
    <t>TX</t>
  </si>
  <si>
    <t>6530-0036-2411.5</t>
  </si>
  <si>
    <t>Venue Security</t>
  </si>
  <si>
    <t>Rigger</t>
  </si>
  <si>
    <t>Cast Wrangler</t>
  </si>
  <si>
    <t>Stylist asst for Jhonathon</t>
  </si>
  <si>
    <t>Spot Caller</t>
  </si>
  <si>
    <t>Backstage Asst</t>
  </si>
  <si>
    <t>Backline Drums</t>
  </si>
  <si>
    <t>Venue Security Asst</t>
  </si>
  <si>
    <t>Production Asst</t>
  </si>
  <si>
    <t>786-300-8666</t>
  </si>
  <si>
    <t>Media Server Storage Manager</t>
  </si>
  <si>
    <t>Video Programming</t>
  </si>
  <si>
    <t>TN</t>
  </si>
  <si>
    <t>On site Tour Accountant</t>
  </si>
  <si>
    <t>Teleprompter</t>
  </si>
  <si>
    <t>Paycheck Total</t>
  </si>
  <si>
    <t>Remote Rate</t>
  </si>
  <si>
    <t>as of 4.21</t>
  </si>
  <si>
    <t>Remote Daily Rate</t>
  </si>
  <si>
    <t>Tour Accountant (Remote)</t>
  </si>
  <si>
    <t>MO</t>
  </si>
  <si>
    <t>Stage Manager (new add)</t>
  </si>
  <si>
    <t>NC</t>
  </si>
  <si>
    <t>REHEARSAL</t>
  </si>
  <si>
    <t>Carp</t>
  </si>
  <si>
    <t>Swing Dancer</t>
  </si>
  <si>
    <t>Per Hour Rate</t>
  </si>
  <si>
    <t>Payroll Total</t>
  </si>
  <si>
    <t>WA</t>
  </si>
  <si>
    <t>MD</t>
  </si>
  <si>
    <t>5/12/25 - 5/25/25</t>
  </si>
  <si>
    <t>SHOW</t>
  </si>
  <si>
    <t>NJ</t>
  </si>
  <si>
    <t>LOAD-OUT</t>
  </si>
  <si>
    <t>MI</t>
  </si>
  <si>
    <t>LA</t>
  </si>
  <si>
    <t>Head Rigger</t>
  </si>
  <si>
    <t>WI</t>
  </si>
  <si>
    <t>Production Manager</t>
  </si>
  <si>
    <t>LOAD-IN</t>
  </si>
  <si>
    <t>Head Carpenter</t>
  </si>
  <si>
    <t>OFF</t>
  </si>
  <si>
    <t>Reimbursement Non Taxable Travel</t>
  </si>
  <si>
    <t>Reimbursement Non Taxable Hair Supplies</t>
  </si>
  <si>
    <t>Reimbursement Non Taxable Hotels</t>
  </si>
  <si>
    <t xml:space="preserve"> Reimbursement Non Taxable Equipment Supplies</t>
  </si>
  <si>
    <t xml:space="preserve"> Reimbursement Non Taxable Travel Baggage</t>
  </si>
  <si>
    <t xml:space="preserve"> Reimbursement Non Taxable Meals</t>
  </si>
  <si>
    <t xml:space="preserve"> Reimbursement Non Taxable Hotels</t>
  </si>
  <si>
    <t>Darina Ortiz</t>
  </si>
  <si>
    <t>Marissa Morgan</t>
  </si>
  <si>
    <t>Jacob Cook</t>
  </si>
  <si>
    <t>Mariya Cooper</t>
  </si>
  <si>
    <t>Ramone Peterson</t>
  </si>
  <si>
    <t>Joel Reed</t>
  </si>
  <si>
    <t>Halle Kelly</t>
  </si>
  <si>
    <t>Natalia Howard</t>
  </si>
  <si>
    <t>Diandre Ramos</t>
  </si>
  <si>
    <t>Maria Collins</t>
  </si>
  <si>
    <t>Paris Stewart</t>
  </si>
  <si>
    <t>Brendan Richardson</t>
  </si>
  <si>
    <t>Donald Watson</t>
  </si>
  <si>
    <t>Alejandro Cox</t>
  </si>
  <si>
    <t>Christopher Gutierrez</t>
  </si>
  <si>
    <t>Robert Parker</t>
  </si>
  <si>
    <t>Gala Ward</t>
  </si>
  <si>
    <t>Tarik Edwards</t>
  </si>
  <si>
    <t>Armando Morris</t>
  </si>
  <si>
    <t>Matthew Lee</t>
  </si>
  <si>
    <t>Devon Allen</t>
  </si>
  <si>
    <t>Ciara Young</t>
  </si>
  <si>
    <t>Katherine Thompson</t>
  </si>
  <si>
    <t>Sergio Walker</t>
  </si>
  <si>
    <t>Paul Scott</t>
  </si>
  <si>
    <t>Nick Torres</t>
  </si>
  <si>
    <t>Dale Nguyen</t>
  </si>
  <si>
    <t>Sebastian Adams</t>
  </si>
  <si>
    <t>Robert Nelson</t>
  </si>
  <si>
    <t>Holli Baker</t>
  </si>
  <si>
    <t>Erin Robinson</t>
  </si>
  <si>
    <t>Steve Nguyen</t>
  </si>
  <si>
    <t xml:space="preserve">Kevin Ta </t>
  </si>
  <si>
    <t>John Ho</t>
  </si>
  <si>
    <t>Sean Hill</t>
  </si>
  <si>
    <t>Siara Baker</t>
  </si>
  <si>
    <t>Chris Green</t>
  </si>
  <si>
    <t>Gabriel Rivera</t>
  </si>
  <si>
    <t>Luke Mitchell</t>
  </si>
  <si>
    <t>Brantley Carter</t>
  </si>
  <si>
    <t>112-111-3333</t>
  </si>
  <si>
    <t>1130-2259-3333.6</t>
  </si>
  <si>
    <t>1234-1343-5555.5</t>
  </si>
  <si>
    <t>Sea World Tour, Inc</t>
  </si>
  <si>
    <t>888-33-4567</t>
  </si>
  <si>
    <t>888-11-3321</t>
  </si>
  <si>
    <t>888-11-1234</t>
  </si>
  <si>
    <t>888-77-1234</t>
  </si>
  <si>
    <t>888-33-3312</t>
  </si>
  <si>
    <t>888-33-1255</t>
  </si>
  <si>
    <t>888-67-1234</t>
  </si>
  <si>
    <t>888-32-1234</t>
  </si>
  <si>
    <t>888-44-1234</t>
  </si>
  <si>
    <t>888-22-1234</t>
  </si>
  <si>
    <t>888-66-1234</t>
  </si>
  <si>
    <t>888-55-1234</t>
  </si>
  <si>
    <t>888-12-1234</t>
  </si>
  <si>
    <t>888-34-1234</t>
  </si>
  <si>
    <t>888-11-3456</t>
  </si>
  <si>
    <t>888-44-3456</t>
  </si>
  <si>
    <t>888-33-3456</t>
  </si>
  <si>
    <t>888-11-4321</t>
  </si>
  <si>
    <t>888-00-4321</t>
  </si>
  <si>
    <t>888-11-1444</t>
  </si>
  <si>
    <t>888-00-1234</t>
  </si>
  <si>
    <t>888-11-2345</t>
  </si>
  <si>
    <t>888-45-2345</t>
  </si>
  <si>
    <t>888-45-1234</t>
  </si>
  <si>
    <t>888-01-1234</t>
  </si>
  <si>
    <t>888-11-1133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</si>
</sst>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&quot;$&quot;#,##0.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ptos Narrow"/>
      <family val="2"/>
      <scheme val="minor"/>
    </font>
    <font>
      <b/>
      <sz val="9"/>
      <name val="Calibri"/>
      <family val="2"/>
    </font>
    <font>
      <b/>
      <sz val="8"/>
      <color rgb="FF000000"/>
      <name val="Arial"/>
      <family val="2"/>
    </font>
    <font>
      <b/>
      <sz val="9"/>
      <color theme="1"/>
      <name val="Calibri"/>
      <family val="2"/>
    </font>
    <font>
      <b/>
      <sz val="8"/>
      <color rgb="FF000000"/>
      <name val="Calibri"/>
      <family val="2"/>
    </font>
    <font>
      <b/>
      <sz val="10"/>
      <color rgb="FFC00000"/>
      <name val="Calibri"/>
      <family val="2"/>
    </font>
    <font>
      <b/>
      <sz val="14"/>
      <color rgb="FFC00000"/>
      <name val="Aptos Narrow"/>
      <scheme val="minor"/>
    </font>
    <font>
      <b/>
      <sz val="14"/>
      <color theme="1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DCDB"/>
        <bgColor rgb="FFF2DCD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rgb="FFF2DCDB"/>
      </patternFill>
    </fill>
    <fill>
      <patternFill patternType="solid">
        <fgColor rgb="FFFBE2D5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6C9EC"/>
        <bgColor rgb="FFF2DCDB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89999084444715716"/>
        <bgColor rgb="FFF2DCDB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44" fontId="3" fillId="2" borderId="3" xfId="1" applyFont="1" applyFill="1" applyBorder="1"/>
    <xf numFmtId="0" fontId="2" fillId="0" borderId="4" xfId="0" applyFont="1" applyBorder="1" applyAlignment="1">
      <alignment horizontal="center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44" fontId="3" fillId="2" borderId="5" xfId="1" applyFont="1" applyFill="1" applyBorder="1"/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44" fontId="3" fillId="2" borderId="7" xfId="1" applyFont="1" applyFill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3" borderId="9" xfId="0" applyFont="1" applyFill="1" applyBorder="1"/>
    <xf numFmtId="0" fontId="3" fillId="3" borderId="10" xfId="0" applyFont="1" applyFill="1" applyBorder="1"/>
    <xf numFmtId="44" fontId="3" fillId="3" borderId="10" xfId="1" applyFont="1" applyFill="1" applyBorder="1"/>
    <xf numFmtId="0" fontId="3" fillId="3" borderId="2" xfId="0" applyFont="1" applyFill="1" applyBorder="1"/>
    <xf numFmtId="0" fontId="6" fillId="4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44" fontId="5" fillId="3" borderId="11" xfId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4" fontId="6" fillId="4" borderId="2" xfId="0" applyNumberFormat="1" applyFont="1" applyFill="1" applyBorder="1"/>
    <xf numFmtId="0" fontId="3" fillId="3" borderId="12" xfId="0" applyFont="1" applyFill="1" applyBorder="1"/>
    <xf numFmtId="44" fontId="3" fillId="3" borderId="2" xfId="1" applyFont="1" applyFill="1" applyBorder="1"/>
    <xf numFmtId="0" fontId="5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11" xfId="0" applyFont="1" applyBorder="1"/>
    <xf numFmtId="0" fontId="7" fillId="3" borderId="9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165" fontId="7" fillId="0" borderId="2" xfId="0" applyNumberFormat="1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4" xfId="0" applyFont="1" applyFill="1" applyBorder="1"/>
    <xf numFmtId="0" fontId="3" fillId="2" borderId="15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2" xfId="0" applyFont="1" applyFill="1" applyBorder="1"/>
    <xf numFmtId="44" fontId="3" fillId="2" borderId="2" xfId="1" applyFont="1" applyFill="1" applyBorder="1"/>
    <xf numFmtId="0" fontId="3" fillId="2" borderId="15" xfId="0" applyFont="1" applyFill="1" applyBorder="1"/>
    <xf numFmtId="0" fontId="7" fillId="0" borderId="2" xfId="0" applyFont="1" applyBorder="1"/>
    <xf numFmtId="165" fontId="7" fillId="5" borderId="2" xfId="0" applyNumberFormat="1" applyFont="1" applyFill="1" applyBorder="1" applyAlignment="1">
      <alignment horizontal="right"/>
    </xf>
    <xf numFmtId="165" fontId="7" fillId="0" borderId="14" xfId="0" applyNumberFormat="1" applyFont="1" applyBorder="1" applyAlignment="1">
      <alignment horizontal="right"/>
    </xf>
    <xf numFmtId="0" fontId="7" fillId="2" borderId="1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5" fontId="7" fillId="2" borderId="9" xfId="0" applyNumberFormat="1" applyFont="1" applyFill="1" applyBorder="1" applyAlignment="1">
      <alignment horizontal="center"/>
    </xf>
    <xf numFmtId="165" fontId="7" fillId="2" borderId="16" xfId="0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44" fontId="9" fillId="2" borderId="2" xfId="1" applyFont="1" applyFill="1" applyBorder="1" applyAlignment="1">
      <alignment horizontal="center"/>
    </xf>
    <xf numFmtId="44" fontId="10" fillId="6" borderId="2" xfId="1" applyFont="1" applyFill="1" applyBorder="1"/>
    <xf numFmtId="0" fontId="11" fillId="2" borderId="15" xfId="0" applyFont="1" applyFill="1" applyBorder="1"/>
    <xf numFmtId="165" fontId="7" fillId="2" borderId="9" xfId="0" applyNumberFormat="1" applyFont="1" applyFill="1" applyBorder="1" applyAlignment="1">
      <alignment horizontal="right"/>
    </xf>
    <xf numFmtId="0" fontId="7" fillId="2" borderId="16" xfId="0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4" fontId="6" fillId="5" borderId="2" xfId="0" applyNumberFormat="1" applyFont="1" applyFill="1" applyBorder="1"/>
    <xf numFmtId="0" fontId="5" fillId="7" borderId="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44" fontId="5" fillId="7" borderId="11" xfId="1" applyFont="1" applyFill="1" applyBorder="1" applyAlignment="1">
      <alignment horizontal="center"/>
    </xf>
    <xf numFmtId="0" fontId="3" fillId="7" borderId="9" xfId="0" applyFont="1" applyFill="1" applyBorder="1"/>
    <xf numFmtId="0" fontId="3" fillId="7" borderId="12" xfId="0" applyFont="1" applyFill="1" applyBorder="1"/>
    <xf numFmtId="0" fontId="3" fillId="7" borderId="2" xfId="0" applyFont="1" applyFill="1" applyBorder="1"/>
    <xf numFmtId="44" fontId="3" fillId="7" borderId="2" xfId="1" applyFont="1" applyFill="1" applyBorder="1"/>
    <xf numFmtId="0" fontId="7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44" fontId="3" fillId="3" borderId="9" xfId="1" applyFont="1" applyFill="1" applyBorder="1"/>
    <xf numFmtId="0" fontId="0" fillId="0" borderId="17" xfId="0" applyBorder="1"/>
    <xf numFmtId="0" fontId="7" fillId="7" borderId="15" xfId="0" applyFont="1" applyFill="1" applyBorder="1" applyAlignment="1">
      <alignment horizontal="center"/>
    </xf>
    <xf numFmtId="0" fontId="7" fillId="0" borderId="18" xfId="0" applyFont="1" applyBorder="1"/>
    <xf numFmtId="165" fontId="7" fillId="0" borderId="18" xfId="0" applyNumberFormat="1" applyFont="1" applyBorder="1" applyAlignment="1">
      <alignment horizontal="right"/>
    </xf>
    <xf numFmtId="165" fontId="7" fillId="5" borderId="18" xfId="0" applyNumberFormat="1" applyFont="1" applyFill="1" applyBorder="1" applyAlignment="1">
      <alignment horizontal="right"/>
    </xf>
    <xf numFmtId="165" fontId="7" fillId="0" borderId="19" xfId="0" applyNumberFormat="1" applyFont="1" applyBorder="1" applyAlignment="1">
      <alignment horizontal="right"/>
    </xf>
    <xf numFmtId="0" fontId="7" fillId="2" borderId="20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44" fontId="3" fillId="3" borderId="9" xfId="0" applyNumberFormat="1" applyFont="1" applyFill="1" applyBorder="1"/>
    <xf numFmtId="0" fontId="5" fillId="8" borderId="22" xfId="0" applyFont="1" applyFill="1" applyBorder="1" applyAlignment="1">
      <alignment horizontal="center"/>
    </xf>
    <xf numFmtId="44" fontId="5" fillId="3" borderId="11" xfId="0" applyNumberFormat="1" applyFont="1" applyFill="1" applyBorder="1" applyAlignment="1">
      <alignment horizontal="center"/>
    </xf>
    <xf numFmtId="44" fontId="3" fillId="3" borderId="15" xfId="0" applyNumberFormat="1" applyFont="1" applyFill="1" applyBorder="1"/>
    <xf numFmtId="0" fontId="3" fillId="3" borderId="21" xfId="0" applyFont="1" applyFill="1" applyBorder="1"/>
    <xf numFmtId="44" fontId="3" fillId="3" borderId="22" xfId="0" applyNumberFormat="1" applyFont="1" applyFill="1" applyBorder="1"/>
    <xf numFmtId="0" fontId="5" fillId="2" borderId="15" xfId="0" applyFont="1" applyFill="1" applyBorder="1" applyAlignment="1">
      <alignment horizontal="center"/>
    </xf>
    <xf numFmtId="165" fontId="7" fillId="0" borderId="15" xfId="0" applyNumberFormat="1" applyFont="1" applyBorder="1" applyAlignment="1">
      <alignment horizontal="right"/>
    </xf>
    <xf numFmtId="0" fontId="3" fillId="2" borderId="21" xfId="0" applyFont="1" applyFill="1" applyBorder="1"/>
    <xf numFmtId="0" fontId="3" fillId="2" borderId="22" xfId="0" applyFont="1" applyFill="1" applyBorder="1"/>
    <xf numFmtId="0" fontId="3" fillId="2" borderId="22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44" fontId="3" fillId="2" borderId="22" xfId="0" applyNumberFormat="1" applyFont="1" applyFill="1" applyBorder="1"/>
    <xf numFmtId="165" fontId="7" fillId="0" borderId="22" xfId="0" applyNumberFormat="1" applyFont="1" applyBorder="1" applyAlignment="1">
      <alignment horizontal="right"/>
    </xf>
    <xf numFmtId="165" fontId="7" fillId="9" borderId="22" xfId="0" applyNumberFormat="1" applyFont="1" applyFill="1" applyBorder="1" applyAlignment="1">
      <alignment horizontal="right"/>
    </xf>
    <xf numFmtId="165" fontId="7" fillId="0" borderId="12" xfId="0" applyNumberFormat="1" applyFont="1" applyBorder="1" applyAlignment="1">
      <alignment horizontal="right"/>
    </xf>
    <xf numFmtId="165" fontId="7" fillId="0" borderId="21" xfId="0" applyNumberFormat="1" applyFont="1" applyBorder="1" applyAlignment="1">
      <alignment horizontal="right"/>
    </xf>
    <xf numFmtId="0" fontId="7" fillId="2" borderId="22" xfId="0" applyFont="1" applyFill="1" applyBorder="1" applyAlignment="1">
      <alignment horizontal="center"/>
    </xf>
    <xf numFmtId="0" fontId="7" fillId="0" borderId="22" xfId="0" applyFont="1" applyBorder="1"/>
    <xf numFmtId="165" fontId="7" fillId="0" borderId="12" xfId="0" applyNumberFormat="1" applyFont="1" applyBorder="1" applyAlignment="1">
      <alignment horizontal="center"/>
    </xf>
    <xf numFmtId="44" fontId="9" fillId="2" borderId="21" xfId="0" applyNumberFormat="1" applyFont="1" applyFill="1" applyBorder="1" applyAlignment="1">
      <alignment horizontal="center"/>
    </xf>
    <xf numFmtId="44" fontId="9" fillId="10" borderId="22" xfId="0" applyNumberFormat="1" applyFont="1" applyFill="1" applyBorder="1"/>
    <xf numFmtId="0" fontId="7" fillId="2" borderId="9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44" fontId="5" fillId="11" borderId="11" xfId="0" applyNumberFormat="1" applyFont="1" applyFill="1" applyBorder="1" applyAlignment="1">
      <alignment horizontal="center"/>
    </xf>
    <xf numFmtId="0" fontId="3" fillId="11" borderId="9" xfId="0" applyFont="1" applyFill="1" applyBorder="1"/>
    <xf numFmtId="0" fontId="3" fillId="11" borderId="12" xfId="0" applyFont="1" applyFill="1" applyBorder="1"/>
    <xf numFmtId="0" fontId="3" fillId="11" borderId="2" xfId="0" applyFont="1" applyFill="1" applyBorder="1"/>
    <xf numFmtId="44" fontId="3" fillId="11" borderId="15" xfId="0" applyNumberFormat="1" applyFont="1" applyFill="1" applyBorder="1"/>
    <xf numFmtId="0" fontId="7" fillId="11" borderId="21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3" fillId="11" borderId="21" xfId="0" applyFont="1" applyFill="1" applyBorder="1"/>
    <xf numFmtId="44" fontId="3" fillId="11" borderId="22" xfId="0" applyNumberFormat="1" applyFont="1" applyFill="1" applyBorder="1"/>
    <xf numFmtId="0" fontId="8" fillId="11" borderId="21" xfId="0" applyFont="1" applyFill="1" applyBorder="1" applyAlignment="1">
      <alignment horizontal="center"/>
    </xf>
    <xf numFmtId="0" fontId="8" fillId="11" borderId="22" xfId="0" applyFont="1" applyFill="1" applyBorder="1" applyAlignment="1">
      <alignment horizontal="center"/>
    </xf>
    <xf numFmtId="165" fontId="7" fillId="2" borderId="21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right"/>
    </xf>
    <xf numFmtId="0" fontId="13" fillId="0" borderId="15" xfId="0" applyFont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14" fillId="0" borderId="2" xfId="0" applyFont="1" applyBorder="1"/>
    <xf numFmtId="0" fontId="7" fillId="0" borderId="2" xfId="0" applyFont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165" fontId="7" fillId="12" borderId="2" xfId="0" applyNumberFormat="1" applyFont="1" applyFill="1" applyBorder="1" applyAlignment="1">
      <alignment horizontal="right"/>
    </xf>
    <xf numFmtId="0" fontId="16" fillId="12" borderId="2" xfId="0" applyFont="1" applyFill="1" applyBorder="1"/>
    <xf numFmtId="0" fontId="7" fillId="0" borderId="15" xfId="0" applyFont="1" applyBorder="1" applyAlignment="1">
      <alignment horizontal="center"/>
    </xf>
    <xf numFmtId="165" fontId="7" fillId="5" borderId="22" xfId="0" applyNumberFormat="1" applyFont="1" applyFill="1" applyBorder="1" applyAlignment="1">
      <alignment horizontal="right"/>
    </xf>
    <xf numFmtId="0" fontId="7" fillId="0" borderId="2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7" fillId="2" borderId="18" xfId="0" applyNumberFormat="1" applyFont="1" applyFill="1" applyBorder="1" applyAlignment="1">
      <alignment horizontal="right"/>
    </xf>
    <xf numFmtId="0" fontId="0" fillId="13" borderId="0" xfId="0" applyFill="1"/>
    <xf numFmtId="0" fontId="4" fillId="13" borderId="0" xfId="0" applyFont="1" applyFill="1"/>
    <xf numFmtId="0" fontId="5" fillId="13" borderId="0" xfId="0" applyFont="1" applyFill="1" applyAlignment="1">
      <alignment horizontal="center"/>
    </xf>
    <xf numFmtId="0" fontId="3" fillId="13" borderId="0" xfId="0" applyFont="1" applyFill="1"/>
    <xf numFmtId="0" fontId="3" fillId="13" borderId="0" xfId="0" applyFont="1" applyFill="1" applyAlignment="1">
      <alignment horizontal="center"/>
    </xf>
    <xf numFmtId="0" fontId="12" fillId="14" borderId="0" xfId="0" applyFont="1" applyFill="1"/>
    <xf numFmtId="0" fontId="4" fillId="14" borderId="0" xfId="0" applyFont="1" applyFill="1"/>
    <xf numFmtId="0" fontId="5" fillId="14" borderId="0" xfId="0" applyFont="1" applyFill="1" applyAlignment="1">
      <alignment horizontal="center"/>
    </xf>
    <xf numFmtId="0" fontId="3" fillId="14" borderId="0" xfId="0" applyFont="1" applyFill="1"/>
    <xf numFmtId="0" fontId="3" fillId="14" borderId="0" xfId="0" applyFont="1" applyFill="1" applyAlignment="1">
      <alignment horizontal="center"/>
    </xf>
    <xf numFmtId="0" fontId="5" fillId="15" borderId="9" xfId="0" applyFont="1" applyFill="1" applyBorder="1" applyAlignment="1">
      <alignment horizontal="center"/>
    </xf>
    <xf numFmtId="0" fontId="3" fillId="15" borderId="9" xfId="0" applyFont="1" applyFill="1" applyBorder="1"/>
    <xf numFmtId="0" fontId="7" fillId="16" borderId="2" xfId="0" applyFont="1" applyFill="1" applyBorder="1"/>
    <xf numFmtId="165" fontId="7" fillId="2" borderId="15" xfId="0" applyNumberFormat="1" applyFont="1" applyFill="1" applyBorder="1" applyAlignment="1">
      <alignment horizontal="right"/>
    </xf>
    <xf numFmtId="0" fontId="17" fillId="0" borderId="2" xfId="0" applyFont="1" applyBorder="1" applyAlignment="1">
      <alignment horizontal="center"/>
    </xf>
    <xf numFmtId="0" fontId="7" fillId="16" borderId="18" xfId="0" applyFont="1" applyFill="1" applyBorder="1"/>
    <xf numFmtId="0" fontId="7" fillId="16" borderId="21" xfId="0" applyFont="1" applyFill="1" applyBorder="1"/>
    <xf numFmtId="0" fontId="18" fillId="0" borderId="0" xfId="0" applyFont="1" applyAlignment="1">
      <alignment horizontal="right"/>
    </xf>
    <xf numFmtId="165" fontId="19" fillId="0" borderId="0" xfId="0" applyNumberFormat="1" applyFont="1"/>
    <xf numFmtId="0" fontId="7" fillId="2" borderId="1" xfId="0" applyFont="1" applyFill="1" applyBorder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3" fillId="15" borderId="2" xfId="0" applyFont="1" applyFill="1" applyBorder="1"/>
    <xf numFmtId="165" fontId="4" fillId="15" borderId="2" xfId="0" applyNumberFormat="1" applyFont="1" applyFill="1" applyBorder="1" applyAlignment="1">
      <alignment horizontal="center"/>
    </xf>
    <xf numFmtId="164" fontId="5" fillId="9" borderId="2" xfId="0" applyNumberFormat="1" applyFont="1" applyFill="1" applyBorder="1"/>
    <xf numFmtId="164" fontId="5" fillId="9" borderId="15" xfId="0" applyNumberFormat="1" applyFont="1" applyFill="1" applyBorder="1"/>
    <xf numFmtId="0" fontId="6" fillId="4" borderId="15" xfId="0" applyFont="1" applyFill="1" applyBorder="1" applyAlignment="1">
      <alignment horizontal="center"/>
    </xf>
    <xf numFmtId="164" fontId="6" fillId="4" borderId="15" xfId="0" applyNumberFormat="1" applyFont="1" applyFill="1" applyBorder="1"/>
    <xf numFmtId="0" fontId="3" fillId="3" borderId="11" xfId="0" applyFont="1" applyFill="1" applyBorder="1"/>
    <xf numFmtId="0" fontId="13" fillId="16" borderId="2" xfId="0" applyFont="1" applyFill="1" applyBorder="1"/>
    <xf numFmtId="44" fontId="9" fillId="2" borderId="2" xfId="0" applyNumberFormat="1" applyFont="1" applyFill="1" applyBorder="1" applyAlignment="1">
      <alignment horizontal="center"/>
    </xf>
    <xf numFmtId="0" fontId="3" fillId="3" borderId="15" xfId="0" applyFont="1" applyFill="1" applyBorder="1"/>
    <xf numFmtId="0" fontId="3" fillId="3" borderId="22" xfId="0" applyFont="1" applyFill="1" applyBorder="1"/>
    <xf numFmtId="44" fontId="9" fillId="2" borderId="22" xfId="0" applyNumberFormat="1" applyFont="1" applyFill="1" applyBorder="1" applyAlignment="1">
      <alignment horizontal="center"/>
    </xf>
    <xf numFmtId="0" fontId="3" fillId="11" borderId="15" xfId="0" applyFont="1" applyFill="1" applyBorder="1"/>
    <xf numFmtId="0" fontId="3" fillId="11" borderId="22" xfId="0" applyFont="1" applyFill="1" applyBorder="1"/>
    <xf numFmtId="44" fontId="9" fillId="2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C5EB-A312-4D46-A767-A6013831F8F3}">
  <dimension ref="A1:AA550"/>
  <sheetViews>
    <sheetView tabSelected="1" topLeftCell="A535" zoomScale="75" workbookViewId="0">
      <selection activeCell="I542" sqref="I542"/>
    </sheetView>
  </sheetViews>
  <sheetFormatPr defaultColWidth="11" defaultRowHeight="15.75" x14ac:dyDescent="0.25"/>
  <cols>
    <col min="1" max="1" width="33.375" customWidth="1"/>
    <col min="2" max="2" width="12.625" customWidth="1"/>
    <col min="3" max="3" width="13" customWidth="1"/>
    <col min="4" max="4" width="13.625" customWidth="1"/>
    <col min="5" max="5" width="14.375" bestFit="1" customWidth="1"/>
    <col min="6" max="6" width="14" customWidth="1"/>
    <col min="7" max="7" width="15.875" customWidth="1"/>
    <col min="10" max="10" width="15.625" customWidth="1"/>
    <col min="11" max="11" width="21.375" customWidth="1"/>
    <col min="12" max="12" width="19.875" customWidth="1"/>
    <col min="13" max="13" width="17.5" customWidth="1"/>
    <col min="14" max="17" width="15.875" customWidth="1"/>
    <col min="18" max="18" width="20" customWidth="1"/>
    <col min="19" max="21" width="15.875" customWidth="1"/>
    <col min="22" max="22" width="26.375" customWidth="1"/>
    <col min="23" max="23" width="38.5" customWidth="1"/>
    <col min="24" max="25" width="15.875" customWidth="1"/>
    <col min="26" max="26" width="33.375" customWidth="1"/>
    <col min="27" max="27" width="18.625" customWidth="1"/>
  </cols>
  <sheetData>
    <row r="1" spans="1:27" x14ac:dyDescent="0.25">
      <c r="A1" s="1" t="s">
        <v>143</v>
      </c>
      <c r="B1" s="2"/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5"/>
      <c r="X1" s="3"/>
      <c r="Y1" s="3"/>
      <c r="Z1" s="3"/>
    </row>
    <row r="2" spans="1:27" x14ac:dyDescent="0.25">
      <c r="A2" s="6" t="s">
        <v>0</v>
      </c>
      <c r="B2" s="2"/>
      <c r="C2" s="7"/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9"/>
      <c r="X2" s="7"/>
      <c r="Y2" s="7"/>
      <c r="Z2" s="7"/>
    </row>
    <row r="3" spans="1:27" x14ac:dyDescent="0.25">
      <c r="A3" s="6" t="s">
        <v>81</v>
      </c>
      <c r="B3" s="2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2"/>
      <c r="T3" s="12"/>
      <c r="U3" s="12"/>
      <c r="V3" s="12"/>
      <c r="W3" s="13"/>
      <c r="X3" s="12"/>
      <c r="Y3" s="12"/>
      <c r="Z3" s="12"/>
    </row>
    <row r="4" spans="1:27" x14ac:dyDescent="0.25">
      <c r="A4" s="14" t="s">
        <v>143</v>
      </c>
      <c r="B4" s="15"/>
      <c r="C4" s="16"/>
      <c r="D4" s="16"/>
      <c r="E4" s="16"/>
      <c r="F4" s="16"/>
      <c r="G4" s="16"/>
      <c r="H4" s="17"/>
      <c r="I4" s="16"/>
      <c r="J4" s="16"/>
      <c r="K4" s="16"/>
      <c r="L4" s="18"/>
      <c r="M4" s="18"/>
      <c r="N4" s="18"/>
      <c r="O4" s="18"/>
      <c r="P4" s="18"/>
      <c r="Q4" s="18"/>
      <c r="R4" s="18"/>
      <c r="S4" s="19"/>
      <c r="T4" s="19"/>
      <c r="U4" s="19"/>
      <c r="V4" s="19"/>
      <c r="W4" s="20"/>
      <c r="X4" s="19"/>
      <c r="Y4" s="19"/>
      <c r="Z4" s="19"/>
    </row>
    <row r="5" spans="1:27" ht="15" customHeight="1" x14ac:dyDescent="0.25">
      <c r="A5" s="14"/>
      <c r="B5" s="16"/>
      <c r="C5" s="16"/>
      <c r="D5" s="16"/>
      <c r="E5" s="16"/>
      <c r="F5" s="16"/>
      <c r="G5" s="16"/>
      <c r="H5" s="17"/>
      <c r="I5" s="16"/>
      <c r="J5" s="16"/>
      <c r="K5" s="16"/>
      <c r="L5" s="22" t="s">
        <v>1</v>
      </c>
      <c r="M5" s="22" t="s">
        <v>2</v>
      </c>
      <c r="N5" s="22" t="s">
        <v>3</v>
      </c>
      <c r="O5" s="22" t="s">
        <v>4</v>
      </c>
      <c r="P5" s="22" t="s">
        <v>5</v>
      </c>
      <c r="Q5" s="22" t="s">
        <v>6</v>
      </c>
      <c r="R5" s="22" t="s">
        <v>7</v>
      </c>
      <c r="S5" s="23" t="s">
        <v>8</v>
      </c>
      <c r="T5" s="23" t="s">
        <v>9</v>
      </c>
      <c r="U5" s="24" t="s">
        <v>10</v>
      </c>
      <c r="V5" s="24"/>
      <c r="W5" s="25" t="s">
        <v>11</v>
      </c>
      <c r="X5" s="23" t="s">
        <v>12</v>
      </c>
      <c r="Y5" s="23" t="s">
        <v>13</v>
      </c>
      <c r="Z5" s="23" t="s">
        <v>14</v>
      </c>
    </row>
    <row r="6" spans="1:27" x14ac:dyDescent="0.25">
      <c r="A6" s="26" t="s">
        <v>15</v>
      </c>
      <c r="B6" s="15" t="s">
        <v>16</v>
      </c>
      <c r="C6" s="15" t="s">
        <v>17</v>
      </c>
      <c r="D6" s="27" t="s">
        <v>18</v>
      </c>
      <c r="E6" s="27" t="s">
        <v>19</v>
      </c>
      <c r="F6" s="27" t="s">
        <v>20</v>
      </c>
      <c r="G6" s="27" t="s">
        <v>21</v>
      </c>
      <c r="H6" s="27" t="s">
        <v>22</v>
      </c>
      <c r="I6" s="27" t="s">
        <v>23</v>
      </c>
      <c r="J6" s="27" t="s">
        <v>24</v>
      </c>
      <c r="K6" s="15" t="s">
        <v>25</v>
      </c>
      <c r="L6" s="28">
        <v>45789</v>
      </c>
      <c r="M6" s="28">
        <v>45790</v>
      </c>
      <c r="N6" s="28">
        <v>45791</v>
      </c>
      <c r="O6" s="28">
        <v>45792</v>
      </c>
      <c r="P6" s="28">
        <v>45793</v>
      </c>
      <c r="Q6" s="28">
        <v>45794</v>
      </c>
      <c r="R6" s="28">
        <v>45795</v>
      </c>
      <c r="S6" s="18"/>
      <c r="T6" s="29"/>
      <c r="U6" s="21"/>
      <c r="V6" s="21"/>
      <c r="W6" s="30"/>
      <c r="X6" s="18"/>
      <c r="Y6" s="18"/>
      <c r="Z6" s="18"/>
    </row>
    <row r="7" spans="1:27" x14ac:dyDescent="0.25">
      <c r="A7" s="31" t="s">
        <v>26</v>
      </c>
      <c r="B7" s="32"/>
      <c r="C7" s="33"/>
      <c r="D7" s="33"/>
      <c r="E7" s="16"/>
      <c r="F7" s="27" t="s">
        <v>27</v>
      </c>
      <c r="G7" s="27" t="s">
        <v>28</v>
      </c>
      <c r="H7" s="17"/>
      <c r="I7" s="16"/>
      <c r="J7" s="16"/>
      <c r="K7" s="16"/>
      <c r="L7" s="34" t="s">
        <v>74</v>
      </c>
      <c r="M7" s="34" t="s">
        <v>82</v>
      </c>
      <c r="N7" s="34" t="s">
        <v>29</v>
      </c>
      <c r="O7" s="34" t="s">
        <v>82</v>
      </c>
      <c r="P7" s="34" t="s">
        <v>82</v>
      </c>
      <c r="Q7" s="34" t="s">
        <v>84</v>
      </c>
      <c r="R7" s="34"/>
      <c r="S7" s="18"/>
      <c r="T7" s="29"/>
      <c r="U7" s="21"/>
      <c r="V7" s="21"/>
      <c r="W7" s="30"/>
      <c r="X7" s="18"/>
      <c r="Y7" s="18"/>
      <c r="Z7" s="18"/>
    </row>
    <row r="8" spans="1:27" x14ac:dyDescent="0.25">
      <c r="A8" s="35" t="s">
        <v>30</v>
      </c>
      <c r="B8" s="38"/>
      <c r="C8" s="39"/>
      <c r="D8" s="37"/>
      <c r="E8" s="40"/>
      <c r="F8" s="39"/>
      <c r="G8" s="39"/>
      <c r="H8" s="41"/>
      <c r="I8" s="39"/>
      <c r="J8" s="39"/>
      <c r="K8" s="39"/>
      <c r="L8" s="42" t="s">
        <v>73</v>
      </c>
      <c r="M8" s="42" t="s">
        <v>73</v>
      </c>
      <c r="N8" s="42" t="s">
        <v>83</v>
      </c>
      <c r="O8" s="42" t="s">
        <v>83</v>
      </c>
      <c r="P8" s="42" t="s">
        <v>83</v>
      </c>
      <c r="Q8" s="42" t="s">
        <v>83</v>
      </c>
      <c r="R8" s="42"/>
      <c r="S8" s="43"/>
      <c r="T8" s="44"/>
      <c r="U8" s="39"/>
      <c r="V8" s="39"/>
      <c r="W8" s="45"/>
      <c r="X8" s="46"/>
      <c r="Y8" s="43"/>
      <c r="Z8" s="43"/>
    </row>
    <row r="9" spans="1:27" x14ac:dyDescent="0.25">
      <c r="A9" s="149" t="s">
        <v>100</v>
      </c>
      <c r="B9" s="76">
        <v>3500</v>
      </c>
      <c r="C9" s="76">
        <v>2750</v>
      </c>
      <c r="D9" s="77">
        <f>B9/7</f>
        <v>500</v>
      </c>
      <c r="E9" s="78">
        <f>C9/7</f>
        <v>392.85714285714283</v>
      </c>
      <c r="F9" s="76">
        <f>B9/7*0.5</f>
        <v>250</v>
      </c>
      <c r="G9" s="76">
        <f>F9/2</f>
        <v>125</v>
      </c>
      <c r="H9" s="79" t="s">
        <v>31</v>
      </c>
      <c r="I9" s="80" t="s">
        <v>144</v>
      </c>
      <c r="J9" s="51" t="s">
        <v>142</v>
      </c>
      <c r="K9" s="75" t="s">
        <v>32</v>
      </c>
      <c r="L9" s="52">
        <f>$D9</f>
        <v>500</v>
      </c>
      <c r="M9" s="52">
        <f>$D9+150</f>
        <v>650</v>
      </c>
      <c r="N9" s="52">
        <f t="shared" ref="N9:Q9" si="0">$D9</f>
        <v>500</v>
      </c>
      <c r="O9" s="52">
        <f>$D9+150</f>
        <v>650</v>
      </c>
      <c r="P9" s="52">
        <f>$D9+150</f>
        <v>650</v>
      </c>
      <c r="Q9" s="52">
        <f t="shared" si="0"/>
        <v>500</v>
      </c>
      <c r="R9" s="52"/>
      <c r="S9" s="53">
        <f>SUM(L9:R9)</f>
        <v>3450</v>
      </c>
      <c r="T9" s="54"/>
      <c r="U9" s="55">
        <f>50*7</f>
        <v>350</v>
      </c>
      <c r="V9" s="55"/>
      <c r="W9" s="56">
        <v>0</v>
      </c>
      <c r="X9" s="57"/>
      <c r="Y9" s="58">
        <f>SUM(S9:W9)-X9</f>
        <v>3800</v>
      </c>
      <c r="Z9" s="59"/>
    </row>
    <row r="10" spans="1:27" x14ac:dyDescent="0.25">
      <c r="A10" s="134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7" x14ac:dyDescent="0.25">
      <c r="A11" s="134"/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61" t="s">
        <v>1</v>
      </c>
      <c r="M11" s="61" t="s">
        <v>2</v>
      </c>
      <c r="N11" s="61" t="s">
        <v>3</v>
      </c>
      <c r="O11" s="61" t="s">
        <v>4</v>
      </c>
      <c r="P11" s="61" t="s">
        <v>5</v>
      </c>
      <c r="Q11" s="61" t="s">
        <v>6</v>
      </c>
      <c r="R11" s="61" t="s">
        <v>7</v>
      </c>
      <c r="S11" s="63" t="s">
        <v>8</v>
      </c>
      <c r="T11" s="63" t="s">
        <v>9</v>
      </c>
      <c r="U11" s="64" t="s">
        <v>10</v>
      </c>
      <c r="V11" s="64"/>
      <c r="W11" s="65" t="s">
        <v>11</v>
      </c>
      <c r="X11" s="63" t="s">
        <v>12</v>
      </c>
      <c r="Y11" s="63" t="s">
        <v>13</v>
      </c>
      <c r="Z11" s="156" t="s">
        <v>14</v>
      </c>
      <c r="AA11" s="157" t="s">
        <v>66</v>
      </c>
    </row>
    <row r="12" spans="1:27" x14ac:dyDescent="0.25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62">
        <v>45796</v>
      </c>
      <c r="M12" s="62">
        <v>45797</v>
      </c>
      <c r="N12" s="62">
        <v>45798</v>
      </c>
      <c r="O12" s="62">
        <v>45799</v>
      </c>
      <c r="P12" s="62">
        <v>45800</v>
      </c>
      <c r="Q12" s="62">
        <v>45801</v>
      </c>
      <c r="R12" s="62">
        <v>45802</v>
      </c>
      <c r="S12" s="66"/>
      <c r="T12" s="67"/>
      <c r="U12" s="68"/>
      <c r="V12" s="68"/>
      <c r="W12" s="69"/>
      <c r="X12" s="66"/>
      <c r="Y12" s="66"/>
      <c r="Z12" s="67"/>
      <c r="AA12" s="158"/>
    </row>
    <row r="13" spans="1:27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70" t="s">
        <v>74</v>
      </c>
      <c r="M13" s="74" t="s">
        <v>82</v>
      </c>
      <c r="N13" s="74" t="s">
        <v>29</v>
      </c>
      <c r="O13" s="74" t="s">
        <v>82</v>
      </c>
      <c r="P13" s="74" t="s">
        <v>29</v>
      </c>
      <c r="Q13" s="74" t="s">
        <v>82</v>
      </c>
      <c r="R13" s="74" t="s">
        <v>29</v>
      </c>
      <c r="S13" s="66"/>
      <c r="T13" s="67"/>
      <c r="U13" s="68"/>
      <c r="V13" s="68"/>
      <c r="W13" s="69"/>
      <c r="X13" s="66"/>
      <c r="Y13" s="66"/>
      <c r="Z13" s="67"/>
      <c r="AA13" s="159">
        <f>Y9+Y15</f>
        <v>6950</v>
      </c>
    </row>
    <row r="14" spans="1:27" x14ac:dyDescent="0.25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71"/>
      <c r="M14" s="71"/>
      <c r="N14" s="71" t="s">
        <v>85</v>
      </c>
      <c r="O14" s="71" t="s">
        <v>85</v>
      </c>
      <c r="P14" s="71" t="s">
        <v>42</v>
      </c>
      <c r="Q14" s="71" t="s">
        <v>42</v>
      </c>
      <c r="R14" s="71" t="s">
        <v>42</v>
      </c>
      <c r="S14" s="43"/>
      <c r="T14" s="44"/>
      <c r="U14" s="39"/>
      <c r="V14" s="39"/>
      <c r="W14" s="45"/>
      <c r="X14" s="46"/>
      <c r="Y14" s="43"/>
      <c r="Z14" s="44"/>
      <c r="AA14" s="154"/>
    </row>
    <row r="15" spans="1:27" x14ac:dyDescent="0.25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60"/>
      <c r="M15" s="60"/>
      <c r="N15" s="60">
        <f t="shared" ref="N15:R15" si="1">$D9</f>
        <v>500</v>
      </c>
      <c r="O15" s="60">
        <f>$D9+150</f>
        <v>650</v>
      </c>
      <c r="P15" s="60">
        <f t="shared" si="1"/>
        <v>500</v>
      </c>
      <c r="Q15" s="60">
        <f>$D9+150</f>
        <v>650</v>
      </c>
      <c r="R15" s="60">
        <f t="shared" si="1"/>
        <v>500</v>
      </c>
      <c r="S15" s="53">
        <f>SUM(L15:R15)</f>
        <v>2800</v>
      </c>
      <c r="T15" s="54"/>
      <c r="U15" s="55">
        <f>50*7</f>
        <v>350</v>
      </c>
      <c r="V15" s="55"/>
      <c r="W15" s="56">
        <v>0</v>
      </c>
      <c r="X15" s="57"/>
      <c r="Y15" s="58">
        <f>SUM(S15:W15)-X15</f>
        <v>3150</v>
      </c>
      <c r="Z15" s="153"/>
      <c r="AA15" s="155"/>
    </row>
    <row r="16" spans="1:27" s="73" customFormat="1" x14ac:dyDescent="0.25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spans="1:27" x14ac:dyDescent="0.25">
      <c r="A17" s="135"/>
      <c r="B17" s="136"/>
      <c r="C17" s="137"/>
      <c r="D17" s="137"/>
      <c r="E17" s="137"/>
      <c r="F17" s="137"/>
      <c r="G17" s="137"/>
      <c r="H17" s="138"/>
      <c r="I17" s="137"/>
      <c r="J17" s="137"/>
      <c r="K17" s="137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72"/>
      <c r="X17" s="18"/>
      <c r="Y17" s="18"/>
      <c r="Z17" s="18"/>
    </row>
    <row r="18" spans="1:27" x14ac:dyDescent="0.25">
      <c r="A18" s="135"/>
      <c r="B18" s="137"/>
      <c r="C18" s="137"/>
      <c r="D18" s="137"/>
      <c r="E18" s="137"/>
      <c r="F18" s="137"/>
      <c r="G18" s="137"/>
      <c r="H18" s="138"/>
      <c r="I18" s="137"/>
      <c r="J18" s="137"/>
      <c r="K18" s="137"/>
      <c r="L18" s="22" t="s">
        <v>1</v>
      </c>
      <c r="M18" s="22" t="s">
        <v>2</v>
      </c>
      <c r="N18" s="22" t="s">
        <v>3</v>
      </c>
      <c r="O18" s="22" t="s">
        <v>4</v>
      </c>
      <c r="P18" s="22" t="s">
        <v>5</v>
      </c>
      <c r="Q18" s="22" t="s">
        <v>6</v>
      </c>
      <c r="R18" s="22" t="s">
        <v>7</v>
      </c>
      <c r="S18" s="23" t="s">
        <v>8</v>
      </c>
      <c r="T18" s="23" t="s">
        <v>9</v>
      </c>
      <c r="U18" s="24" t="s">
        <v>10</v>
      </c>
      <c r="V18" s="24"/>
      <c r="W18" s="25" t="s">
        <v>11</v>
      </c>
      <c r="X18" s="23" t="s">
        <v>12</v>
      </c>
      <c r="Y18" s="23" t="s">
        <v>13</v>
      </c>
      <c r="Z18" s="23" t="s">
        <v>14</v>
      </c>
    </row>
    <row r="19" spans="1:27" x14ac:dyDescent="0.25">
      <c r="A19" s="26" t="s">
        <v>15</v>
      </c>
      <c r="B19" s="15" t="s">
        <v>16</v>
      </c>
      <c r="C19" s="15" t="s">
        <v>17</v>
      </c>
      <c r="D19" s="27" t="s">
        <v>18</v>
      </c>
      <c r="E19" s="27" t="s">
        <v>19</v>
      </c>
      <c r="F19" s="27" t="s">
        <v>20</v>
      </c>
      <c r="G19" s="27" t="s">
        <v>21</v>
      </c>
      <c r="H19" s="27" t="s">
        <v>22</v>
      </c>
      <c r="I19" s="27" t="s">
        <v>23</v>
      </c>
      <c r="J19" s="27" t="s">
        <v>24</v>
      </c>
      <c r="K19" s="15" t="s">
        <v>25</v>
      </c>
      <c r="L19" s="28">
        <v>45789</v>
      </c>
      <c r="M19" s="28">
        <v>45790</v>
      </c>
      <c r="N19" s="28">
        <v>45791</v>
      </c>
      <c r="O19" s="28">
        <v>45792</v>
      </c>
      <c r="P19" s="28">
        <v>45793</v>
      </c>
      <c r="Q19" s="28">
        <v>45794</v>
      </c>
      <c r="R19" s="28">
        <v>45795</v>
      </c>
      <c r="S19" s="18"/>
      <c r="T19" s="29"/>
      <c r="U19" s="21"/>
      <c r="V19" s="21"/>
      <c r="W19" s="30"/>
      <c r="X19" s="18"/>
      <c r="Y19" s="18"/>
      <c r="Z19" s="18"/>
    </row>
    <row r="20" spans="1:27" x14ac:dyDescent="0.25">
      <c r="A20" s="31" t="s">
        <v>26</v>
      </c>
      <c r="B20" s="32"/>
      <c r="C20" s="33"/>
      <c r="D20" s="33"/>
      <c r="E20" s="16"/>
      <c r="F20" s="27" t="s">
        <v>27</v>
      </c>
      <c r="G20" s="27" t="s">
        <v>28</v>
      </c>
      <c r="H20" s="17"/>
      <c r="I20" s="16"/>
      <c r="J20" s="16"/>
      <c r="K20" s="16"/>
      <c r="L20" s="34" t="s">
        <v>74</v>
      </c>
      <c r="M20" s="34" t="s">
        <v>82</v>
      </c>
      <c r="N20" s="34" t="s">
        <v>29</v>
      </c>
      <c r="O20" s="34" t="s">
        <v>82</v>
      </c>
      <c r="P20" s="34" t="s">
        <v>82</v>
      </c>
      <c r="Q20" s="34" t="s">
        <v>84</v>
      </c>
      <c r="R20" s="34" t="s">
        <v>29</v>
      </c>
      <c r="S20" s="18"/>
      <c r="T20" s="29"/>
      <c r="U20" s="21"/>
      <c r="V20" s="21"/>
      <c r="W20" s="30"/>
      <c r="X20" s="18"/>
      <c r="Y20" s="18"/>
      <c r="Z20" s="18"/>
    </row>
    <row r="21" spans="1:27" x14ac:dyDescent="0.25">
      <c r="A21" s="35" t="s">
        <v>30</v>
      </c>
      <c r="B21" s="38"/>
      <c r="C21" s="39"/>
      <c r="D21" s="37"/>
      <c r="E21" s="40"/>
      <c r="F21" s="39"/>
      <c r="G21" s="39"/>
      <c r="H21" s="41"/>
      <c r="I21" s="39"/>
      <c r="J21" s="39"/>
      <c r="K21" s="39"/>
      <c r="L21" s="42" t="s">
        <v>73</v>
      </c>
      <c r="M21" s="42" t="s">
        <v>73</v>
      </c>
      <c r="N21" s="42" t="s">
        <v>83</v>
      </c>
      <c r="O21" s="42" t="s">
        <v>83</v>
      </c>
      <c r="P21" s="42" t="s">
        <v>83</v>
      </c>
      <c r="Q21" s="42" t="s">
        <v>83</v>
      </c>
      <c r="R21" s="42"/>
      <c r="S21" s="43"/>
      <c r="T21" s="44"/>
      <c r="U21" s="39"/>
      <c r="V21" s="39"/>
      <c r="W21" s="45"/>
      <c r="X21" s="46"/>
      <c r="Y21" s="43"/>
      <c r="Z21" s="43"/>
    </row>
    <row r="22" spans="1:27" x14ac:dyDescent="0.25">
      <c r="A22" s="149" t="s">
        <v>101</v>
      </c>
      <c r="B22" s="133">
        <v>2250</v>
      </c>
      <c r="C22" s="133">
        <f>B22*0.75</f>
        <v>1687.5</v>
      </c>
      <c r="D22" s="77">
        <f>B22/7</f>
        <v>321.42857142857144</v>
      </c>
      <c r="E22" s="78">
        <f>B22/7</f>
        <v>321.42857142857144</v>
      </c>
      <c r="F22" s="76">
        <f>B22*0.5/7</f>
        <v>160.71428571428572</v>
      </c>
      <c r="G22" s="76">
        <f>F22/2</f>
        <v>80.357142857142861</v>
      </c>
      <c r="H22" s="79" t="s">
        <v>36</v>
      </c>
      <c r="I22" s="80" t="s">
        <v>145</v>
      </c>
      <c r="J22" s="51" t="s">
        <v>142</v>
      </c>
      <c r="K22" s="75" t="s">
        <v>37</v>
      </c>
      <c r="L22" s="52">
        <f>$D22</f>
        <v>321.42857142857144</v>
      </c>
      <c r="M22" s="52">
        <f>$D22</f>
        <v>321.42857142857144</v>
      </c>
      <c r="N22" s="52">
        <f t="shared" ref="N22:Q22" si="2">$D22</f>
        <v>321.42857142857144</v>
      </c>
      <c r="O22" s="52">
        <f>$D22</f>
        <v>321.42857142857144</v>
      </c>
      <c r="P22" s="52">
        <f>$D22</f>
        <v>321.42857142857144</v>
      </c>
      <c r="Q22" s="52">
        <f t="shared" si="2"/>
        <v>321.42857142857144</v>
      </c>
      <c r="R22" s="52"/>
      <c r="S22" s="53">
        <f>SUM(L22:R22)</f>
        <v>1928.5714285714289</v>
      </c>
      <c r="T22" s="54"/>
      <c r="U22" s="55">
        <f>50*7</f>
        <v>350</v>
      </c>
      <c r="V22" s="55"/>
      <c r="W22" s="56">
        <v>0</v>
      </c>
      <c r="X22" s="57"/>
      <c r="Y22" s="58">
        <f>SUM(S22:W22)-X22</f>
        <v>2278.5714285714289</v>
      </c>
      <c r="Z22" s="59"/>
    </row>
    <row r="23" spans="1:27" x14ac:dyDescent="0.25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9"/>
      <c r="T23" s="139"/>
      <c r="U23" s="139"/>
      <c r="V23" s="139"/>
      <c r="W23" s="139"/>
      <c r="X23" s="139"/>
      <c r="Y23" s="139"/>
      <c r="Z23" s="139"/>
    </row>
    <row r="24" spans="1:27" x14ac:dyDescent="0.25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61" t="s">
        <v>1</v>
      </c>
      <c r="M24" s="61" t="s">
        <v>2</v>
      </c>
      <c r="N24" s="61" t="s">
        <v>3</v>
      </c>
      <c r="O24" s="61" t="s">
        <v>4</v>
      </c>
      <c r="P24" s="61" t="s">
        <v>5</v>
      </c>
      <c r="Q24" s="61" t="s">
        <v>6</v>
      </c>
      <c r="R24" s="61" t="s">
        <v>7</v>
      </c>
      <c r="S24" s="63" t="s">
        <v>8</v>
      </c>
      <c r="T24" s="63" t="s">
        <v>9</v>
      </c>
      <c r="U24" s="64" t="s">
        <v>10</v>
      </c>
      <c r="V24" s="64"/>
      <c r="W24" s="65" t="s">
        <v>11</v>
      </c>
      <c r="X24" s="63" t="s">
        <v>12</v>
      </c>
      <c r="Y24" s="63" t="s">
        <v>13</v>
      </c>
      <c r="Z24" s="63" t="s">
        <v>14</v>
      </c>
      <c r="AA24" s="144" t="s">
        <v>66</v>
      </c>
    </row>
    <row r="25" spans="1:27" x14ac:dyDescent="0.25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62">
        <v>45796</v>
      </c>
      <c r="M25" s="62">
        <v>45797</v>
      </c>
      <c r="N25" s="62">
        <v>45798</v>
      </c>
      <c r="O25" s="62">
        <v>45799</v>
      </c>
      <c r="P25" s="62">
        <v>45800</v>
      </c>
      <c r="Q25" s="62">
        <v>45801</v>
      </c>
      <c r="R25" s="62">
        <v>45802</v>
      </c>
      <c r="S25" s="66"/>
      <c r="T25" s="67"/>
      <c r="U25" s="68"/>
      <c r="V25" s="68"/>
      <c r="W25" s="69"/>
      <c r="X25" s="66"/>
      <c r="Y25" s="66"/>
      <c r="Z25" s="66"/>
      <c r="AA25" s="145"/>
    </row>
    <row r="26" spans="1:27" x14ac:dyDescent="0.25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70" t="s">
        <v>74</v>
      </c>
      <c r="M26" s="74" t="s">
        <v>82</v>
      </c>
      <c r="N26" s="74" t="s">
        <v>29</v>
      </c>
      <c r="O26" s="74" t="s">
        <v>82</v>
      </c>
      <c r="P26" s="74" t="s">
        <v>29</v>
      </c>
      <c r="Q26" s="74" t="s">
        <v>82</v>
      </c>
      <c r="R26" s="74" t="s">
        <v>29</v>
      </c>
      <c r="S26" s="66"/>
      <c r="T26" s="67"/>
      <c r="U26" s="68"/>
      <c r="V26" s="68"/>
      <c r="W26" s="69"/>
      <c r="X26" s="66"/>
      <c r="Y26" s="66"/>
      <c r="Z26" s="66"/>
      <c r="AA26" s="159">
        <f>Y22+Y28</f>
        <v>4235.7142857142862</v>
      </c>
    </row>
    <row r="27" spans="1:27" x14ac:dyDescent="0.25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71"/>
      <c r="M27" s="71"/>
      <c r="N27" s="71" t="s">
        <v>85</v>
      </c>
      <c r="O27" s="71" t="s">
        <v>85</v>
      </c>
      <c r="P27" s="71" t="s">
        <v>42</v>
      </c>
      <c r="Q27" s="71" t="s">
        <v>42</v>
      </c>
      <c r="R27" s="71" t="s">
        <v>42</v>
      </c>
      <c r="S27" s="43"/>
      <c r="T27" s="44"/>
      <c r="U27" s="39"/>
      <c r="V27" s="39"/>
      <c r="W27" s="45"/>
      <c r="X27" s="46"/>
      <c r="Y27" s="43"/>
      <c r="Z27" s="43"/>
    </row>
    <row r="28" spans="1:27" x14ac:dyDescent="0.25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60"/>
      <c r="M28" s="60"/>
      <c r="N28" s="60">
        <f t="shared" ref="N28" si="3">$D22</f>
        <v>321.42857142857144</v>
      </c>
      <c r="O28" s="60">
        <f>$D22</f>
        <v>321.42857142857144</v>
      </c>
      <c r="P28" s="60">
        <f t="shared" ref="P28" si="4">$D22</f>
        <v>321.42857142857144</v>
      </c>
      <c r="Q28" s="60">
        <f>$D22</f>
        <v>321.42857142857144</v>
      </c>
      <c r="R28" s="60">
        <f t="shared" ref="R28" si="5">$D22</f>
        <v>321.42857142857144</v>
      </c>
      <c r="S28" s="53">
        <f>SUM(L28:R28)</f>
        <v>1607.1428571428573</v>
      </c>
      <c r="T28" s="54"/>
      <c r="U28" s="55">
        <f>50*7</f>
        <v>350</v>
      </c>
      <c r="V28" s="55"/>
      <c r="W28" s="56">
        <v>0</v>
      </c>
      <c r="X28" s="57"/>
      <c r="Y28" s="58">
        <f>SUM(S28:W28)-X28</f>
        <v>1957.1428571428573</v>
      </c>
      <c r="Z28" s="59"/>
    </row>
    <row r="29" spans="1:27" x14ac:dyDescent="0.25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spans="1:27" x14ac:dyDescent="0.25">
      <c r="A30" s="135"/>
      <c r="B30" s="136"/>
      <c r="C30" s="137"/>
      <c r="D30" s="137"/>
      <c r="E30" s="137"/>
      <c r="F30" s="137"/>
      <c r="G30" s="137"/>
      <c r="H30" s="138"/>
      <c r="I30" s="137"/>
      <c r="J30" s="137"/>
      <c r="K30" s="137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72"/>
      <c r="X30" s="18"/>
      <c r="Y30" s="18"/>
      <c r="Z30" s="18"/>
    </row>
    <row r="31" spans="1:27" x14ac:dyDescent="0.25">
      <c r="A31" s="135"/>
      <c r="B31" s="137"/>
      <c r="C31" s="137"/>
      <c r="D31" s="137"/>
      <c r="E31" s="137"/>
      <c r="F31" s="137"/>
      <c r="G31" s="137"/>
      <c r="H31" s="138"/>
      <c r="I31" s="137"/>
      <c r="J31" s="137"/>
      <c r="K31" s="137"/>
      <c r="L31" s="22" t="s">
        <v>1</v>
      </c>
      <c r="M31" s="22" t="s">
        <v>2</v>
      </c>
      <c r="N31" s="22" t="s">
        <v>3</v>
      </c>
      <c r="O31" s="22" t="s">
        <v>4</v>
      </c>
      <c r="P31" s="22" t="s">
        <v>5</v>
      </c>
      <c r="Q31" s="22" t="s">
        <v>6</v>
      </c>
      <c r="R31" s="22" t="s">
        <v>7</v>
      </c>
      <c r="S31" s="23" t="s">
        <v>8</v>
      </c>
      <c r="T31" s="23" t="s">
        <v>9</v>
      </c>
      <c r="U31" s="24" t="s">
        <v>10</v>
      </c>
      <c r="V31" s="24"/>
      <c r="W31" s="25" t="s">
        <v>11</v>
      </c>
      <c r="X31" s="23" t="s">
        <v>12</v>
      </c>
      <c r="Y31" s="23" t="s">
        <v>13</v>
      </c>
      <c r="Z31" s="23" t="s">
        <v>14</v>
      </c>
    </row>
    <row r="32" spans="1:27" x14ac:dyDescent="0.25">
      <c r="A32" s="26" t="s">
        <v>15</v>
      </c>
      <c r="B32" s="15" t="s">
        <v>16</v>
      </c>
      <c r="C32" s="15" t="s">
        <v>17</v>
      </c>
      <c r="D32" s="27" t="s">
        <v>18</v>
      </c>
      <c r="E32" s="27" t="s">
        <v>19</v>
      </c>
      <c r="F32" s="27" t="s">
        <v>20</v>
      </c>
      <c r="G32" s="27" t="s">
        <v>21</v>
      </c>
      <c r="H32" s="27" t="s">
        <v>22</v>
      </c>
      <c r="I32" s="27" t="s">
        <v>23</v>
      </c>
      <c r="J32" s="27" t="s">
        <v>24</v>
      </c>
      <c r="K32" s="15" t="s">
        <v>25</v>
      </c>
      <c r="L32" s="28">
        <v>45789</v>
      </c>
      <c r="M32" s="28">
        <v>45790</v>
      </c>
      <c r="N32" s="28">
        <v>45791</v>
      </c>
      <c r="O32" s="28">
        <v>45792</v>
      </c>
      <c r="P32" s="28">
        <v>45793</v>
      </c>
      <c r="Q32" s="28">
        <v>45794</v>
      </c>
      <c r="R32" s="28">
        <v>45795</v>
      </c>
      <c r="S32" s="18"/>
      <c r="T32" s="29"/>
      <c r="U32" s="21"/>
      <c r="V32" s="21"/>
      <c r="W32" s="30"/>
      <c r="X32" s="18"/>
      <c r="Y32" s="18"/>
      <c r="Z32" s="18"/>
    </row>
    <row r="33" spans="1:27" x14ac:dyDescent="0.25">
      <c r="A33" s="31" t="s">
        <v>26</v>
      </c>
      <c r="B33" s="32"/>
      <c r="C33" s="33"/>
      <c r="D33" s="33"/>
      <c r="E33" s="16"/>
      <c r="F33" s="27" t="s">
        <v>27</v>
      </c>
      <c r="G33" s="27" t="s">
        <v>28</v>
      </c>
      <c r="H33" s="17"/>
      <c r="I33" s="16"/>
      <c r="J33" s="16"/>
      <c r="K33" s="16"/>
      <c r="L33" s="34" t="s">
        <v>74</v>
      </c>
      <c r="M33" s="34" t="s">
        <v>82</v>
      </c>
      <c r="N33" s="34" t="s">
        <v>29</v>
      </c>
      <c r="O33" s="34" t="s">
        <v>82</v>
      </c>
      <c r="P33" s="34" t="s">
        <v>82</v>
      </c>
      <c r="Q33" s="34" t="s">
        <v>84</v>
      </c>
      <c r="R33" s="34" t="s">
        <v>29</v>
      </c>
      <c r="S33" s="18"/>
      <c r="T33" s="29"/>
      <c r="U33" s="21"/>
      <c r="V33" s="21"/>
      <c r="W33" s="30"/>
      <c r="X33" s="18"/>
      <c r="Y33" s="18"/>
      <c r="Z33" s="18"/>
    </row>
    <row r="34" spans="1:27" x14ac:dyDescent="0.25">
      <c r="A34" s="35" t="s">
        <v>30</v>
      </c>
      <c r="B34" s="38"/>
      <c r="C34" s="39"/>
      <c r="D34" s="37"/>
      <c r="E34" s="40"/>
      <c r="F34" s="39"/>
      <c r="G34" s="39"/>
      <c r="H34" s="41"/>
      <c r="I34" s="39"/>
      <c r="J34" s="39"/>
      <c r="K34" s="39"/>
      <c r="L34" s="42" t="s">
        <v>73</v>
      </c>
      <c r="M34" s="42" t="s">
        <v>73</v>
      </c>
      <c r="N34" s="42" t="s">
        <v>83</v>
      </c>
      <c r="O34" s="42" t="s">
        <v>83</v>
      </c>
      <c r="P34" s="42" t="s">
        <v>83</v>
      </c>
      <c r="Q34" s="42" t="s">
        <v>83</v>
      </c>
      <c r="R34" s="42"/>
      <c r="S34" s="43"/>
      <c r="T34" s="44"/>
      <c r="U34" s="39"/>
      <c r="V34" s="39"/>
      <c r="W34" s="45"/>
      <c r="X34" s="46"/>
      <c r="Y34" s="43"/>
      <c r="Z34" s="43"/>
    </row>
    <row r="35" spans="1:27" x14ac:dyDescent="0.25">
      <c r="A35" s="146" t="s">
        <v>102</v>
      </c>
      <c r="B35" s="120">
        <v>2250</v>
      </c>
      <c r="C35" s="120">
        <f t="shared" ref="C35" si="6">B35*0.75</f>
        <v>1687.5</v>
      </c>
      <c r="D35" s="48">
        <f>B35/7</f>
        <v>321.42857142857144</v>
      </c>
      <c r="E35" s="49">
        <f>B35/7</f>
        <v>321.42857142857144</v>
      </c>
      <c r="F35" s="37">
        <f>B35*0.5/7</f>
        <v>160.71428571428572</v>
      </c>
      <c r="G35" s="37">
        <f>F35/2</f>
        <v>80.357142857142861</v>
      </c>
      <c r="H35" s="50" t="s">
        <v>38</v>
      </c>
      <c r="I35" s="51" t="s">
        <v>146</v>
      </c>
      <c r="J35" s="51" t="s">
        <v>142</v>
      </c>
      <c r="K35" s="47" t="s">
        <v>37</v>
      </c>
      <c r="L35" s="52">
        <f>$D35</f>
        <v>321.42857142857144</v>
      </c>
      <c r="M35" s="52">
        <f>$D35</f>
        <v>321.42857142857144</v>
      </c>
      <c r="N35" s="52">
        <f t="shared" ref="N35:Q35" si="7">$D35</f>
        <v>321.42857142857144</v>
      </c>
      <c r="O35" s="52">
        <f>$D35</f>
        <v>321.42857142857144</v>
      </c>
      <c r="P35" s="52">
        <f>$D35</f>
        <v>321.42857142857144</v>
      </c>
      <c r="Q35" s="52">
        <f t="shared" si="7"/>
        <v>321.42857142857144</v>
      </c>
      <c r="R35" s="52"/>
      <c r="S35" s="53">
        <f>SUM(L35:R35)</f>
        <v>1928.5714285714289</v>
      </c>
      <c r="T35" s="54"/>
      <c r="U35" s="55">
        <f>50*7</f>
        <v>350</v>
      </c>
      <c r="V35" s="55"/>
      <c r="W35" s="56">
        <v>0</v>
      </c>
      <c r="X35" s="57"/>
      <c r="Y35" s="58">
        <f>SUM(S35:W35)-X35</f>
        <v>2278.5714285714289</v>
      </c>
      <c r="Z35" s="59"/>
    </row>
    <row r="36" spans="1:27" x14ac:dyDescent="0.25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9"/>
      <c r="T36" s="139"/>
      <c r="U36" s="139"/>
      <c r="V36" s="139"/>
      <c r="W36" s="139"/>
      <c r="X36" s="139"/>
      <c r="Y36" s="139"/>
      <c r="Z36" s="139"/>
    </row>
    <row r="37" spans="1:27" x14ac:dyDescent="0.25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61" t="s">
        <v>1</v>
      </c>
      <c r="M37" s="61" t="s">
        <v>2</v>
      </c>
      <c r="N37" s="61" t="s">
        <v>3</v>
      </c>
      <c r="O37" s="61" t="s">
        <v>4</v>
      </c>
      <c r="P37" s="61" t="s">
        <v>5</v>
      </c>
      <c r="Q37" s="61" t="s">
        <v>6</v>
      </c>
      <c r="R37" s="61" t="s">
        <v>7</v>
      </c>
      <c r="S37" s="63" t="s">
        <v>8</v>
      </c>
      <c r="T37" s="63" t="s">
        <v>9</v>
      </c>
      <c r="U37" s="64" t="s">
        <v>10</v>
      </c>
      <c r="V37" s="64"/>
      <c r="W37" s="65" t="s">
        <v>11</v>
      </c>
      <c r="X37" s="63" t="s">
        <v>12</v>
      </c>
      <c r="Y37" s="63" t="s">
        <v>13</v>
      </c>
      <c r="Z37" s="63" t="s">
        <v>14</v>
      </c>
      <c r="AA37" s="144" t="s">
        <v>66</v>
      </c>
    </row>
    <row r="38" spans="1:27" x14ac:dyDescent="0.25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62">
        <v>45796</v>
      </c>
      <c r="M38" s="62">
        <v>45797</v>
      </c>
      <c r="N38" s="62">
        <v>45798</v>
      </c>
      <c r="O38" s="62">
        <v>45799</v>
      </c>
      <c r="P38" s="62">
        <v>45800</v>
      </c>
      <c r="Q38" s="62">
        <v>45801</v>
      </c>
      <c r="R38" s="62">
        <v>45802</v>
      </c>
      <c r="S38" s="66"/>
      <c r="T38" s="67"/>
      <c r="U38" s="68"/>
      <c r="V38" s="68"/>
      <c r="W38" s="69"/>
      <c r="X38" s="66"/>
      <c r="Y38" s="66"/>
      <c r="Z38" s="66"/>
      <c r="AA38" s="145"/>
    </row>
    <row r="39" spans="1:27" x14ac:dyDescent="0.25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70" t="s">
        <v>74</v>
      </c>
      <c r="M39" s="74" t="s">
        <v>82</v>
      </c>
      <c r="N39" s="74" t="s">
        <v>29</v>
      </c>
      <c r="O39" s="74" t="s">
        <v>82</v>
      </c>
      <c r="P39" s="74" t="s">
        <v>29</v>
      </c>
      <c r="Q39" s="74" t="s">
        <v>82</v>
      </c>
      <c r="R39" s="74" t="s">
        <v>29</v>
      </c>
      <c r="S39" s="66"/>
      <c r="T39" s="67"/>
      <c r="U39" s="68"/>
      <c r="V39" s="68"/>
      <c r="W39" s="69"/>
      <c r="X39" s="66"/>
      <c r="Y39" s="66"/>
      <c r="Z39" s="66"/>
      <c r="AA39" s="159">
        <f>Y35+Y41</f>
        <v>4235.7142857142862</v>
      </c>
    </row>
    <row r="40" spans="1:27" x14ac:dyDescent="0.25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71"/>
      <c r="M40" s="71"/>
      <c r="N40" s="71" t="s">
        <v>85</v>
      </c>
      <c r="O40" s="71" t="s">
        <v>85</v>
      </c>
      <c r="P40" s="71" t="s">
        <v>42</v>
      </c>
      <c r="Q40" s="71" t="s">
        <v>42</v>
      </c>
      <c r="R40" s="71" t="s">
        <v>42</v>
      </c>
      <c r="S40" s="43"/>
      <c r="T40" s="44"/>
      <c r="U40" s="39"/>
      <c r="V40" s="39"/>
      <c r="W40" s="45"/>
      <c r="X40" s="46"/>
      <c r="Y40" s="43"/>
      <c r="Z40" s="43"/>
    </row>
    <row r="41" spans="1:27" x14ac:dyDescent="0.25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60"/>
      <c r="M41" s="60"/>
      <c r="N41" s="60">
        <f t="shared" ref="N41" si="8">$D35</f>
        <v>321.42857142857144</v>
      </c>
      <c r="O41" s="60">
        <f>$D35</f>
        <v>321.42857142857144</v>
      </c>
      <c r="P41" s="60">
        <f t="shared" ref="P41" si="9">$D35</f>
        <v>321.42857142857144</v>
      </c>
      <c r="Q41" s="60">
        <f>$D35</f>
        <v>321.42857142857144</v>
      </c>
      <c r="R41" s="60">
        <f t="shared" ref="R41" si="10">$D35</f>
        <v>321.42857142857144</v>
      </c>
      <c r="S41" s="53">
        <f>SUM(L41:R41)</f>
        <v>1607.1428571428573</v>
      </c>
      <c r="T41" s="54"/>
      <c r="U41" s="55">
        <f>50*7</f>
        <v>350</v>
      </c>
      <c r="V41" s="55"/>
      <c r="W41" s="56">
        <v>0</v>
      </c>
      <c r="X41" s="57"/>
      <c r="Y41" s="58">
        <f>SUM(S41:W41)-X41</f>
        <v>1957.1428571428573</v>
      </c>
      <c r="Z41" s="59"/>
    </row>
    <row r="42" spans="1:27" x14ac:dyDescent="0.25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spans="1:27" x14ac:dyDescent="0.25">
      <c r="A43" s="135"/>
      <c r="B43" s="136"/>
      <c r="C43" s="137"/>
      <c r="D43" s="137"/>
      <c r="E43" s="137"/>
      <c r="F43" s="137"/>
      <c r="G43" s="137"/>
      <c r="H43" s="138"/>
      <c r="I43" s="137"/>
      <c r="J43" s="137"/>
      <c r="K43" s="13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72"/>
      <c r="X43" s="18"/>
      <c r="Y43" s="18"/>
      <c r="Z43" s="18"/>
    </row>
    <row r="44" spans="1:27" x14ac:dyDescent="0.25">
      <c r="A44" s="135"/>
      <c r="B44" s="137"/>
      <c r="C44" s="137"/>
      <c r="D44" s="137"/>
      <c r="E44" s="137"/>
      <c r="F44" s="137"/>
      <c r="G44" s="137"/>
      <c r="H44" s="138"/>
      <c r="I44" s="137"/>
      <c r="J44" s="137"/>
      <c r="K44" s="137"/>
      <c r="L44" s="22" t="s">
        <v>1</v>
      </c>
      <c r="M44" s="22" t="s">
        <v>2</v>
      </c>
      <c r="N44" s="22" t="s">
        <v>3</v>
      </c>
      <c r="O44" s="22" t="s">
        <v>4</v>
      </c>
      <c r="P44" s="22" t="s">
        <v>5</v>
      </c>
      <c r="Q44" s="22" t="s">
        <v>6</v>
      </c>
      <c r="R44" s="22" t="s">
        <v>7</v>
      </c>
      <c r="S44" s="23" t="s">
        <v>8</v>
      </c>
      <c r="T44" s="23" t="s">
        <v>9</v>
      </c>
      <c r="U44" s="24" t="s">
        <v>10</v>
      </c>
      <c r="V44" s="24"/>
      <c r="W44" s="25" t="s">
        <v>11</v>
      </c>
      <c r="X44" s="23" t="s">
        <v>12</v>
      </c>
      <c r="Y44" s="23" t="s">
        <v>13</v>
      </c>
      <c r="Z44" s="23" t="s">
        <v>14</v>
      </c>
    </row>
    <row r="45" spans="1:27" x14ac:dyDescent="0.25">
      <c r="A45" s="26" t="s">
        <v>15</v>
      </c>
      <c r="B45" s="15" t="s">
        <v>16</v>
      </c>
      <c r="C45" s="15" t="s">
        <v>17</v>
      </c>
      <c r="D45" s="27" t="s">
        <v>18</v>
      </c>
      <c r="E45" s="27" t="s">
        <v>19</v>
      </c>
      <c r="F45" s="27" t="s">
        <v>20</v>
      </c>
      <c r="G45" s="27" t="s">
        <v>21</v>
      </c>
      <c r="H45" s="27" t="s">
        <v>22</v>
      </c>
      <c r="I45" s="27" t="s">
        <v>23</v>
      </c>
      <c r="J45" s="27" t="s">
        <v>24</v>
      </c>
      <c r="K45" s="15" t="s">
        <v>25</v>
      </c>
      <c r="L45" s="28">
        <v>45789</v>
      </c>
      <c r="M45" s="28">
        <v>45790</v>
      </c>
      <c r="N45" s="28">
        <v>45791</v>
      </c>
      <c r="O45" s="28">
        <v>45792</v>
      </c>
      <c r="P45" s="28">
        <v>45793</v>
      </c>
      <c r="Q45" s="28">
        <v>45794</v>
      </c>
      <c r="R45" s="28">
        <v>45795</v>
      </c>
      <c r="S45" s="18"/>
      <c r="T45" s="29"/>
      <c r="U45" s="21"/>
      <c r="V45" s="21"/>
      <c r="W45" s="30"/>
      <c r="X45" s="18"/>
      <c r="Y45" s="18"/>
      <c r="Z45" s="18"/>
    </row>
    <row r="46" spans="1:27" x14ac:dyDescent="0.25">
      <c r="A46" s="31" t="s">
        <v>26</v>
      </c>
      <c r="B46" s="32"/>
      <c r="C46" s="33"/>
      <c r="D46" s="33"/>
      <c r="E46" s="16"/>
      <c r="F46" s="27" t="s">
        <v>27</v>
      </c>
      <c r="G46" s="27" t="s">
        <v>28</v>
      </c>
      <c r="H46" s="17"/>
      <c r="I46" s="16"/>
      <c r="J46" s="16"/>
      <c r="K46" s="16"/>
      <c r="L46" s="34" t="s">
        <v>74</v>
      </c>
      <c r="M46" s="34" t="s">
        <v>82</v>
      </c>
      <c r="N46" s="34" t="s">
        <v>29</v>
      </c>
      <c r="O46" s="34" t="s">
        <v>82</v>
      </c>
      <c r="P46" s="34" t="s">
        <v>82</v>
      </c>
      <c r="Q46" s="34" t="s">
        <v>84</v>
      </c>
      <c r="R46" s="34" t="s">
        <v>29</v>
      </c>
      <c r="S46" s="18"/>
      <c r="T46" s="29"/>
      <c r="U46" s="21"/>
      <c r="V46" s="21"/>
      <c r="W46" s="30"/>
      <c r="X46" s="18"/>
      <c r="Y46" s="18"/>
      <c r="Z46" s="18"/>
    </row>
    <row r="47" spans="1:27" x14ac:dyDescent="0.25">
      <c r="A47" s="35" t="s">
        <v>30</v>
      </c>
      <c r="B47" s="38"/>
      <c r="C47" s="39"/>
      <c r="D47" s="37"/>
      <c r="E47" s="40"/>
      <c r="F47" s="39"/>
      <c r="G47" s="39"/>
      <c r="H47" s="41"/>
      <c r="I47" s="39"/>
      <c r="J47" s="39"/>
      <c r="K47" s="39"/>
      <c r="L47" s="42" t="s">
        <v>73</v>
      </c>
      <c r="M47" s="42" t="s">
        <v>73</v>
      </c>
      <c r="N47" s="42" t="s">
        <v>83</v>
      </c>
      <c r="O47" s="42" t="s">
        <v>83</v>
      </c>
      <c r="P47" s="42" t="s">
        <v>83</v>
      </c>
      <c r="Q47" s="42" t="s">
        <v>83</v>
      </c>
      <c r="R47" s="42"/>
      <c r="S47" s="43"/>
      <c r="T47" s="44"/>
      <c r="U47" s="39"/>
      <c r="V47" s="39"/>
      <c r="W47" s="45"/>
      <c r="X47" s="46"/>
      <c r="Y47" s="43"/>
      <c r="Z47" s="43"/>
    </row>
    <row r="48" spans="1:27" x14ac:dyDescent="0.25">
      <c r="A48" s="146" t="s">
        <v>103</v>
      </c>
      <c r="B48" s="120">
        <v>2250</v>
      </c>
      <c r="C48" s="120">
        <f t="shared" ref="C48" si="11">B48*0.75</f>
        <v>1687.5</v>
      </c>
      <c r="D48" s="48">
        <f>B48/7</f>
        <v>321.42857142857144</v>
      </c>
      <c r="E48" s="49">
        <f>B48/7</f>
        <v>321.42857142857144</v>
      </c>
      <c r="F48" s="37">
        <f>B48*0.5/7</f>
        <v>160.71428571428572</v>
      </c>
      <c r="G48" s="37">
        <f>F48/2</f>
        <v>80.357142857142861</v>
      </c>
      <c r="H48" s="50" t="s">
        <v>31</v>
      </c>
      <c r="I48" s="51" t="s">
        <v>146</v>
      </c>
      <c r="J48" s="51" t="s">
        <v>142</v>
      </c>
      <c r="K48" s="47" t="s">
        <v>37</v>
      </c>
      <c r="L48" s="52">
        <f>$D48</f>
        <v>321.42857142857144</v>
      </c>
      <c r="M48" s="52">
        <f>$D48+150</f>
        <v>471.42857142857144</v>
      </c>
      <c r="N48" s="52">
        <f t="shared" ref="N48:Q48" si="12">$D48</f>
        <v>321.42857142857144</v>
      </c>
      <c r="O48" s="52">
        <f>$D48+150</f>
        <v>471.42857142857144</v>
      </c>
      <c r="P48" s="52">
        <f>$D48+150</f>
        <v>471.42857142857144</v>
      </c>
      <c r="Q48" s="52">
        <f t="shared" si="12"/>
        <v>321.42857142857144</v>
      </c>
      <c r="R48" s="52"/>
      <c r="S48" s="53">
        <f>SUM(L48:R48)</f>
        <v>2378.5714285714289</v>
      </c>
      <c r="T48" s="54"/>
      <c r="U48" s="55">
        <f>50*7</f>
        <v>350</v>
      </c>
      <c r="V48" s="55"/>
      <c r="W48" s="56">
        <v>0</v>
      </c>
      <c r="X48" s="57"/>
      <c r="Y48" s="58">
        <f>SUM(S48:W48)-X48</f>
        <v>2728.5714285714289</v>
      </c>
      <c r="Z48" s="59"/>
    </row>
    <row r="49" spans="1:27" x14ac:dyDescent="0.25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9"/>
      <c r="T49" s="139"/>
      <c r="U49" s="139"/>
      <c r="V49" s="139"/>
      <c r="W49" s="139"/>
      <c r="X49" s="139"/>
      <c r="Y49" s="139"/>
      <c r="Z49" s="139"/>
    </row>
    <row r="50" spans="1:27" x14ac:dyDescent="0.25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61" t="s">
        <v>1</v>
      </c>
      <c r="M50" s="61" t="s">
        <v>2</v>
      </c>
      <c r="N50" s="61" t="s">
        <v>3</v>
      </c>
      <c r="O50" s="61" t="s">
        <v>4</v>
      </c>
      <c r="P50" s="61" t="s">
        <v>5</v>
      </c>
      <c r="Q50" s="61" t="s">
        <v>6</v>
      </c>
      <c r="R50" s="61" t="s">
        <v>7</v>
      </c>
      <c r="S50" s="63" t="s">
        <v>8</v>
      </c>
      <c r="T50" s="63" t="s">
        <v>9</v>
      </c>
      <c r="U50" s="64" t="s">
        <v>10</v>
      </c>
      <c r="V50" s="64"/>
      <c r="W50" s="65" t="s">
        <v>11</v>
      </c>
      <c r="X50" s="63" t="s">
        <v>12</v>
      </c>
      <c r="Y50" s="63" t="s">
        <v>13</v>
      </c>
      <c r="Z50" s="63" t="s">
        <v>14</v>
      </c>
      <c r="AA50" s="144" t="s">
        <v>66</v>
      </c>
    </row>
    <row r="51" spans="1:27" x14ac:dyDescent="0.25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62">
        <v>45796</v>
      </c>
      <c r="M51" s="62">
        <v>45797</v>
      </c>
      <c r="N51" s="62">
        <v>45798</v>
      </c>
      <c r="O51" s="62">
        <v>45799</v>
      </c>
      <c r="P51" s="62">
        <v>45800</v>
      </c>
      <c r="Q51" s="62">
        <v>45801</v>
      </c>
      <c r="R51" s="62">
        <v>45802</v>
      </c>
      <c r="S51" s="66"/>
      <c r="T51" s="67"/>
      <c r="U51" s="68"/>
      <c r="V51" s="68"/>
      <c r="W51" s="69"/>
      <c r="X51" s="66"/>
      <c r="Y51" s="66"/>
      <c r="Z51" s="66"/>
      <c r="AA51" s="145"/>
    </row>
    <row r="52" spans="1:27" x14ac:dyDescent="0.25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70" t="s">
        <v>74</v>
      </c>
      <c r="M52" s="74" t="s">
        <v>82</v>
      </c>
      <c r="N52" s="74" t="s">
        <v>29</v>
      </c>
      <c r="O52" s="74" t="s">
        <v>82</v>
      </c>
      <c r="P52" s="74" t="s">
        <v>29</v>
      </c>
      <c r="Q52" s="74" t="s">
        <v>82</v>
      </c>
      <c r="R52" s="74" t="s">
        <v>29</v>
      </c>
      <c r="S52" s="66"/>
      <c r="T52" s="67"/>
      <c r="U52" s="68"/>
      <c r="V52" s="68"/>
      <c r="W52" s="69"/>
      <c r="X52" s="66"/>
      <c r="Y52" s="66"/>
      <c r="Z52" s="66"/>
      <c r="AA52" s="159">
        <f>Y48+Y54</f>
        <v>4985.7142857142862</v>
      </c>
    </row>
    <row r="53" spans="1:27" x14ac:dyDescent="0.25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71"/>
      <c r="M53" s="71"/>
      <c r="N53" s="71" t="s">
        <v>85</v>
      </c>
      <c r="O53" s="71" t="s">
        <v>85</v>
      </c>
      <c r="P53" s="71" t="s">
        <v>42</v>
      </c>
      <c r="Q53" s="71" t="s">
        <v>42</v>
      </c>
      <c r="R53" s="71" t="s">
        <v>42</v>
      </c>
      <c r="S53" s="43"/>
      <c r="T53" s="44"/>
      <c r="U53" s="39"/>
      <c r="V53" s="39"/>
      <c r="W53" s="45"/>
      <c r="X53" s="46"/>
      <c r="Y53" s="43"/>
      <c r="Z53" s="43"/>
    </row>
    <row r="54" spans="1:27" x14ac:dyDescent="0.25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60"/>
      <c r="M54" s="60"/>
      <c r="N54" s="60">
        <f t="shared" ref="N54" si="13">$D48</f>
        <v>321.42857142857144</v>
      </c>
      <c r="O54" s="60">
        <f>$D48+150</f>
        <v>471.42857142857144</v>
      </c>
      <c r="P54" s="60">
        <f t="shared" ref="P54" si="14">$D48</f>
        <v>321.42857142857144</v>
      </c>
      <c r="Q54" s="60">
        <f>$D48+150</f>
        <v>471.42857142857144</v>
      </c>
      <c r="R54" s="60">
        <f t="shared" ref="R54" si="15">$D48</f>
        <v>321.42857142857144</v>
      </c>
      <c r="S54" s="53">
        <f>SUM(L54:R54)</f>
        <v>1907.1428571428573</v>
      </c>
      <c r="T54" s="54"/>
      <c r="U54" s="55">
        <f>50*7</f>
        <v>350</v>
      </c>
      <c r="V54" s="55"/>
      <c r="W54" s="56">
        <v>0</v>
      </c>
      <c r="X54" s="57"/>
      <c r="Y54" s="58">
        <f>SUM(S54:W54)-X54</f>
        <v>2257.1428571428573</v>
      </c>
      <c r="Z54" s="59"/>
    </row>
    <row r="55" spans="1:27" x14ac:dyDescent="0.25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spans="1:27" x14ac:dyDescent="0.25">
      <c r="A56" s="135"/>
      <c r="B56" s="136"/>
      <c r="C56" s="137"/>
      <c r="D56" s="137"/>
      <c r="E56" s="137"/>
      <c r="F56" s="137"/>
      <c r="G56" s="137"/>
      <c r="H56" s="138"/>
      <c r="I56" s="137"/>
      <c r="J56" s="137"/>
      <c r="K56" s="137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72"/>
      <c r="X56" s="18"/>
      <c r="Y56" s="18"/>
      <c r="Z56" s="18"/>
    </row>
    <row r="57" spans="1:27" x14ac:dyDescent="0.25">
      <c r="A57" s="135"/>
      <c r="B57" s="137"/>
      <c r="C57" s="137"/>
      <c r="D57" s="137"/>
      <c r="E57" s="137"/>
      <c r="F57" s="137"/>
      <c r="G57" s="137"/>
      <c r="H57" s="138"/>
      <c r="I57" s="137"/>
      <c r="J57" s="137"/>
      <c r="K57" s="137"/>
      <c r="L57" s="22" t="s">
        <v>1</v>
      </c>
      <c r="M57" s="22" t="s">
        <v>2</v>
      </c>
      <c r="N57" s="22" t="s">
        <v>3</v>
      </c>
      <c r="O57" s="22" t="s">
        <v>4</v>
      </c>
      <c r="P57" s="22" t="s">
        <v>5</v>
      </c>
      <c r="Q57" s="22" t="s">
        <v>6</v>
      </c>
      <c r="R57" s="22" t="s">
        <v>7</v>
      </c>
      <c r="S57" s="23" t="s">
        <v>8</v>
      </c>
      <c r="T57" s="23" t="s">
        <v>9</v>
      </c>
      <c r="U57" s="24" t="s">
        <v>10</v>
      </c>
      <c r="V57" s="24"/>
      <c r="W57" s="25" t="s">
        <v>11</v>
      </c>
      <c r="X57" s="23" t="s">
        <v>12</v>
      </c>
      <c r="Y57" s="23" t="s">
        <v>13</v>
      </c>
      <c r="Z57" s="23" t="s">
        <v>14</v>
      </c>
    </row>
    <row r="58" spans="1:27" x14ac:dyDescent="0.25">
      <c r="A58" s="26" t="s">
        <v>15</v>
      </c>
      <c r="B58" s="15" t="s">
        <v>16</v>
      </c>
      <c r="C58" s="15" t="s">
        <v>17</v>
      </c>
      <c r="D58" s="27" t="s">
        <v>18</v>
      </c>
      <c r="E58" s="27" t="s">
        <v>19</v>
      </c>
      <c r="F58" s="27" t="s">
        <v>20</v>
      </c>
      <c r="G58" s="27" t="s">
        <v>21</v>
      </c>
      <c r="H58" s="27" t="s">
        <v>22</v>
      </c>
      <c r="I58" s="27" t="s">
        <v>23</v>
      </c>
      <c r="J58" s="27" t="s">
        <v>24</v>
      </c>
      <c r="K58" s="15" t="s">
        <v>25</v>
      </c>
      <c r="L58" s="28">
        <v>45789</v>
      </c>
      <c r="M58" s="28">
        <v>45790</v>
      </c>
      <c r="N58" s="28">
        <v>45791</v>
      </c>
      <c r="O58" s="28">
        <v>45792</v>
      </c>
      <c r="P58" s="28">
        <v>45793</v>
      </c>
      <c r="Q58" s="28">
        <v>45794</v>
      </c>
      <c r="R58" s="28">
        <v>45795</v>
      </c>
      <c r="S58" s="18"/>
      <c r="T58" s="29"/>
      <c r="U58" s="21"/>
      <c r="V58" s="21"/>
      <c r="W58" s="30"/>
      <c r="X58" s="18"/>
      <c r="Y58" s="18"/>
      <c r="Z58" s="18"/>
    </row>
    <row r="59" spans="1:27" x14ac:dyDescent="0.25">
      <c r="A59" s="31" t="s">
        <v>26</v>
      </c>
      <c r="B59" s="32"/>
      <c r="C59" s="33"/>
      <c r="D59" s="33"/>
      <c r="E59" s="16"/>
      <c r="F59" s="27" t="s">
        <v>27</v>
      </c>
      <c r="G59" s="27" t="s">
        <v>28</v>
      </c>
      <c r="H59" s="17"/>
      <c r="I59" s="16"/>
      <c r="J59" s="16"/>
      <c r="K59" s="16"/>
      <c r="L59" s="34" t="s">
        <v>74</v>
      </c>
      <c r="M59" s="34" t="s">
        <v>82</v>
      </c>
      <c r="N59" s="34" t="s">
        <v>29</v>
      </c>
      <c r="O59" s="34" t="s">
        <v>82</v>
      </c>
      <c r="P59" s="34" t="s">
        <v>82</v>
      </c>
      <c r="Q59" s="34" t="s">
        <v>84</v>
      </c>
      <c r="R59" s="34" t="s">
        <v>29</v>
      </c>
      <c r="S59" s="18"/>
      <c r="T59" s="29"/>
      <c r="U59" s="21"/>
      <c r="V59" s="21"/>
      <c r="W59" s="30"/>
      <c r="X59" s="18"/>
      <c r="Y59" s="18"/>
      <c r="Z59" s="18"/>
    </row>
    <row r="60" spans="1:27" x14ac:dyDescent="0.25">
      <c r="A60" s="35" t="s">
        <v>30</v>
      </c>
      <c r="B60" s="38"/>
      <c r="C60" s="39"/>
      <c r="D60" s="37"/>
      <c r="E60" s="40"/>
      <c r="F60" s="39"/>
      <c r="G60" s="39"/>
      <c r="H60" s="41"/>
      <c r="I60" s="39"/>
      <c r="J60" s="39"/>
      <c r="K60" s="39"/>
      <c r="L60" s="42" t="s">
        <v>73</v>
      </c>
      <c r="M60" s="42" t="s">
        <v>73</v>
      </c>
      <c r="N60" s="42" t="s">
        <v>83</v>
      </c>
      <c r="O60" s="42" t="s">
        <v>83</v>
      </c>
      <c r="P60" s="42" t="s">
        <v>83</v>
      </c>
      <c r="Q60" s="42" t="s">
        <v>83</v>
      </c>
      <c r="R60" s="42"/>
      <c r="S60" s="43"/>
      <c r="T60" s="44"/>
      <c r="U60" s="39"/>
      <c r="V60" s="39"/>
      <c r="W60" s="45"/>
      <c r="X60" s="46"/>
      <c r="Y60" s="43"/>
      <c r="Z60" s="43"/>
    </row>
    <row r="61" spans="1:27" x14ac:dyDescent="0.25">
      <c r="A61" s="146" t="s">
        <v>104</v>
      </c>
      <c r="B61" s="120">
        <v>2250</v>
      </c>
      <c r="C61" s="120">
        <f t="shared" ref="C61" si="16">B61*0.75</f>
        <v>1687.5</v>
      </c>
      <c r="D61" s="48">
        <f>B61/7</f>
        <v>321.42857142857144</v>
      </c>
      <c r="E61" s="49">
        <f>B61/7</f>
        <v>321.42857142857144</v>
      </c>
      <c r="F61" s="37">
        <f>B61*0.5/7</f>
        <v>160.71428571428572</v>
      </c>
      <c r="G61" s="37">
        <f>F61/2</f>
        <v>80.357142857142861</v>
      </c>
      <c r="H61" s="50" t="s">
        <v>31</v>
      </c>
      <c r="I61" s="51" t="s">
        <v>147</v>
      </c>
      <c r="J61" s="51" t="s">
        <v>142</v>
      </c>
      <c r="K61" s="47" t="s">
        <v>37</v>
      </c>
      <c r="L61" s="52">
        <f>$D61</f>
        <v>321.42857142857144</v>
      </c>
      <c r="M61" s="52">
        <f>$D61</f>
        <v>321.42857142857144</v>
      </c>
      <c r="N61" s="52">
        <f t="shared" ref="N61:Q61" si="17">$D61</f>
        <v>321.42857142857144</v>
      </c>
      <c r="O61" s="52">
        <f>$D61</f>
        <v>321.42857142857144</v>
      </c>
      <c r="P61" s="52">
        <f>$D61</f>
        <v>321.42857142857144</v>
      </c>
      <c r="Q61" s="52">
        <f t="shared" si="17"/>
        <v>321.42857142857144</v>
      </c>
      <c r="R61" s="52"/>
      <c r="S61" s="53">
        <f>SUM(L61:R61)</f>
        <v>1928.5714285714289</v>
      </c>
      <c r="T61" s="54"/>
      <c r="U61" s="55">
        <f>50*7</f>
        <v>350</v>
      </c>
      <c r="V61" s="55"/>
      <c r="W61" s="56">
        <v>0</v>
      </c>
      <c r="X61" s="57"/>
      <c r="Y61" s="58">
        <f>SUM(S61:W61)-X61</f>
        <v>2278.5714285714289</v>
      </c>
      <c r="Z61" s="59"/>
    </row>
    <row r="62" spans="1:27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9"/>
      <c r="T62" s="139"/>
      <c r="U62" s="139"/>
      <c r="V62" s="139"/>
      <c r="W62" s="139"/>
      <c r="X62" s="139"/>
      <c r="Y62" s="139"/>
      <c r="Z62" s="139"/>
    </row>
    <row r="63" spans="1:27" x14ac:dyDescent="0.25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61" t="s">
        <v>1</v>
      </c>
      <c r="M63" s="61" t="s">
        <v>2</v>
      </c>
      <c r="N63" s="61" t="s">
        <v>3</v>
      </c>
      <c r="O63" s="61" t="s">
        <v>4</v>
      </c>
      <c r="P63" s="61" t="s">
        <v>5</v>
      </c>
      <c r="Q63" s="61" t="s">
        <v>6</v>
      </c>
      <c r="R63" s="61" t="s">
        <v>7</v>
      </c>
      <c r="S63" s="63" t="s">
        <v>8</v>
      </c>
      <c r="T63" s="63" t="s">
        <v>9</v>
      </c>
      <c r="U63" s="64" t="s">
        <v>10</v>
      </c>
      <c r="V63" s="64"/>
      <c r="W63" s="65" t="s">
        <v>11</v>
      </c>
      <c r="X63" s="63" t="s">
        <v>12</v>
      </c>
      <c r="Y63" s="63" t="s">
        <v>13</v>
      </c>
      <c r="Z63" s="63" t="s">
        <v>14</v>
      </c>
      <c r="AA63" s="144" t="s">
        <v>66</v>
      </c>
    </row>
    <row r="64" spans="1:27" x14ac:dyDescent="0.25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62">
        <v>45796</v>
      </c>
      <c r="M64" s="62">
        <v>45797</v>
      </c>
      <c r="N64" s="62">
        <v>45798</v>
      </c>
      <c r="O64" s="62">
        <v>45799</v>
      </c>
      <c r="P64" s="62">
        <v>45800</v>
      </c>
      <c r="Q64" s="62">
        <v>45801</v>
      </c>
      <c r="R64" s="62">
        <v>45802</v>
      </c>
      <c r="S64" s="66"/>
      <c r="T64" s="67"/>
      <c r="U64" s="68"/>
      <c r="V64" s="68"/>
      <c r="W64" s="69"/>
      <c r="X64" s="66"/>
      <c r="Y64" s="66"/>
      <c r="Z64" s="66"/>
      <c r="AA64" s="145"/>
    </row>
    <row r="65" spans="1:27" x14ac:dyDescent="0.2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70" t="s">
        <v>74</v>
      </c>
      <c r="M65" s="74" t="s">
        <v>82</v>
      </c>
      <c r="N65" s="74" t="s">
        <v>29</v>
      </c>
      <c r="O65" s="74" t="s">
        <v>82</v>
      </c>
      <c r="P65" s="74" t="s">
        <v>29</v>
      </c>
      <c r="Q65" s="74" t="s">
        <v>82</v>
      </c>
      <c r="R65" s="74" t="s">
        <v>29</v>
      </c>
      <c r="S65" s="66"/>
      <c r="T65" s="67"/>
      <c r="U65" s="68"/>
      <c r="V65" s="68"/>
      <c r="W65" s="69"/>
      <c r="X65" s="66"/>
      <c r="Y65" s="66"/>
      <c r="Z65" s="66"/>
      <c r="AA65" s="159">
        <f>Y61+Y67</f>
        <v>4235.7142857142862</v>
      </c>
    </row>
    <row r="66" spans="1:27" x14ac:dyDescent="0.25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71"/>
      <c r="M66" s="71"/>
      <c r="N66" s="71" t="s">
        <v>85</v>
      </c>
      <c r="O66" s="71" t="s">
        <v>85</v>
      </c>
      <c r="P66" s="71" t="s">
        <v>42</v>
      </c>
      <c r="Q66" s="71" t="s">
        <v>42</v>
      </c>
      <c r="R66" s="71" t="s">
        <v>42</v>
      </c>
      <c r="S66" s="43"/>
      <c r="T66" s="44"/>
      <c r="U66" s="39"/>
      <c r="V66" s="39"/>
      <c r="W66" s="45"/>
      <c r="X66" s="46"/>
      <c r="Y66" s="43"/>
      <c r="Z66" s="43"/>
    </row>
    <row r="67" spans="1:27" x14ac:dyDescent="0.25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60"/>
      <c r="M67" s="60"/>
      <c r="N67" s="60">
        <f t="shared" ref="N67" si="18">$D61</f>
        <v>321.42857142857144</v>
      </c>
      <c r="O67" s="60">
        <f>$D61</f>
        <v>321.42857142857144</v>
      </c>
      <c r="P67" s="60">
        <f t="shared" ref="P67" si="19">$D61</f>
        <v>321.42857142857144</v>
      </c>
      <c r="Q67" s="60">
        <f>$D61</f>
        <v>321.42857142857144</v>
      </c>
      <c r="R67" s="60">
        <f t="shared" ref="R67" si="20">$D61</f>
        <v>321.42857142857144</v>
      </c>
      <c r="S67" s="53">
        <f>SUM(L67:R67)</f>
        <v>1607.1428571428573</v>
      </c>
      <c r="T67" s="54"/>
      <c r="U67" s="55">
        <f>50*7</f>
        <v>350</v>
      </c>
      <c r="V67" s="55"/>
      <c r="W67" s="56">
        <v>0</v>
      </c>
      <c r="X67" s="57"/>
      <c r="Y67" s="58">
        <f>SUM(S67:W67)-X67</f>
        <v>1957.1428571428573</v>
      </c>
      <c r="Z67" s="59"/>
    </row>
    <row r="68" spans="1:27" x14ac:dyDescent="0.25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spans="1:27" x14ac:dyDescent="0.25">
      <c r="A69" s="135"/>
      <c r="B69" s="136"/>
      <c r="C69" s="137"/>
      <c r="D69" s="137"/>
      <c r="E69" s="137"/>
      <c r="F69" s="137"/>
      <c r="G69" s="137"/>
      <c r="H69" s="138"/>
      <c r="I69" s="137"/>
      <c r="J69" s="137"/>
      <c r="K69" s="137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72"/>
      <c r="X69" s="18"/>
      <c r="Y69" s="18"/>
      <c r="Z69" s="18"/>
    </row>
    <row r="70" spans="1:27" x14ac:dyDescent="0.25">
      <c r="A70" s="135"/>
      <c r="B70" s="137"/>
      <c r="C70" s="137"/>
      <c r="D70" s="137"/>
      <c r="E70" s="137"/>
      <c r="F70" s="137"/>
      <c r="G70" s="137"/>
      <c r="H70" s="138"/>
      <c r="I70" s="137"/>
      <c r="J70" s="137"/>
      <c r="K70" s="137"/>
      <c r="L70" s="22" t="s">
        <v>1</v>
      </c>
      <c r="M70" s="22" t="s">
        <v>2</v>
      </c>
      <c r="N70" s="22" t="s">
        <v>3</v>
      </c>
      <c r="O70" s="22" t="s">
        <v>4</v>
      </c>
      <c r="P70" s="22" t="s">
        <v>5</v>
      </c>
      <c r="Q70" s="22" t="s">
        <v>6</v>
      </c>
      <c r="R70" s="22" t="s">
        <v>7</v>
      </c>
      <c r="S70" s="23" t="s">
        <v>8</v>
      </c>
      <c r="T70" s="23" t="s">
        <v>9</v>
      </c>
      <c r="U70" s="24" t="s">
        <v>10</v>
      </c>
      <c r="V70" s="24"/>
      <c r="W70" s="25" t="s">
        <v>93</v>
      </c>
      <c r="X70" s="23" t="s">
        <v>12</v>
      </c>
      <c r="Y70" s="23" t="s">
        <v>13</v>
      </c>
      <c r="Z70" s="23" t="s">
        <v>14</v>
      </c>
    </row>
    <row r="71" spans="1:27" x14ac:dyDescent="0.25">
      <c r="A71" s="26" t="s">
        <v>15</v>
      </c>
      <c r="B71" s="15" t="s">
        <v>16</v>
      </c>
      <c r="C71" s="15" t="s">
        <v>17</v>
      </c>
      <c r="D71" s="27" t="s">
        <v>18</v>
      </c>
      <c r="E71" s="27" t="s">
        <v>19</v>
      </c>
      <c r="F71" s="27" t="s">
        <v>20</v>
      </c>
      <c r="G71" s="27" t="s">
        <v>21</v>
      </c>
      <c r="H71" s="27" t="s">
        <v>22</v>
      </c>
      <c r="I71" s="27" t="s">
        <v>23</v>
      </c>
      <c r="J71" s="27" t="s">
        <v>24</v>
      </c>
      <c r="K71" s="15" t="s">
        <v>25</v>
      </c>
      <c r="L71" s="28">
        <v>45789</v>
      </c>
      <c r="M71" s="28">
        <v>45790</v>
      </c>
      <c r="N71" s="28">
        <v>45791</v>
      </c>
      <c r="O71" s="28">
        <v>45792</v>
      </c>
      <c r="P71" s="28">
        <v>45793</v>
      </c>
      <c r="Q71" s="28">
        <v>45794</v>
      </c>
      <c r="R71" s="28">
        <v>45795</v>
      </c>
      <c r="S71" s="18"/>
      <c r="T71" s="29"/>
      <c r="U71" s="21"/>
      <c r="V71" s="21"/>
      <c r="W71" s="30"/>
      <c r="X71" s="18"/>
      <c r="Y71" s="18"/>
      <c r="Z71" s="18"/>
    </row>
    <row r="72" spans="1:27" x14ac:dyDescent="0.25">
      <c r="A72" s="31" t="s">
        <v>26</v>
      </c>
      <c r="B72" s="32"/>
      <c r="C72" s="33"/>
      <c r="D72" s="33"/>
      <c r="E72" s="16"/>
      <c r="F72" s="27" t="s">
        <v>27</v>
      </c>
      <c r="G72" s="27" t="s">
        <v>28</v>
      </c>
      <c r="H72" s="17"/>
      <c r="I72" s="16"/>
      <c r="J72" s="16"/>
      <c r="K72" s="16"/>
      <c r="L72" s="34" t="s">
        <v>74</v>
      </c>
      <c r="M72" s="34" t="s">
        <v>82</v>
      </c>
      <c r="N72" s="34" t="s">
        <v>29</v>
      </c>
      <c r="O72" s="34" t="s">
        <v>82</v>
      </c>
      <c r="P72" s="34" t="s">
        <v>82</v>
      </c>
      <c r="Q72" s="34" t="s">
        <v>84</v>
      </c>
      <c r="R72" s="34" t="s">
        <v>29</v>
      </c>
      <c r="S72" s="18"/>
      <c r="T72" s="29"/>
      <c r="U72" s="21"/>
      <c r="V72" s="21"/>
      <c r="W72" s="30"/>
      <c r="X72" s="18"/>
      <c r="Y72" s="18"/>
      <c r="Z72" s="18"/>
    </row>
    <row r="73" spans="1:27" x14ac:dyDescent="0.25">
      <c r="A73" s="35" t="s">
        <v>30</v>
      </c>
      <c r="B73" s="38"/>
      <c r="C73" s="39"/>
      <c r="D73" s="37"/>
      <c r="E73" s="40"/>
      <c r="F73" s="39"/>
      <c r="G73" s="39"/>
      <c r="H73" s="41"/>
      <c r="I73" s="39"/>
      <c r="J73" s="39"/>
      <c r="K73" s="39"/>
      <c r="L73" s="42" t="s">
        <v>73</v>
      </c>
      <c r="M73" s="42" t="s">
        <v>73</v>
      </c>
      <c r="N73" s="42" t="s">
        <v>83</v>
      </c>
      <c r="O73" s="42" t="s">
        <v>83</v>
      </c>
      <c r="P73" s="42" t="s">
        <v>83</v>
      </c>
      <c r="Q73" s="42" t="s">
        <v>83</v>
      </c>
      <c r="R73" s="42"/>
      <c r="S73" s="43"/>
      <c r="T73" s="44"/>
      <c r="U73" s="39"/>
      <c r="V73" s="39"/>
      <c r="W73" s="45"/>
      <c r="X73" s="46"/>
      <c r="Y73" s="43"/>
      <c r="Z73" s="43"/>
    </row>
    <row r="74" spans="1:27" x14ac:dyDescent="0.25">
      <c r="A74" s="146" t="s">
        <v>105</v>
      </c>
      <c r="B74" s="120">
        <v>2250</v>
      </c>
      <c r="C74" s="120">
        <f t="shared" ref="C74" si="21">B74*0.75</f>
        <v>1687.5</v>
      </c>
      <c r="D74" s="48">
        <f>B74/7</f>
        <v>321.42857142857144</v>
      </c>
      <c r="E74" s="49">
        <f>B74/7</f>
        <v>321.42857142857144</v>
      </c>
      <c r="F74" s="37">
        <f>B74*0.5/7</f>
        <v>160.71428571428572</v>
      </c>
      <c r="G74" s="37">
        <f>F74/2</f>
        <v>80.357142857142861</v>
      </c>
      <c r="H74" s="121" t="s">
        <v>39</v>
      </c>
      <c r="I74" s="51" t="s">
        <v>148</v>
      </c>
      <c r="J74" s="51" t="s">
        <v>142</v>
      </c>
      <c r="K74" s="47" t="s">
        <v>37</v>
      </c>
      <c r="L74" s="52">
        <f>$D74</f>
        <v>321.42857142857144</v>
      </c>
      <c r="M74" s="52">
        <f>$D74</f>
        <v>321.42857142857144</v>
      </c>
      <c r="N74" s="52">
        <f t="shared" ref="N74:Q74" si="22">$D74</f>
        <v>321.42857142857144</v>
      </c>
      <c r="O74" s="52">
        <f>$D74</f>
        <v>321.42857142857144</v>
      </c>
      <c r="P74" s="52">
        <f>$D74</f>
        <v>321.42857142857144</v>
      </c>
      <c r="Q74" s="52">
        <f t="shared" si="22"/>
        <v>321.42857142857144</v>
      </c>
      <c r="R74" s="52"/>
      <c r="S74" s="53">
        <f>SUM(L74:R74)</f>
        <v>1928.5714285714289</v>
      </c>
      <c r="T74" s="54"/>
      <c r="U74" s="55">
        <f>50*7</f>
        <v>350</v>
      </c>
      <c r="V74" s="55"/>
      <c r="W74" s="56">
        <v>36.4</v>
      </c>
      <c r="X74" s="57"/>
      <c r="Y74" s="58">
        <f>SUM(S74:W74)-X74</f>
        <v>2314.971428571429</v>
      </c>
      <c r="Z74" s="59"/>
    </row>
    <row r="75" spans="1:27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9"/>
      <c r="T75" s="139"/>
      <c r="U75" s="139"/>
      <c r="V75" s="139"/>
      <c r="W75" s="139"/>
      <c r="X75" s="139"/>
      <c r="Y75" s="139"/>
      <c r="Z75" s="139"/>
    </row>
    <row r="76" spans="1:27" x14ac:dyDescent="0.25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61" t="s">
        <v>1</v>
      </c>
      <c r="M76" s="61" t="s">
        <v>2</v>
      </c>
      <c r="N76" s="61" t="s">
        <v>3</v>
      </c>
      <c r="O76" s="61" t="s">
        <v>4</v>
      </c>
      <c r="P76" s="61" t="s">
        <v>5</v>
      </c>
      <c r="Q76" s="61" t="s">
        <v>6</v>
      </c>
      <c r="R76" s="61" t="s">
        <v>7</v>
      </c>
      <c r="S76" s="63" t="s">
        <v>8</v>
      </c>
      <c r="T76" s="63" t="s">
        <v>9</v>
      </c>
      <c r="U76" s="64" t="s">
        <v>10</v>
      </c>
      <c r="V76" s="64"/>
      <c r="W76" s="65" t="s">
        <v>11</v>
      </c>
      <c r="X76" s="63" t="s">
        <v>12</v>
      </c>
      <c r="Y76" s="63" t="s">
        <v>13</v>
      </c>
      <c r="Z76" s="63" t="s">
        <v>14</v>
      </c>
      <c r="AA76" s="144" t="s">
        <v>66</v>
      </c>
    </row>
    <row r="77" spans="1:27" x14ac:dyDescent="0.25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62">
        <v>45796</v>
      </c>
      <c r="M77" s="62">
        <v>45797</v>
      </c>
      <c r="N77" s="62">
        <v>45798</v>
      </c>
      <c r="O77" s="62">
        <v>45799</v>
      </c>
      <c r="P77" s="62">
        <v>45800</v>
      </c>
      <c r="Q77" s="62">
        <v>45801</v>
      </c>
      <c r="R77" s="62">
        <v>45802</v>
      </c>
      <c r="S77" s="66"/>
      <c r="T77" s="67"/>
      <c r="U77" s="68"/>
      <c r="V77" s="68"/>
      <c r="W77" s="69"/>
      <c r="X77" s="66"/>
      <c r="Y77" s="66"/>
      <c r="Z77" s="66"/>
      <c r="AA77" s="145"/>
    </row>
    <row r="78" spans="1:27" x14ac:dyDescent="0.25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70" t="s">
        <v>74</v>
      </c>
      <c r="M78" s="74" t="s">
        <v>82</v>
      </c>
      <c r="N78" s="74" t="s">
        <v>29</v>
      </c>
      <c r="O78" s="74" t="s">
        <v>82</v>
      </c>
      <c r="P78" s="74" t="s">
        <v>29</v>
      </c>
      <c r="Q78" s="74" t="s">
        <v>82</v>
      </c>
      <c r="R78" s="74" t="s">
        <v>29</v>
      </c>
      <c r="S78" s="66"/>
      <c r="T78" s="67"/>
      <c r="U78" s="68"/>
      <c r="V78" s="68"/>
      <c r="W78" s="69"/>
      <c r="X78" s="66"/>
      <c r="Y78" s="66"/>
      <c r="Z78" s="66"/>
      <c r="AA78" s="159">
        <f>Y74+Y80</f>
        <v>4272.1142857142859</v>
      </c>
    </row>
    <row r="79" spans="1:27" x14ac:dyDescent="0.25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71"/>
      <c r="M79" s="71"/>
      <c r="N79" s="71" t="s">
        <v>85</v>
      </c>
      <c r="O79" s="71" t="s">
        <v>85</v>
      </c>
      <c r="P79" s="71" t="s">
        <v>42</v>
      </c>
      <c r="Q79" s="71" t="s">
        <v>42</v>
      </c>
      <c r="R79" s="71" t="s">
        <v>42</v>
      </c>
      <c r="S79" s="43"/>
      <c r="T79" s="44"/>
      <c r="U79" s="39"/>
      <c r="V79" s="39"/>
      <c r="W79" s="45"/>
      <c r="X79" s="46"/>
      <c r="Y79" s="43"/>
      <c r="Z79" s="43"/>
    </row>
    <row r="80" spans="1:27" x14ac:dyDescent="0.25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60"/>
      <c r="M80" s="60"/>
      <c r="N80" s="60">
        <f t="shared" ref="N80" si="23">$D74</f>
        <v>321.42857142857144</v>
      </c>
      <c r="O80" s="60">
        <f>$D74</f>
        <v>321.42857142857144</v>
      </c>
      <c r="P80" s="60">
        <f t="shared" ref="P80" si="24">$D74</f>
        <v>321.42857142857144</v>
      </c>
      <c r="Q80" s="60">
        <f>$D74</f>
        <v>321.42857142857144</v>
      </c>
      <c r="R80" s="60">
        <f t="shared" ref="R80" si="25">$D74</f>
        <v>321.42857142857144</v>
      </c>
      <c r="S80" s="53">
        <f>SUM(L80:R80)</f>
        <v>1607.1428571428573</v>
      </c>
      <c r="T80" s="54"/>
      <c r="U80" s="55">
        <f>50*7</f>
        <v>350</v>
      </c>
      <c r="V80" s="55"/>
      <c r="W80" s="56">
        <v>0</v>
      </c>
      <c r="X80" s="57"/>
      <c r="Y80" s="58">
        <f>SUM(S80:W80)-X80</f>
        <v>1957.1428571428573</v>
      </c>
      <c r="Z80" s="59"/>
    </row>
    <row r="81" spans="1:27" x14ac:dyDescent="0.25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spans="1:27" x14ac:dyDescent="0.25">
      <c r="A82" s="135"/>
      <c r="B82" s="136"/>
      <c r="C82" s="137"/>
      <c r="D82" s="137"/>
      <c r="E82" s="137"/>
      <c r="F82" s="137"/>
      <c r="G82" s="137"/>
      <c r="H82" s="138"/>
      <c r="I82" s="137"/>
      <c r="J82" s="137"/>
      <c r="K82" s="137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72"/>
      <c r="X82" s="18"/>
      <c r="Y82" s="18"/>
      <c r="Z82" s="18"/>
    </row>
    <row r="83" spans="1:27" x14ac:dyDescent="0.25">
      <c r="A83" s="135"/>
      <c r="B83" s="137"/>
      <c r="C83" s="137"/>
      <c r="D83" s="137"/>
      <c r="E83" s="137"/>
      <c r="F83" s="137"/>
      <c r="G83" s="137"/>
      <c r="H83" s="138"/>
      <c r="I83" s="137"/>
      <c r="J83" s="137"/>
      <c r="K83" s="137"/>
      <c r="L83" s="22" t="s">
        <v>1</v>
      </c>
      <c r="M83" s="22" t="s">
        <v>2</v>
      </c>
      <c r="N83" s="22" t="s">
        <v>3</v>
      </c>
      <c r="O83" s="22" t="s">
        <v>4</v>
      </c>
      <c r="P83" s="22" t="s">
        <v>5</v>
      </c>
      <c r="Q83" s="22" t="s">
        <v>6</v>
      </c>
      <c r="R83" s="22" t="s">
        <v>7</v>
      </c>
      <c r="S83" s="23" t="s">
        <v>8</v>
      </c>
      <c r="T83" s="23" t="s">
        <v>9</v>
      </c>
      <c r="U83" s="24" t="s">
        <v>10</v>
      </c>
      <c r="V83" s="24"/>
      <c r="W83" s="25" t="s">
        <v>11</v>
      </c>
      <c r="X83" s="23" t="s">
        <v>12</v>
      </c>
      <c r="Y83" s="23" t="s">
        <v>13</v>
      </c>
      <c r="Z83" s="23" t="s">
        <v>14</v>
      </c>
    </row>
    <row r="84" spans="1:27" x14ac:dyDescent="0.25">
      <c r="A84" s="26" t="s">
        <v>15</v>
      </c>
      <c r="B84" s="15" t="s">
        <v>16</v>
      </c>
      <c r="C84" s="15" t="s">
        <v>17</v>
      </c>
      <c r="D84" s="27" t="s">
        <v>18</v>
      </c>
      <c r="E84" s="27" t="s">
        <v>19</v>
      </c>
      <c r="F84" s="27" t="s">
        <v>20</v>
      </c>
      <c r="G84" s="27" t="s">
        <v>21</v>
      </c>
      <c r="H84" s="27" t="s">
        <v>22</v>
      </c>
      <c r="I84" s="27" t="s">
        <v>23</v>
      </c>
      <c r="J84" s="27" t="s">
        <v>24</v>
      </c>
      <c r="K84" s="15" t="s">
        <v>25</v>
      </c>
      <c r="L84" s="28">
        <v>45789</v>
      </c>
      <c r="M84" s="28">
        <v>45790</v>
      </c>
      <c r="N84" s="28">
        <v>45791</v>
      </c>
      <c r="O84" s="28">
        <v>45792</v>
      </c>
      <c r="P84" s="28">
        <v>45793</v>
      </c>
      <c r="Q84" s="28">
        <v>45794</v>
      </c>
      <c r="R84" s="28">
        <v>45795</v>
      </c>
      <c r="S84" s="18"/>
      <c r="T84" s="29"/>
      <c r="U84" s="21"/>
      <c r="V84" s="21"/>
      <c r="W84" s="30"/>
      <c r="X84" s="18"/>
      <c r="Y84" s="18"/>
      <c r="Z84" s="18"/>
    </row>
    <row r="85" spans="1:27" x14ac:dyDescent="0.25">
      <c r="A85" s="31" t="s">
        <v>26</v>
      </c>
      <c r="B85" s="32"/>
      <c r="C85" s="33"/>
      <c r="D85" s="33"/>
      <c r="E85" s="16"/>
      <c r="F85" s="27" t="s">
        <v>27</v>
      </c>
      <c r="G85" s="27" t="s">
        <v>28</v>
      </c>
      <c r="H85" s="17"/>
      <c r="I85" s="16"/>
      <c r="J85" s="16"/>
      <c r="K85" s="16"/>
      <c r="L85" s="34" t="s">
        <v>74</v>
      </c>
      <c r="M85" s="34" t="s">
        <v>82</v>
      </c>
      <c r="N85" s="34" t="s">
        <v>29</v>
      </c>
      <c r="O85" s="34" t="s">
        <v>82</v>
      </c>
      <c r="P85" s="34" t="s">
        <v>82</v>
      </c>
      <c r="Q85" s="34" t="s">
        <v>84</v>
      </c>
      <c r="R85" s="34" t="s">
        <v>29</v>
      </c>
      <c r="S85" s="18"/>
      <c r="T85" s="29"/>
      <c r="U85" s="21"/>
      <c r="V85" s="21"/>
      <c r="W85" s="30"/>
      <c r="X85" s="18"/>
      <c r="Y85" s="18"/>
      <c r="Z85" s="18"/>
    </row>
    <row r="86" spans="1:27" x14ac:dyDescent="0.25">
      <c r="A86" s="35" t="s">
        <v>30</v>
      </c>
      <c r="B86" s="38"/>
      <c r="C86" s="39"/>
      <c r="D86" s="37"/>
      <c r="E86" s="40"/>
      <c r="F86" s="39"/>
      <c r="G86" s="39"/>
      <c r="H86" s="41"/>
      <c r="I86" s="39"/>
      <c r="J86" s="39"/>
      <c r="K86" s="39"/>
      <c r="L86" s="42" t="s">
        <v>73</v>
      </c>
      <c r="M86" s="42" t="s">
        <v>73</v>
      </c>
      <c r="N86" s="42" t="s">
        <v>83</v>
      </c>
      <c r="O86" s="42" t="s">
        <v>83</v>
      </c>
      <c r="P86" s="42" t="s">
        <v>83</v>
      </c>
      <c r="Q86" s="42" t="s">
        <v>83</v>
      </c>
      <c r="R86" s="42"/>
      <c r="S86" s="43"/>
      <c r="T86" s="44"/>
      <c r="U86" s="39"/>
      <c r="V86" s="39"/>
      <c r="W86" s="45"/>
      <c r="X86" s="46"/>
      <c r="Y86" s="43"/>
      <c r="Z86" s="43"/>
    </row>
    <row r="87" spans="1:27" x14ac:dyDescent="0.25">
      <c r="A87" s="146" t="s">
        <v>106</v>
      </c>
      <c r="B87" s="120">
        <v>2250</v>
      </c>
      <c r="C87" s="120">
        <f t="shared" ref="C87" si="26">B87*0.75</f>
        <v>1687.5</v>
      </c>
      <c r="D87" s="48">
        <f>B87/7</f>
        <v>321.42857142857144</v>
      </c>
      <c r="E87" s="49">
        <f>B87/7</f>
        <v>321.42857142857144</v>
      </c>
      <c r="F87" s="37">
        <f>B87*0.5/7</f>
        <v>160.71428571428572</v>
      </c>
      <c r="G87" s="37">
        <f>F87/2</f>
        <v>80.357142857142861</v>
      </c>
      <c r="H87" s="121" t="s">
        <v>39</v>
      </c>
      <c r="I87" s="51" t="s">
        <v>149</v>
      </c>
      <c r="J87" s="51" t="s">
        <v>142</v>
      </c>
      <c r="K87" s="47" t="s">
        <v>37</v>
      </c>
      <c r="L87" s="52">
        <f>$D87</f>
        <v>321.42857142857144</v>
      </c>
      <c r="M87" s="52">
        <f>$D87</f>
        <v>321.42857142857144</v>
      </c>
      <c r="N87" s="52">
        <f t="shared" ref="N87:Q87" si="27">$D87</f>
        <v>321.42857142857144</v>
      </c>
      <c r="O87" s="52">
        <f>$D87</f>
        <v>321.42857142857144</v>
      </c>
      <c r="P87" s="52">
        <f>$D87</f>
        <v>321.42857142857144</v>
      </c>
      <c r="Q87" s="52">
        <f t="shared" si="27"/>
        <v>321.42857142857144</v>
      </c>
      <c r="R87" s="52"/>
      <c r="S87" s="53">
        <f>SUM(L87:R87)</f>
        <v>1928.5714285714289</v>
      </c>
      <c r="T87" s="54"/>
      <c r="U87" s="55">
        <f>50*7</f>
        <v>350</v>
      </c>
      <c r="V87" s="55"/>
      <c r="W87" s="56">
        <v>0</v>
      </c>
      <c r="X87" s="57"/>
      <c r="Y87" s="58">
        <f>SUM(S87:W87)-X87</f>
        <v>2278.5714285714289</v>
      </c>
      <c r="Z87" s="59"/>
    </row>
    <row r="88" spans="1:27" x14ac:dyDescent="0.25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9"/>
      <c r="T88" s="139"/>
      <c r="U88" s="139"/>
      <c r="V88" s="139"/>
      <c r="W88" s="139"/>
      <c r="X88" s="139"/>
      <c r="Y88" s="139"/>
      <c r="Z88" s="139"/>
    </row>
    <row r="89" spans="1:27" x14ac:dyDescent="0.25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61" t="s">
        <v>1</v>
      </c>
      <c r="M89" s="61" t="s">
        <v>2</v>
      </c>
      <c r="N89" s="61" t="s">
        <v>3</v>
      </c>
      <c r="O89" s="61" t="s">
        <v>4</v>
      </c>
      <c r="P89" s="61" t="s">
        <v>5</v>
      </c>
      <c r="Q89" s="61" t="s">
        <v>6</v>
      </c>
      <c r="R89" s="61" t="s">
        <v>7</v>
      </c>
      <c r="S89" s="63" t="s">
        <v>8</v>
      </c>
      <c r="T89" s="63" t="s">
        <v>9</v>
      </c>
      <c r="U89" s="64" t="s">
        <v>10</v>
      </c>
      <c r="V89" s="64"/>
      <c r="W89" s="65" t="s">
        <v>11</v>
      </c>
      <c r="X89" s="63" t="s">
        <v>12</v>
      </c>
      <c r="Y89" s="63" t="s">
        <v>13</v>
      </c>
      <c r="Z89" s="63" t="s">
        <v>14</v>
      </c>
      <c r="AA89" s="144" t="s">
        <v>66</v>
      </c>
    </row>
    <row r="90" spans="1:27" x14ac:dyDescent="0.25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62">
        <v>45796</v>
      </c>
      <c r="M90" s="62">
        <v>45797</v>
      </c>
      <c r="N90" s="62">
        <v>45798</v>
      </c>
      <c r="O90" s="62">
        <v>45799</v>
      </c>
      <c r="P90" s="62">
        <v>45800</v>
      </c>
      <c r="Q90" s="62">
        <v>45801</v>
      </c>
      <c r="R90" s="62">
        <v>45802</v>
      </c>
      <c r="S90" s="66"/>
      <c r="T90" s="67"/>
      <c r="U90" s="68"/>
      <c r="V90" s="68"/>
      <c r="W90" s="69"/>
      <c r="X90" s="66"/>
      <c r="Y90" s="66"/>
      <c r="Z90" s="66"/>
      <c r="AA90" s="145"/>
    </row>
    <row r="91" spans="1:27" x14ac:dyDescent="0.25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70" t="s">
        <v>74</v>
      </c>
      <c r="M91" s="74" t="s">
        <v>82</v>
      </c>
      <c r="N91" s="74" t="s">
        <v>29</v>
      </c>
      <c r="O91" s="74" t="s">
        <v>82</v>
      </c>
      <c r="P91" s="74" t="s">
        <v>29</v>
      </c>
      <c r="Q91" s="74" t="s">
        <v>82</v>
      </c>
      <c r="R91" s="74" t="s">
        <v>29</v>
      </c>
      <c r="S91" s="66"/>
      <c r="T91" s="67"/>
      <c r="U91" s="68"/>
      <c r="V91" s="68"/>
      <c r="W91" s="69"/>
      <c r="X91" s="66"/>
      <c r="Y91" s="66"/>
      <c r="Z91" s="66"/>
      <c r="AA91" s="159">
        <f>Y87+Y93</f>
        <v>4235.7142857142862</v>
      </c>
    </row>
    <row r="92" spans="1:27" x14ac:dyDescent="0.25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71"/>
      <c r="M92" s="71"/>
      <c r="N92" s="71" t="s">
        <v>85</v>
      </c>
      <c r="O92" s="71" t="s">
        <v>85</v>
      </c>
      <c r="P92" s="71" t="s">
        <v>42</v>
      </c>
      <c r="Q92" s="71" t="s">
        <v>42</v>
      </c>
      <c r="R92" s="71" t="s">
        <v>42</v>
      </c>
      <c r="S92" s="43"/>
      <c r="T92" s="44"/>
      <c r="U92" s="39"/>
      <c r="V92" s="39"/>
      <c r="W92" s="45"/>
      <c r="X92" s="46"/>
      <c r="Y92" s="43"/>
      <c r="Z92" s="43"/>
    </row>
    <row r="93" spans="1:27" x14ac:dyDescent="0.25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60"/>
      <c r="M93" s="60"/>
      <c r="N93" s="60">
        <f t="shared" ref="N93" si="28">$D87</f>
        <v>321.42857142857144</v>
      </c>
      <c r="O93" s="60">
        <f>$D87</f>
        <v>321.42857142857144</v>
      </c>
      <c r="P93" s="60">
        <f t="shared" ref="P93" si="29">$D87</f>
        <v>321.42857142857144</v>
      </c>
      <c r="Q93" s="60">
        <f>$D87</f>
        <v>321.42857142857144</v>
      </c>
      <c r="R93" s="60">
        <f t="shared" ref="R93" si="30">$D87</f>
        <v>321.42857142857144</v>
      </c>
      <c r="S93" s="53">
        <f>SUM(L93:R93)</f>
        <v>1607.1428571428573</v>
      </c>
      <c r="T93" s="54"/>
      <c r="U93" s="55">
        <f>50*7</f>
        <v>350</v>
      </c>
      <c r="V93" s="55"/>
      <c r="W93" s="56">
        <v>0</v>
      </c>
      <c r="X93" s="57"/>
      <c r="Y93" s="58">
        <f>SUM(S93:W93)-X93</f>
        <v>1957.1428571428573</v>
      </c>
      <c r="Z93" s="59"/>
    </row>
    <row r="94" spans="1:27" x14ac:dyDescent="0.25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spans="1:27" x14ac:dyDescent="0.25">
      <c r="A95" s="135"/>
      <c r="B95" s="136"/>
      <c r="C95" s="137"/>
      <c r="D95" s="137"/>
      <c r="E95" s="137"/>
      <c r="F95" s="137"/>
      <c r="G95" s="137"/>
      <c r="H95" s="138"/>
      <c r="I95" s="137"/>
      <c r="J95" s="137"/>
      <c r="K95" s="137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72"/>
      <c r="X95" s="18"/>
      <c r="Y95" s="18"/>
      <c r="Z95" s="18"/>
    </row>
    <row r="96" spans="1:27" x14ac:dyDescent="0.25">
      <c r="A96" s="135"/>
      <c r="B96" s="137"/>
      <c r="C96" s="137"/>
      <c r="D96" s="137"/>
      <c r="E96" s="137"/>
      <c r="F96" s="137"/>
      <c r="G96" s="137"/>
      <c r="H96" s="138"/>
      <c r="I96" s="137"/>
      <c r="J96" s="137"/>
      <c r="K96" s="137"/>
      <c r="L96" s="22" t="s">
        <v>1</v>
      </c>
      <c r="M96" s="22" t="s">
        <v>2</v>
      </c>
      <c r="N96" s="22" t="s">
        <v>3</v>
      </c>
      <c r="O96" s="22" t="s">
        <v>4</v>
      </c>
      <c r="P96" s="22" t="s">
        <v>5</v>
      </c>
      <c r="Q96" s="22" t="s">
        <v>6</v>
      </c>
      <c r="R96" s="22" t="s">
        <v>7</v>
      </c>
      <c r="S96" s="23" t="s">
        <v>8</v>
      </c>
      <c r="T96" s="23" t="s">
        <v>9</v>
      </c>
      <c r="U96" s="24" t="s">
        <v>10</v>
      </c>
      <c r="V96" s="24"/>
      <c r="W96" s="25" t="s">
        <v>11</v>
      </c>
      <c r="X96" s="23" t="s">
        <v>12</v>
      </c>
      <c r="Y96" s="23" t="s">
        <v>13</v>
      </c>
      <c r="Z96" s="23" t="s">
        <v>14</v>
      </c>
    </row>
    <row r="97" spans="1:27" x14ac:dyDescent="0.25">
      <c r="A97" s="26" t="s">
        <v>15</v>
      </c>
      <c r="B97" s="15" t="s">
        <v>16</v>
      </c>
      <c r="C97" s="15" t="s">
        <v>17</v>
      </c>
      <c r="D97" s="27" t="s">
        <v>18</v>
      </c>
      <c r="E97" s="27" t="s">
        <v>19</v>
      </c>
      <c r="F97" s="27" t="s">
        <v>20</v>
      </c>
      <c r="G97" s="27" t="s">
        <v>21</v>
      </c>
      <c r="H97" s="27" t="s">
        <v>22</v>
      </c>
      <c r="I97" s="27" t="s">
        <v>23</v>
      </c>
      <c r="J97" s="27" t="s">
        <v>24</v>
      </c>
      <c r="K97" s="15" t="s">
        <v>25</v>
      </c>
      <c r="L97" s="28">
        <v>45789</v>
      </c>
      <c r="M97" s="28">
        <v>45790</v>
      </c>
      <c r="N97" s="28">
        <v>45791</v>
      </c>
      <c r="O97" s="28">
        <v>45792</v>
      </c>
      <c r="P97" s="28">
        <v>45793</v>
      </c>
      <c r="Q97" s="28">
        <v>45794</v>
      </c>
      <c r="R97" s="28">
        <v>45795</v>
      </c>
      <c r="S97" s="18"/>
      <c r="T97" s="29"/>
      <c r="U97" s="21"/>
      <c r="V97" s="21"/>
      <c r="W97" s="30"/>
      <c r="X97" s="18"/>
      <c r="Y97" s="18"/>
      <c r="Z97" s="18"/>
    </row>
    <row r="98" spans="1:27" x14ac:dyDescent="0.25">
      <c r="A98" s="31" t="s">
        <v>26</v>
      </c>
      <c r="B98" s="32"/>
      <c r="C98" s="33"/>
      <c r="D98" s="33"/>
      <c r="E98" s="16"/>
      <c r="F98" s="27" t="s">
        <v>27</v>
      </c>
      <c r="G98" s="27" t="s">
        <v>28</v>
      </c>
      <c r="H98" s="17"/>
      <c r="I98" s="16"/>
      <c r="J98" s="16"/>
      <c r="K98" s="16"/>
      <c r="L98" s="34" t="s">
        <v>74</v>
      </c>
      <c r="M98" s="34" t="s">
        <v>82</v>
      </c>
      <c r="N98" s="34" t="s">
        <v>29</v>
      </c>
      <c r="O98" s="34" t="s">
        <v>82</v>
      </c>
      <c r="P98" s="34" t="s">
        <v>82</v>
      </c>
      <c r="Q98" s="34" t="s">
        <v>84</v>
      </c>
      <c r="R98" s="34" t="s">
        <v>29</v>
      </c>
      <c r="S98" s="18"/>
      <c r="T98" s="29"/>
      <c r="U98" s="21"/>
      <c r="V98" s="21"/>
      <c r="W98" s="30"/>
      <c r="X98" s="18"/>
      <c r="Y98" s="18"/>
      <c r="Z98" s="18"/>
    </row>
    <row r="99" spans="1:27" x14ac:dyDescent="0.25">
      <c r="A99" s="35" t="s">
        <v>30</v>
      </c>
      <c r="B99" s="38"/>
      <c r="C99" s="39"/>
      <c r="D99" s="37"/>
      <c r="E99" s="40"/>
      <c r="F99" s="39"/>
      <c r="G99" s="39"/>
      <c r="H99" s="41"/>
      <c r="I99" s="39"/>
      <c r="J99" s="39"/>
      <c r="K99" s="39"/>
      <c r="L99" s="42" t="s">
        <v>73</v>
      </c>
      <c r="M99" s="42" t="s">
        <v>73</v>
      </c>
      <c r="N99" s="42" t="s">
        <v>83</v>
      </c>
      <c r="O99" s="42" t="s">
        <v>83</v>
      </c>
      <c r="P99" s="42" t="s">
        <v>83</v>
      </c>
      <c r="Q99" s="42" t="s">
        <v>83</v>
      </c>
      <c r="R99" s="42"/>
      <c r="S99" s="43"/>
      <c r="T99" s="44"/>
      <c r="U99" s="39"/>
      <c r="V99" s="39"/>
      <c r="W99" s="45"/>
      <c r="X99" s="46"/>
      <c r="Y99" s="43"/>
      <c r="Z99" s="43"/>
    </row>
    <row r="100" spans="1:27" x14ac:dyDescent="0.25">
      <c r="A100" s="146" t="s">
        <v>107</v>
      </c>
      <c r="B100" s="120">
        <v>2250</v>
      </c>
      <c r="C100" s="120">
        <f>B100*0.75</f>
        <v>1687.5</v>
      </c>
      <c r="D100" s="48">
        <f>B100/7</f>
        <v>321.42857142857144</v>
      </c>
      <c r="E100" s="49">
        <f>B100/7</f>
        <v>321.42857142857144</v>
      </c>
      <c r="F100" s="37">
        <f>B100*0.5/7</f>
        <v>160.71428571428572</v>
      </c>
      <c r="G100" s="37">
        <f>F100/2</f>
        <v>80.357142857142861</v>
      </c>
      <c r="H100" s="121" t="s">
        <v>39</v>
      </c>
      <c r="I100" s="51" t="s">
        <v>150</v>
      </c>
      <c r="J100" s="51" t="s">
        <v>142</v>
      </c>
      <c r="K100" s="123" t="s">
        <v>37</v>
      </c>
      <c r="L100" s="52">
        <f>$D100</f>
        <v>321.42857142857144</v>
      </c>
      <c r="M100" s="52">
        <f>$D100</f>
        <v>321.42857142857144</v>
      </c>
      <c r="N100" s="52">
        <f t="shared" ref="N100:Q100" si="31">$D100</f>
        <v>321.42857142857144</v>
      </c>
      <c r="O100" s="52">
        <f>$D100</f>
        <v>321.42857142857144</v>
      </c>
      <c r="P100" s="52">
        <f>$D100</f>
        <v>321.42857142857144</v>
      </c>
      <c r="Q100" s="52">
        <f t="shared" si="31"/>
        <v>321.42857142857144</v>
      </c>
      <c r="R100" s="52"/>
      <c r="S100" s="53">
        <f>SUM(L100:R100)</f>
        <v>1928.5714285714289</v>
      </c>
      <c r="T100" s="54"/>
      <c r="U100" s="55">
        <f>50*7</f>
        <v>350</v>
      </c>
      <c r="V100" s="55"/>
      <c r="W100" s="56">
        <v>0</v>
      </c>
      <c r="X100" s="57"/>
      <c r="Y100" s="58">
        <f>SUM(S100:W100)-X100</f>
        <v>2278.5714285714289</v>
      </c>
      <c r="Z100" s="59"/>
    </row>
    <row r="101" spans="1:27" x14ac:dyDescent="0.25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9"/>
      <c r="T101" s="139"/>
      <c r="U101" s="139"/>
      <c r="V101" s="139"/>
      <c r="W101" s="139"/>
      <c r="X101" s="139"/>
      <c r="Y101" s="139"/>
      <c r="Z101" s="139"/>
    </row>
    <row r="102" spans="1:27" x14ac:dyDescent="0.25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61" t="s">
        <v>1</v>
      </c>
      <c r="M102" s="61" t="s">
        <v>2</v>
      </c>
      <c r="N102" s="61" t="s">
        <v>3</v>
      </c>
      <c r="O102" s="61" t="s">
        <v>4</v>
      </c>
      <c r="P102" s="61" t="s">
        <v>5</v>
      </c>
      <c r="Q102" s="61" t="s">
        <v>6</v>
      </c>
      <c r="R102" s="61" t="s">
        <v>7</v>
      </c>
      <c r="S102" s="63" t="s">
        <v>8</v>
      </c>
      <c r="T102" s="63" t="s">
        <v>9</v>
      </c>
      <c r="U102" s="64" t="s">
        <v>10</v>
      </c>
      <c r="V102" s="64"/>
      <c r="W102" s="65" t="s">
        <v>11</v>
      </c>
      <c r="X102" s="63" t="s">
        <v>12</v>
      </c>
      <c r="Y102" s="63" t="s">
        <v>13</v>
      </c>
      <c r="Z102" s="63" t="s">
        <v>14</v>
      </c>
      <c r="AA102" s="144" t="s">
        <v>66</v>
      </c>
    </row>
    <row r="103" spans="1:27" x14ac:dyDescent="0.25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62">
        <v>45796</v>
      </c>
      <c r="M103" s="62">
        <v>45797</v>
      </c>
      <c r="N103" s="62">
        <v>45798</v>
      </c>
      <c r="O103" s="62">
        <v>45799</v>
      </c>
      <c r="P103" s="62">
        <v>45800</v>
      </c>
      <c r="Q103" s="62">
        <v>45801</v>
      </c>
      <c r="R103" s="62">
        <v>45802</v>
      </c>
      <c r="S103" s="66"/>
      <c r="T103" s="67"/>
      <c r="U103" s="68"/>
      <c r="V103" s="68"/>
      <c r="W103" s="69"/>
      <c r="X103" s="66"/>
      <c r="Y103" s="66"/>
      <c r="Z103" s="66"/>
      <c r="AA103" s="145"/>
    </row>
    <row r="104" spans="1:27" x14ac:dyDescent="0.25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70" t="s">
        <v>74</v>
      </c>
      <c r="M104" s="74" t="s">
        <v>82</v>
      </c>
      <c r="N104" s="74" t="s">
        <v>29</v>
      </c>
      <c r="O104" s="74" t="s">
        <v>82</v>
      </c>
      <c r="P104" s="74" t="s">
        <v>29</v>
      </c>
      <c r="Q104" s="74" t="s">
        <v>82</v>
      </c>
      <c r="R104" s="74" t="s">
        <v>29</v>
      </c>
      <c r="S104" s="66"/>
      <c r="T104" s="67"/>
      <c r="U104" s="68"/>
      <c r="V104" s="68"/>
      <c r="W104" s="69"/>
      <c r="X104" s="66"/>
      <c r="Y104" s="66"/>
      <c r="Z104" s="66"/>
      <c r="AA104" s="159">
        <f>Y100+Y106</f>
        <v>4235.7142857142862</v>
      </c>
    </row>
    <row r="105" spans="1:27" x14ac:dyDescent="0.25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71"/>
      <c r="M105" s="71"/>
      <c r="N105" s="71" t="s">
        <v>85</v>
      </c>
      <c r="O105" s="71" t="s">
        <v>85</v>
      </c>
      <c r="P105" s="71" t="s">
        <v>42</v>
      </c>
      <c r="Q105" s="71" t="s">
        <v>42</v>
      </c>
      <c r="R105" s="71" t="s">
        <v>42</v>
      </c>
      <c r="S105" s="43"/>
      <c r="T105" s="44"/>
      <c r="U105" s="39"/>
      <c r="V105" s="39"/>
      <c r="W105" s="45"/>
      <c r="X105" s="46"/>
      <c r="Y105" s="43"/>
      <c r="Z105" s="43"/>
    </row>
    <row r="106" spans="1:27" x14ac:dyDescent="0.25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60"/>
      <c r="M106" s="60"/>
      <c r="N106" s="60">
        <f t="shared" ref="N106" si="32">$D100</f>
        <v>321.42857142857144</v>
      </c>
      <c r="O106" s="60">
        <f>$D100</f>
        <v>321.42857142857144</v>
      </c>
      <c r="P106" s="60">
        <f t="shared" ref="P106" si="33">$D100</f>
        <v>321.42857142857144</v>
      </c>
      <c r="Q106" s="60">
        <f>$D100</f>
        <v>321.42857142857144</v>
      </c>
      <c r="R106" s="60">
        <f t="shared" ref="R106" si="34">$D100</f>
        <v>321.42857142857144</v>
      </c>
      <c r="S106" s="53">
        <f>SUM(L106:R106)</f>
        <v>1607.1428571428573</v>
      </c>
      <c r="T106" s="54"/>
      <c r="U106" s="55">
        <f>50*7</f>
        <v>350</v>
      </c>
      <c r="V106" s="55"/>
      <c r="W106" s="56">
        <v>0</v>
      </c>
      <c r="X106" s="57"/>
      <c r="Y106" s="58">
        <f>SUM(S106:W106)-X106</f>
        <v>1957.1428571428573</v>
      </c>
      <c r="Z106" s="59"/>
    </row>
    <row r="107" spans="1:27" x14ac:dyDescent="0.25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spans="1:27" x14ac:dyDescent="0.25">
      <c r="A108" s="135"/>
      <c r="B108" s="136"/>
      <c r="C108" s="137"/>
      <c r="D108" s="137"/>
      <c r="E108" s="137"/>
      <c r="F108" s="137"/>
      <c r="G108" s="137"/>
      <c r="H108" s="138"/>
      <c r="I108" s="137"/>
      <c r="J108" s="137"/>
      <c r="K108" s="137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72"/>
      <c r="X108" s="18"/>
      <c r="Y108" s="18"/>
      <c r="Z108" s="18"/>
    </row>
    <row r="109" spans="1:27" x14ac:dyDescent="0.25">
      <c r="A109" s="135"/>
      <c r="B109" s="137"/>
      <c r="C109" s="137"/>
      <c r="D109" s="137"/>
      <c r="E109" s="137"/>
      <c r="F109" s="137"/>
      <c r="G109" s="137"/>
      <c r="H109" s="138"/>
      <c r="I109" s="137"/>
      <c r="J109" s="137"/>
      <c r="K109" s="137"/>
      <c r="L109" s="22" t="s">
        <v>1</v>
      </c>
      <c r="M109" s="22" t="s">
        <v>2</v>
      </c>
      <c r="N109" s="22" t="s">
        <v>3</v>
      </c>
      <c r="O109" s="22" t="s">
        <v>4</v>
      </c>
      <c r="P109" s="22" t="s">
        <v>5</v>
      </c>
      <c r="Q109" s="22" t="s">
        <v>6</v>
      </c>
      <c r="R109" s="22" t="s">
        <v>7</v>
      </c>
      <c r="S109" s="23" t="s">
        <v>8</v>
      </c>
      <c r="T109" s="23" t="s">
        <v>9</v>
      </c>
      <c r="U109" s="24" t="s">
        <v>10</v>
      </c>
      <c r="V109" s="24"/>
      <c r="W109" s="25" t="s">
        <v>94</v>
      </c>
      <c r="X109" s="23" t="s">
        <v>12</v>
      </c>
      <c r="Y109" s="23" t="s">
        <v>13</v>
      </c>
      <c r="Z109" s="23" t="s">
        <v>14</v>
      </c>
    </row>
    <row r="110" spans="1:27" x14ac:dyDescent="0.25">
      <c r="A110" s="26" t="s">
        <v>15</v>
      </c>
      <c r="B110" s="15" t="s">
        <v>16</v>
      </c>
      <c r="C110" s="15" t="s">
        <v>17</v>
      </c>
      <c r="D110" s="27" t="s">
        <v>18</v>
      </c>
      <c r="E110" s="27" t="s">
        <v>19</v>
      </c>
      <c r="F110" s="27" t="s">
        <v>20</v>
      </c>
      <c r="G110" s="27" t="s">
        <v>21</v>
      </c>
      <c r="H110" s="27" t="s">
        <v>22</v>
      </c>
      <c r="I110" s="27" t="s">
        <v>23</v>
      </c>
      <c r="J110" s="27" t="s">
        <v>24</v>
      </c>
      <c r="K110" s="15" t="s">
        <v>25</v>
      </c>
      <c r="L110" s="28">
        <v>45789</v>
      </c>
      <c r="M110" s="28">
        <v>45790</v>
      </c>
      <c r="N110" s="28">
        <v>45791</v>
      </c>
      <c r="O110" s="28">
        <v>45792</v>
      </c>
      <c r="P110" s="28">
        <v>45793</v>
      </c>
      <c r="Q110" s="28">
        <v>45794</v>
      </c>
      <c r="R110" s="28">
        <v>45795</v>
      </c>
      <c r="S110" s="18"/>
      <c r="T110" s="29"/>
      <c r="U110" s="21"/>
      <c r="V110" s="21"/>
      <c r="W110" s="30"/>
      <c r="X110" s="18"/>
      <c r="Y110" s="18"/>
      <c r="Z110" s="18"/>
    </row>
    <row r="111" spans="1:27" x14ac:dyDescent="0.25">
      <c r="A111" s="31" t="s">
        <v>26</v>
      </c>
      <c r="B111" s="32"/>
      <c r="C111" s="33"/>
      <c r="D111" s="33"/>
      <c r="E111" s="16"/>
      <c r="F111" s="27" t="s">
        <v>27</v>
      </c>
      <c r="G111" s="27" t="s">
        <v>28</v>
      </c>
      <c r="H111" s="17"/>
      <c r="I111" s="16"/>
      <c r="J111" s="16"/>
      <c r="K111" s="16"/>
      <c r="L111" s="34" t="s">
        <v>74</v>
      </c>
      <c r="M111" s="34" t="s">
        <v>82</v>
      </c>
      <c r="N111" s="34" t="s">
        <v>29</v>
      </c>
      <c r="O111" s="34" t="s">
        <v>82</v>
      </c>
      <c r="P111" s="34" t="s">
        <v>82</v>
      </c>
      <c r="Q111" s="34" t="s">
        <v>84</v>
      </c>
      <c r="R111" s="34" t="s">
        <v>29</v>
      </c>
      <c r="S111" s="18"/>
      <c r="T111" s="29"/>
      <c r="U111" s="21"/>
      <c r="V111" s="21"/>
      <c r="W111" s="30"/>
      <c r="X111" s="18"/>
      <c r="Y111" s="18"/>
      <c r="Z111" s="18"/>
    </row>
    <row r="112" spans="1:27" x14ac:dyDescent="0.25">
      <c r="A112" s="35" t="s">
        <v>30</v>
      </c>
      <c r="B112" s="38"/>
      <c r="C112" s="39"/>
      <c r="D112" s="37"/>
      <c r="E112" s="40"/>
      <c r="F112" s="39"/>
      <c r="G112" s="39"/>
      <c r="H112" s="41"/>
      <c r="I112" s="39"/>
      <c r="J112" s="39"/>
      <c r="K112" s="39"/>
      <c r="L112" s="42" t="s">
        <v>73</v>
      </c>
      <c r="M112" s="42" t="s">
        <v>73</v>
      </c>
      <c r="N112" s="42" t="s">
        <v>83</v>
      </c>
      <c r="O112" s="42" t="s">
        <v>83</v>
      </c>
      <c r="P112" s="42" t="s">
        <v>83</v>
      </c>
      <c r="Q112" s="42" t="s">
        <v>83</v>
      </c>
      <c r="R112" s="42"/>
      <c r="S112" s="43"/>
      <c r="T112" s="44"/>
      <c r="U112" s="39"/>
      <c r="V112" s="39"/>
      <c r="W112" s="45"/>
      <c r="X112" s="46"/>
      <c r="Y112" s="43"/>
      <c r="Z112" s="43"/>
    </row>
    <row r="113" spans="1:27" x14ac:dyDescent="0.25">
      <c r="A113" s="146" t="s">
        <v>108</v>
      </c>
      <c r="B113" s="120">
        <v>2250</v>
      </c>
      <c r="C113" s="120">
        <f>B113*0.75</f>
        <v>1687.5</v>
      </c>
      <c r="D113" s="48">
        <f>B113/7</f>
        <v>321.42857142857144</v>
      </c>
      <c r="E113" s="49">
        <f>B113/7</f>
        <v>321.42857142857144</v>
      </c>
      <c r="F113" s="37">
        <f>B113*0.5/7</f>
        <v>160.71428571428572</v>
      </c>
      <c r="G113" s="37">
        <f>F113/2</f>
        <v>80.357142857142861</v>
      </c>
      <c r="H113" s="121" t="s">
        <v>36</v>
      </c>
      <c r="I113" s="51" t="s">
        <v>151</v>
      </c>
      <c r="J113" s="51" t="s">
        <v>142</v>
      </c>
      <c r="K113" s="123" t="s">
        <v>37</v>
      </c>
      <c r="L113" s="52">
        <f>$D113*2</f>
        <v>642.85714285714289</v>
      </c>
      <c r="M113" s="52">
        <f>$D113</f>
        <v>321.42857142857144</v>
      </c>
      <c r="N113" s="52">
        <f t="shared" ref="N113:Q113" si="35">$D113</f>
        <v>321.42857142857144</v>
      </c>
      <c r="O113" s="52">
        <f>$D113</f>
        <v>321.42857142857144</v>
      </c>
      <c r="P113" s="52">
        <f>$D113</f>
        <v>321.42857142857144</v>
      </c>
      <c r="Q113" s="52">
        <f t="shared" si="35"/>
        <v>321.42857142857144</v>
      </c>
      <c r="R113" s="52"/>
      <c r="S113" s="53">
        <f>SUM(L113:R113)</f>
        <v>2250.0000000000005</v>
      </c>
      <c r="T113" s="54"/>
      <c r="U113" s="55">
        <f>50*7</f>
        <v>350</v>
      </c>
      <c r="V113" s="55"/>
      <c r="W113" s="56">
        <f>50</f>
        <v>50</v>
      </c>
      <c r="X113" s="57"/>
      <c r="Y113" s="58">
        <f>SUM(S113:W113)-X113</f>
        <v>2650.0000000000005</v>
      </c>
      <c r="Z113" s="59"/>
    </row>
    <row r="114" spans="1:27" x14ac:dyDescent="0.25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9"/>
      <c r="T114" s="139"/>
      <c r="U114" s="139"/>
      <c r="V114" s="139"/>
      <c r="W114" s="139"/>
      <c r="X114" s="139"/>
      <c r="Y114" s="139"/>
      <c r="Z114" s="139"/>
    </row>
    <row r="115" spans="1:27" x14ac:dyDescent="0.25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61" t="s">
        <v>1</v>
      </c>
      <c r="M115" s="61" t="s">
        <v>2</v>
      </c>
      <c r="N115" s="61" t="s">
        <v>3</v>
      </c>
      <c r="O115" s="61" t="s">
        <v>4</v>
      </c>
      <c r="P115" s="61" t="s">
        <v>5</v>
      </c>
      <c r="Q115" s="61" t="s">
        <v>6</v>
      </c>
      <c r="R115" s="61" t="s">
        <v>7</v>
      </c>
      <c r="S115" s="63" t="s">
        <v>8</v>
      </c>
      <c r="T115" s="63" t="s">
        <v>9</v>
      </c>
      <c r="U115" s="64" t="s">
        <v>10</v>
      </c>
      <c r="V115" s="64"/>
      <c r="W115" s="65" t="s">
        <v>11</v>
      </c>
      <c r="X115" s="63" t="s">
        <v>12</v>
      </c>
      <c r="Y115" s="63" t="s">
        <v>13</v>
      </c>
      <c r="Z115" s="63" t="s">
        <v>14</v>
      </c>
      <c r="AA115" s="144" t="s">
        <v>66</v>
      </c>
    </row>
    <row r="116" spans="1:27" x14ac:dyDescent="0.25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62">
        <v>45796</v>
      </c>
      <c r="M116" s="62">
        <v>45797</v>
      </c>
      <c r="N116" s="62">
        <v>45798</v>
      </c>
      <c r="O116" s="62">
        <v>45799</v>
      </c>
      <c r="P116" s="62">
        <v>45800</v>
      </c>
      <c r="Q116" s="62">
        <v>45801</v>
      </c>
      <c r="R116" s="62">
        <v>45802</v>
      </c>
      <c r="S116" s="66"/>
      <c r="T116" s="67"/>
      <c r="U116" s="68"/>
      <c r="V116" s="68"/>
      <c r="W116" s="69"/>
      <c r="X116" s="66"/>
      <c r="Y116" s="66"/>
      <c r="Z116" s="66"/>
      <c r="AA116" s="145"/>
    </row>
    <row r="117" spans="1:27" x14ac:dyDescent="0.25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70" t="s">
        <v>74</v>
      </c>
      <c r="M117" s="74" t="s">
        <v>82</v>
      </c>
      <c r="N117" s="74" t="s">
        <v>29</v>
      </c>
      <c r="O117" s="74" t="s">
        <v>82</v>
      </c>
      <c r="P117" s="74" t="s">
        <v>29</v>
      </c>
      <c r="Q117" s="74" t="s">
        <v>82</v>
      </c>
      <c r="R117" s="74" t="s">
        <v>29</v>
      </c>
      <c r="S117" s="66"/>
      <c r="T117" s="67"/>
      <c r="U117" s="68"/>
      <c r="V117" s="68"/>
      <c r="W117" s="69"/>
      <c r="X117" s="66"/>
      <c r="Y117" s="66"/>
      <c r="Z117" s="66"/>
      <c r="AA117" s="159">
        <f>Y113+Y119</f>
        <v>4607.1428571428578</v>
      </c>
    </row>
    <row r="118" spans="1:27" x14ac:dyDescent="0.25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71"/>
      <c r="M118" s="71"/>
      <c r="N118" s="71" t="s">
        <v>85</v>
      </c>
      <c r="O118" s="71" t="s">
        <v>85</v>
      </c>
      <c r="P118" s="71" t="s">
        <v>42</v>
      </c>
      <c r="Q118" s="71" t="s">
        <v>42</v>
      </c>
      <c r="R118" s="71" t="s">
        <v>42</v>
      </c>
      <c r="S118" s="43"/>
      <c r="T118" s="44"/>
      <c r="U118" s="39"/>
      <c r="V118" s="39"/>
      <c r="W118" s="45"/>
      <c r="X118" s="46"/>
      <c r="Y118" s="43"/>
      <c r="Z118" s="43"/>
    </row>
    <row r="119" spans="1:27" x14ac:dyDescent="0.25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60"/>
      <c r="M119" s="60"/>
      <c r="N119" s="60">
        <f t="shared" ref="N119" si="36">$D113</f>
        <v>321.42857142857144</v>
      </c>
      <c r="O119" s="60">
        <f>$D113</f>
        <v>321.42857142857144</v>
      </c>
      <c r="P119" s="60">
        <f t="shared" ref="P119" si="37">$D113</f>
        <v>321.42857142857144</v>
      </c>
      <c r="Q119" s="60">
        <f>$D113</f>
        <v>321.42857142857144</v>
      </c>
      <c r="R119" s="60">
        <f t="shared" ref="R119" si="38">$D113</f>
        <v>321.42857142857144</v>
      </c>
      <c r="S119" s="53">
        <f>SUM(L119:R119)</f>
        <v>1607.1428571428573</v>
      </c>
      <c r="T119" s="54"/>
      <c r="U119" s="55">
        <f>50*7</f>
        <v>350</v>
      </c>
      <c r="V119" s="55"/>
      <c r="W119" s="56">
        <v>0</v>
      </c>
      <c r="X119" s="57"/>
      <c r="Y119" s="58">
        <f>SUM(S119:W119)-X119</f>
        <v>1957.1428571428573</v>
      </c>
      <c r="Z119" s="59"/>
    </row>
    <row r="120" spans="1:27" x14ac:dyDescent="0.25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spans="1:27" x14ac:dyDescent="0.25">
      <c r="A121" s="135"/>
      <c r="B121" s="136"/>
      <c r="C121" s="137"/>
      <c r="D121" s="137"/>
      <c r="E121" s="137"/>
      <c r="F121" s="137"/>
      <c r="G121" s="137"/>
      <c r="H121" s="138"/>
      <c r="I121" s="137"/>
      <c r="J121" s="137"/>
      <c r="K121" s="137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72"/>
      <c r="X121" s="18"/>
      <c r="Y121" s="18"/>
      <c r="Z121" s="18"/>
    </row>
    <row r="122" spans="1:27" x14ac:dyDescent="0.25">
      <c r="A122" s="135"/>
      <c r="B122" s="137"/>
      <c r="C122" s="137"/>
      <c r="D122" s="137"/>
      <c r="E122" s="137"/>
      <c r="F122" s="137"/>
      <c r="G122" s="137"/>
      <c r="H122" s="138"/>
      <c r="I122" s="137"/>
      <c r="J122" s="137"/>
      <c r="K122" s="137"/>
      <c r="L122" s="22" t="s">
        <v>1</v>
      </c>
      <c r="M122" s="22" t="s">
        <v>2</v>
      </c>
      <c r="N122" s="22" t="s">
        <v>3</v>
      </c>
      <c r="O122" s="22" t="s">
        <v>4</v>
      </c>
      <c r="P122" s="22" t="s">
        <v>5</v>
      </c>
      <c r="Q122" s="22" t="s">
        <v>6</v>
      </c>
      <c r="R122" s="22" t="s">
        <v>7</v>
      </c>
      <c r="S122" s="23" t="s">
        <v>8</v>
      </c>
      <c r="T122" s="23" t="s">
        <v>9</v>
      </c>
      <c r="U122" s="24" t="s">
        <v>10</v>
      </c>
      <c r="V122" s="24"/>
      <c r="W122" s="25" t="s">
        <v>11</v>
      </c>
      <c r="X122" s="23" t="s">
        <v>12</v>
      </c>
      <c r="Y122" s="23" t="s">
        <v>13</v>
      </c>
      <c r="Z122" s="23" t="s">
        <v>14</v>
      </c>
    </row>
    <row r="123" spans="1:27" x14ac:dyDescent="0.25">
      <c r="A123" s="26" t="s">
        <v>15</v>
      </c>
      <c r="B123" s="15" t="s">
        <v>16</v>
      </c>
      <c r="C123" s="15" t="s">
        <v>17</v>
      </c>
      <c r="D123" s="27" t="s">
        <v>18</v>
      </c>
      <c r="E123" s="27" t="s">
        <v>19</v>
      </c>
      <c r="F123" s="27" t="s">
        <v>20</v>
      </c>
      <c r="G123" s="27" t="s">
        <v>21</v>
      </c>
      <c r="H123" s="27" t="s">
        <v>22</v>
      </c>
      <c r="I123" s="27" t="s">
        <v>23</v>
      </c>
      <c r="J123" s="27" t="s">
        <v>24</v>
      </c>
      <c r="K123" s="15" t="s">
        <v>25</v>
      </c>
      <c r="L123" s="28">
        <v>45789</v>
      </c>
      <c r="M123" s="28">
        <v>45790</v>
      </c>
      <c r="N123" s="28">
        <v>45791</v>
      </c>
      <c r="O123" s="28">
        <v>45792</v>
      </c>
      <c r="P123" s="28">
        <v>45793</v>
      </c>
      <c r="Q123" s="28">
        <v>45794</v>
      </c>
      <c r="R123" s="28">
        <v>45795</v>
      </c>
      <c r="S123" s="18"/>
      <c r="T123" s="29"/>
      <c r="U123" s="21"/>
      <c r="V123" s="21"/>
      <c r="W123" s="30"/>
      <c r="X123" s="18"/>
      <c r="Y123" s="18"/>
      <c r="Z123" s="18"/>
    </row>
    <row r="124" spans="1:27" x14ac:dyDescent="0.25">
      <c r="A124" s="31" t="s">
        <v>26</v>
      </c>
      <c r="B124" s="32"/>
      <c r="C124" s="33"/>
      <c r="D124" s="33"/>
      <c r="E124" s="16"/>
      <c r="F124" s="27" t="s">
        <v>27</v>
      </c>
      <c r="G124" s="27" t="s">
        <v>28</v>
      </c>
      <c r="H124" s="17"/>
      <c r="I124" s="16"/>
      <c r="J124" s="16"/>
      <c r="K124" s="16"/>
      <c r="L124" s="34" t="s">
        <v>74</v>
      </c>
      <c r="M124" s="34" t="s">
        <v>82</v>
      </c>
      <c r="N124" s="34" t="s">
        <v>29</v>
      </c>
      <c r="O124" s="34" t="s">
        <v>82</v>
      </c>
      <c r="P124" s="34" t="s">
        <v>82</v>
      </c>
      <c r="Q124" s="34" t="s">
        <v>84</v>
      </c>
      <c r="R124" s="34" t="s">
        <v>29</v>
      </c>
      <c r="S124" s="18"/>
      <c r="T124" s="29"/>
      <c r="U124" s="21"/>
      <c r="V124" s="21"/>
      <c r="W124" s="30"/>
      <c r="X124" s="18"/>
      <c r="Y124" s="18"/>
      <c r="Z124" s="18"/>
    </row>
    <row r="125" spans="1:27" x14ac:dyDescent="0.25">
      <c r="A125" s="35" t="s">
        <v>30</v>
      </c>
      <c r="B125" s="38"/>
      <c r="C125" s="39"/>
      <c r="D125" s="37"/>
      <c r="E125" s="40"/>
      <c r="F125" s="39"/>
      <c r="G125" s="39"/>
      <c r="H125" s="41"/>
      <c r="I125" s="39"/>
      <c r="J125" s="39"/>
      <c r="K125" s="39"/>
      <c r="L125" s="42" t="s">
        <v>73</v>
      </c>
      <c r="M125" s="42" t="s">
        <v>73</v>
      </c>
      <c r="N125" s="42" t="s">
        <v>83</v>
      </c>
      <c r="O125" s="42" t="s">
        <v>83</v>
      </c>
      <c r="P125" s="42" t="s">
        <v>83</v>
      </c>
      <c r="Q125" s="42" t="s">
        <v>83</v>
      </c>
      <c r="R125" s="42"/>
      <c r="S125" s="43"/>
      <c r="T125" s="44"/>
      <c r="U125" s="39"/>
      <c r="V125" s="39"/>
      <c r="W125" s="45"/>
      <c r="X125" s="46"/>
      <c r="Y125" s="43"/>
      <c r="Z125" s="43"/>
    </row>
    <row r="126" spans="1:27" x14ac:dyDescent="0.25">
      <c r="A126" s="146" t="s">
        <v>109</v>
      </c>
      <c r="B126" s="120">
        <v>2500</v>
      </c>
      <c r="C126" s="120">
        <v>2000</v>
      </c>
      <c r="D126" s="48">
        <f>B126/7</f>
        <v>357.14285714285717</v>
      </c>
      <c r="E126" s="49">
        <f>C126/7</f>
        <v>285.71428571428572</v>
      </c>
      <c r="F126" s="37">
        <f>B126*0.5/7</f>
        <v>178.57142857142858</v>
      </c>
      <c r="G126" s="37">
        <f>F126/2</f>
        <v>89.285714285714292</v>
      </c>
      <c r="H126" s="121" t="s">
        <v>39</v>
      </c>
      <c r="I126" s="124" t="s">
        <v>152</v>
      </c>
      <c r="J126" s="51" t="s">
        <v>142</v>
      </c>
      <c r="K126" s="47" t="s">
        <v>40</v>
      </c>
      <c r="L126" s="52">
        <f>$D126</f>
        <v>357.14285714285717</v>
      </c>
      <c r="M126" s="52">
        <f>$D126</f>
        <v>357.14285714285717</v>
      </c>
      <c r="N126" s="52">
        <f t="shared" ref="N126:Q126" si="39">$D126</f>
        <v>357.14285714285717</v>
      </c>
      <c r="O126" s="52">
        <f>$D126</f>
        <v>357.14285714285717</v>
      </c>
      <c r="P126" s="52">
        <f>$D126</f>
        <v>357.14285714285717</v>
      </c>
      <c r="Q126" s="52">
        <f t="shared" si="39"/>
        <v>357.14285714285717</v>
      </c>
      <c r="R126" s="52"/>
      <c r="S126" s="53">
        <f>SUM(L126:R126)</f>
        <v>2142.8571428571431</v>
      </c>
      <c r="T126" s="54"/>
      <c r="U126" s="55">
        <f>50*7</f>
        <v>350</v>
      </c>
      <c r="V126" s="55"/>
      <c r="W126" s="56">
        <v>0</v>
      </c>
      <c r="X126" s="57"/>
      <c r="Y126" s="58">
        <f>SUM(S126:W126)-X126</f>
        <v>2492.8571428571431</v>
      </c>
      <c r="Z126" s="59"/>
    </row>
    <row r="127" spans="1:27" x14ac:dyDescent="0.25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9"/>
      <c r="T127" s="139"/>
      <c r="U127" s="139"/>
      <c r="V127" s="139"/>
      <c r="W127" s="139"/>
      <c r="X127" s="139"/>
      <c r="Y127" s="139"/>
      <c r="Z127" s="139"/>
    </row>
    <row r="128" spans="1:27" x14ac:dyDescent="0.25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61" t="s">
        <v>1</v>
      </c>
      <c r="M128" s="61" t="s">
        <v>2</v>
      </c>
      <c r="N128" s="61" t="s">
        <v>3</v>
      </c>
      <c r="O128" s="61" t="s">
        <v>4</v>
      </c>
      <c r="P128" s="61" t="s">
        <v>5</v>
      </c>
      <c r="Q128" s="61" t="s">
        <v>6</v>
      </c>
      <c r="R128" s="61" t="s">
        <v>7</v>
      </c>
      <c r="S128" s="63" t="s">
        <v>8</v>
      </c>
      <c r="T128" s="63" t="s">
        <v>9</v>
      </c>
      <c r="U128" s="64" t="s">
        <v>10</v>
      </c>
      <c r="V128" s="64"/>
      <c r="W128" s="65" t="s">
        <v>11</v>
      </c>
      <c r="X128" s="63" t="s">
        <v>12</v>
      </c>
      <c r="Y128" s="63" t="s">
        <v>13</v>
      </c>
      <c r="Z128" s="63" t="s">
        <v>14</v>
      </c>
      <c r="AA128" s="144" t="s">
        <v>66</v>
      </c>
    </row>
    <row r="129" spans="1:27" x14ac:dyDescent="0.25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62">
        <v>45796</v>
      </c>
      <c r="M129" s="62">
        <v>45797</v>
      </c>
      <c r="N129" s="62">
        <v>45798</v>
      </c>
      <c r="O129" s="62">
        <v>45799</v>
      </c>
      <c r="P129" s="62">
        <v>45800</v>
      </c>
      <c r="Q129" s="62">
        <v>45801</v>
      </c>
      <c r="R129" s="62">
        <v>45802</v>
      </c>
      <c r="S129" s="66"/>
      <c r="T129" s="67"/>
      <c r="U129" s="68"/>
      <c r="V129" s="68"/>
      <c r="W129" s="69"/>
      <c r="X129" s="66"/>
      <c r="Y129" s="66"/>
      <c r="Z129" s="66"/>
      <c r="AA129" s="145"/>
    </row>
    <row r="130" spans="1:27" x14ac:dyDescent="0.25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70" t="s">
        <v>74</v>
      </c>
      <c r="M130" s="74" t="s">
        <v>82</v>
      </c>
      <c r="N130" s="74" t="s">
        <v>29</v>
      </c>
      <c r="O130" s="74" t="s">
        <v>82</v>
      </c>
      <c r="P130" s="74" t="s">
        <v>29</v>
      </c>
      <c r="Q130" s="74" t="s">
        <v>82</v>
      </c>
      <c r="R130" s="74" t="s">
        <v>29</v>
      </c>
      <c r="S130" s="66"/>
      <c r="T130" s="67"/>
      <c r="U130" s="68"/>
      <c r="V130" s="68"/>
      <c r="W130" s="69"/>
      <c r="X130" s="66"/>
      <c r="Y130" s="66"/>
      <c r="Z130" s="66"/>
      <c r="AA130" s="159">
        <f>Y126+Y132</f>
        <v>4628.5714285714294</v>
      </c>
    </row>
    <row r="131" spans="1:27" x14ac:dyDescent="0.25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71"/>
      <c r="M131" s="71"/>
      <c r="N131" s="71" t="s">
        <v>85</v>
      </c>
      <c r="O131" s="71" t="s">
        <v>85</v>
      </c>
      <c r="P131" s="71" t="s">
        <v>42</v>
      </c>
      <c r="Q131" s="71" t="s">
        <v>42</v>
      </c>
      <c r="R131" s="71" t="s">
        <v>42</v>
      </c>
      <c r="S131" s="43"/>
      <c r="T131" s="44"/>
      <c r="U131" s="39"/>
      <c r="V131" s="39"/>
      <c r="W131" s="45"/>
      <c r="X131" s="46"/>
      <c r="Y131" s="43"/>
      <c r="Z131" s="43"/>
    </row>
    <row r="132" spans="1:27" x14ac:dyDescent="0.25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60"/>
      <c r="M132" s="60"/>
      <c r="N132" s="60">
        <f t="shared" ref="N132" si="40">$D126</f>
        <v>357.14285714285717</v>
      </c>
      <c r="O132" s="60">
        <f>$D126</f>
        <v>357.14285714285717</v>
      </c>
      <c r="P132" s="60">
        <f t="shared" ref="P132" si="41">$D126</f>
        <v>357.14285714285717</v>
      </c>
      <c r="Q132" s="60">
        <f>$D126</f>
        <v>357.14285714285717</v>
      </c>
      <c r="R132" s="60">
        <f t="shared" ref="R132" si="42">$D126</f>
        <v>357.14285714285717</v>
      </c>
      <c r="S132" s="53">
        <f>SUM(L132:R132)</f>
        <v>1785.7142857142858</v>
      </c>
      <c r="T132" s="54"/>
      <c r="U132" s="55">
        <f>50*7</f>
        <v>350</v>
      </c>
      <c r="V132" s="55"/>
      <c r="W132" s="56">
        <v>0</v>
      </c>
      <c r="X132" s="57"/>
      <c r="Y132" s="58">
        <f>SUM(S132:W132)-X132</f>
        <v>2135.7142857142858</v>
      </c>
      <c r="Z132" s="59"/>
    </row>
    <row r="133" spans="1:27" x14ac:dyDescent="0.25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spans="1:27" x14ac:dyDescent="0.25">
      <c r="A134" s="135"/>
      <c r="B134" s="136"/>
      <c r="C134" s="137"/>
      <c r="D134" s="137"/>
      <c r="E134" s="137"/>
      <c r="F134" s="137"/>
      <c r="G134" s="137"/>
      <c r="H134" s="138"/>
      <c r="I134" s="137"/>
      <c r="J134" s="137"/>
      <c r="K134" s="137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72"/>
      <c r="X134" s="18"/>
      <c r="Y134" s="18"/>
      <c r="Z134" s="18"/>
    </row>
    <row r="135" spans="1:27" x14ac:dyDescent="0.25">
      <c r="A135" s="135"/>
      <c r="B135" s="137"/>
      <c r="C135" s="137"/>
      <c r="D135" s="137"/>
      <c r="E135" s="137"/>
      <c r="F135" s="137"/>
      <c r="G135" s="137"/>
      <c r="H135" s="138"/>
      <c r="I135" s="137"/>
      <c r="J135" s="137"/>
      <c r="K135" s="137"/>
      <c r="L135" s="22" t="s">
        <v>1</v>
      </c>
      <c r="M135" s="22" t="s">
        <v>2</v>
      </c>
      <c r="N135" s="22" t="s">
        <v>3</v>
      </c>
      <c r="O135" s="22" t="s">
        <v>4</v>
      </c>
      <c r="P135" s="22" t="s">
        <v>5</v>
      </c>
      <c r="Q135" s="22" t="s">
        <v>6</v>
      </c>
      <c r="R135" s="22" t="s">
        <v>7</v>
      </c>
      <c r="S135" s="23" t="s">
        <v>8</v>
      </c>
      <c r="T135" s="23" t="s">
        <v>9</v>
      </c>
      <c r="U135" s="24" t="s">
        <v>10</v>
      </c>
      <c r="V135" s="24"/>
      <c r="W135" s="25" t="s">
        <v>95</v>
      </c>
      <c r="X135" s="23" t="s">
        <v>12</v>
      </c>
      <c r="Y135" s="23" t="s">
        <v>13</v>
      </c>
      <c r="Z135" s="23" t="s">
        <v>14</v>
      </c>
    </row>
    <row r="136" spans="1:27" x14ac:dyDescent="0.25">
      <c r="A136" s="26" t="s">
        <v>15</v>
      </c>
      <c r="B136" s="15" t="s">
        <v>16</v>
      </c>
      <c r="C136" s="15" t="s">
        <v>17</v>
      </c>
      <c r="D136" s="27" t="s">
        <v>18</v>
      </c>
      <c r="E136" s="27" t="s">
        <v>19</v>
      </c>
      <c r="F136" s="27" t="s">
        <v>20</v>
      </c>
      <c r="G136" s="27" t="s">
        <v>21</v>
      </c>
      <c r="H136" s="27" t="s">
        <v>22</v>
      </c>
      <c r="I136" s="27" t="s">
        <v>23</v>
      </c>
      <c r="J136" s="27" t="s">
        <v>24</v>
      </c>
      <c r="K136" s="15" t="s">
        <v>25</v>
      </c>
      <c r="L136" s="28">
        <v>45789</v>
      </c>
      <c r="M136" s="28">
        <v>45790</v>
      </c>
      <c r="N136" s="28">
        <v>45791</v>
      </c>
      <c r="O136" s="28">
        <v>45792</v>
      </c>
      <c r="P136" s="28">
        <v>45793</v>
      </c>
      <c r="Q136" s="28">
        <v>45794</v>
      </c>
      <c r="R136" s="28">
        <v>45795</v>
      </c>
      <c r="S136" s="18"/>
      <c r="T136" s="29"/>
      <c r="U136" s="21"/>
      <c r="V136" s="21"/>
      <c r="W136" s="30"/>
      <c r="X136" s="18"/>
      <c r="Y136" s="18"/>
      <c r="Z136" s="18"/>
    </row>
    <row r="137" spans="1:27" x14ac:dyDescent="0.25">
      <c r="A137" s="31" t="s">
        <v>26</v>
      </c>
      <c r="B137" s="32"/>
      <c r="C137" s="33"/>
      <c r="D137" s="33"/>
      <c r="E137" s="16"/>
      <c r="F137" s="27" t="s">
        <v>27</v>
      </c>
      <c r="G137" s="27" t="s">
        <v>28</v>
      </c>
      <c r="H137" s="17"/>
      <c r="I137" s="16"/>
      <c r="J137" s="16"/>
      <c r="K137" s="16"/>
      <c r="L137" s="34" t="s">
        <v>74</v>
      </c>
      <c r="M137" s="34" t="s">
        <v>82</v>
      </c>
      <c r="N137" s="34" t="s">
        <v>29</v>
      </c>
      <c r="O137" s="34" t="s">
        <v>82</v>
      </c>
      <c r="P137" s="34" t="s">
        <v>82</v>
      </c>
      <c r="Q137" s="34" t="s">
        <v>33</v>
      </c>
      <c r="R137" s="34" t="s">
        <v>33</v>
      </c>
      <c r="S137" s="18"/>
      <c r="T137" s="29"/>
      <c r="U137" s="21"/>
      <c r="V137" s="21"/>
      <c r="W137" s="30"/>
      <c r="X137" s="18"/>
      <c r="Y137" s="18"/>
      <c r="Z137" s="18"/>
    </row>
    <row r="138" spans="1:27" x14ac:dyDescent="0.25">
      <c r="A138" s="35" t="s">
        <v>30</v>
      </c>
      <c r="B138" s="38"/>
      <c r="C138" s="39"/>
      <c r="D138" s="37"/>
      <c r="E138" s="40"/>
      <c r="F138" s="39"/>
      <c r="G138" s="39"/>
      <c r="H138" s="41"/>
      <c r="I138" s="39"/>
      <c r="J138" s="39"/>
      <c r="K138" s="39"/>
      <c r="L138" s="42" t="s">
        <v>73</v>
      </c>
      <c r="M138" s="42" t="s">
        <v>73</v>
      </c>
      <c r="N138" s="42" t="s">
        <v>83</v>
      </c>
      <c r="O138" s="42" t="s">
        <v>83</v>
      </c>
      <c r="P138" s="42" t="s">
        <v>83</v>
      </c>
      <c r="Q138" s="42" t="s">
        <v>31</v>
      </c>
      <c r="R138" s="42" t="s">
        <v>31</v>
      </c>
      <c r="S138" s="43"/>
      <c r="T138" s="44"/>
      <c r="U138" s="39"/>
      <c r="V138" s="39"/>
      <c r="W138" s="45"/>
      <c r="X138" s="46"/>
      <c r="Y138" s="43"/>
      <c r="Z138" s="43"/>
    </row>
    <row r="139" spans="1:27" x14ac:dyDescent="0.25">
      <c r="A139" s="146" t="s">
        <v>110</v>
      </c>
      <c r="B139" s="120">
        <v>4000</v>
      </c>
      <c r="C139" s="120">
        <v>2500</v>
      </c>
      <c r="D139" s="48">
        <f>B139/7</f>
        <v>571.42857142857144</v>
      </c>
      <c r="E139" s="49">
        <f>C139/7</f>
        <v>357.14285714285717</v>
      </c>
      <c r="F139" s="37">
        <f>D139/2</f>
        <v>285.71428571428572</v>
      </c>
      <c r="G139" s="37">
        <f>F139/2</f>
        <v>142.85714285714286</v>
      </c>
      <c r="H139" s="121" t="s">
        <v>36</v>
      </c>
      <c r="I139" s="51" t="s">
        <v>153</v>
      </c>
      <c r="J139" s="51" t="s">
        <v>142</v>
      </c>
      <c r="K139" s="47" t="s">
        <v>70</v>
      </c>
      <c r="L139" s="52">
        <f>$D139</f>
        <v>571.42857142857144</v>
      </c>
      <c r="M139" s="52">
        <f>$D139</f>
        <v>571.42857142857144</v>
      </c>
      <c r="N139" s="52">
        <f t="shared" ref="N139" si="43">$D139</f>
        <v>571.42857142857144</v>
      </c>
      <c r="O139" s="52">
        <f>$D139</f>
        <v>571.42857142857144</v>
      </c>
      <c r="P139" s="52">
        <f>$D139</f>
        <v>571.42857142857144</v>
      </c>
      <c r="Q139" s="52">
        <f>$D144</f>
        <v>214.28571428571428</v>
      </c>
      <c r="R139" s="52">
        <f>$D144</f>
        <v>214.28571428571428</v>
      </c>
      <c r="S139" s="53">
        <f>SUM(L139:R139)</f>
        <v>3285.7142857142858</v>
      </c>
      <c r="T139" s="54"/>
      <c r="U139" s="55">
        <f>50*5</f>
        <v>250</v>
      </c>
      <c r="V139" s="55"/>
      <c r="W139" s="56">
        <f>485.28</f>
        <v>485.28</v>
      </c>
      <c r="X139" s="57"/>
      <c r="Y139" s="58">
        <f>SUM(S139:W139)-X139</f>
        <v>4020.994285714286</v>
      </c>
      <c r="Z139" s="59"/>
    </row>
    <row r="140" spans="1:27" x14ac:dyDescent="0.25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9"/>
      <c r="T140" s="139"/>
      <c r="U140" s="139"/>
      <c r="V140" s="139"/>
      <c r="W140" s="139"/>
      <c r="X140" s="139"/>
      <c r="Y140" s="139"/>
      <c r="Z140" s="139"/>
    </row>
    <row r="141" spans="1:27" x14ac:dyDescent="0.25">
      <c r="A141" s="134"/>
      <c r="B141" s="35" t="s">
        <v>67</v>
      </c>
      <c r="C141" s="35"/>
      <c r="D141" s="124" t="s">
        <v>69</v>
      </c>
      <c r="E141" s="134"/>
      <c r="F141" s="134"/>
      <c r="G141" s="134"/>
      <c r="H141" s="134"/>
      <c r="I141" s="134"/>
      <c r="J141" s="134"/>
      <c r="K141" s="134"/>
      <c r="L141" s="61" t="s">
        <v>1</v>
      </c>
      <c r="M141" s="61" t="s">
        <v>2</v>
      </c>
      <c r="N141" s="61" t="s">
        <v>3</v>
      </c>
      <c r="O141" s="61" t="s">
        <v>4</v>
      </c>
      <c r="P141" s="61" t="s">
        <v>5</v>
      </c>
      <c r="Q141" s="61" t="s">
        <v>6</v>
      </c>
      <c r="R141" s="61" t="s">
        <v>7</v>
      </c>
      <c r="S141" s="63" t="s">
        <v>8</v>
      </c>
      <c r="T141" s="63" t="s">
        <v>9</v>
      </c>
      <c r="U141" s="64" t="s">
        <v>10</v>
      </c>
      <c r="V141" s="64"/>
      <c r="W141" s="65" t="s">
        <v>11</v>
      </c>
      <c r="X141" s="63" t="s">
        <v>12</v>
      </c>
      <c r="Y141" s="63" t="s">
        <v>13</v>
      </c>
      <c r="Z141" s="63" t="s">
        <v>14</v>
      </c>
      <c r="AA141" s="144" t="s">
        <v>66</v>
      </c>
    </row>
    <row r="142" spans="1:27" x14ac:dyDescent="0.25">
      <c r="A142" s="134"/>
      <c r="B142" s="148" t="s">
        <v>68</v>
      </c>
      <c r="C142" s="36"/>
      <c r="D142" s="36"/>
      <c r="E142" s="134"/>
      <c r="F142" s="134"/>
      <c r="G142" s="134"/>
      <c r="H142" s="134"/>
      <c r="I142" s="134"/>
      <c r="J142" s="134"/>
      <c r="K142" s="134"/>
      <c r="L142" s="62">
        <v>45796</v>
      </c>
      <c r="M142" s="62">
        <v>45797</v>
      </c>
      <c r="N142" s="62">
        <v>45798</v>
      </c>
      <c r="O142" s="62">
        <v>45799</v>
      </c>
      <c r="P142" s="62">
        <v>45800</v>
      </c>
      <c r="Q142" s="62">
        <v>45801</v>
      </c>
      <c r="R142" s="62">
        <v>45802</v>
      </c>
      <c r="S142" s="66"/>
      <c r="T142" s="67"/>
      <c r="U142" s="68"/>
      <c r="V142" s="68"/>
      <c r="W142" s="69"/>
      <c r="X142" s="66"/>
      <c r="Y142" s="66"/>
      <c r="Z142" s="66"/>
      <c r="AA142" s="145"/>
    </row>
    <row r="143" spans="1:27" x14ac:dyDescent="0.25">
      <c r="A143" s="134"/>
      <c r="B143" s="38"/>
      <c r="C143" s="46"/>
      <c r="D143" s="37"/>
      <c r="E143" s="134"/>
      <c r="F143" s="134"/>
      <c r="G143" s="134"/>
      <c r="H143" s="134"/>
      <c r="I143" s="134"/>
      <c r="J143" s="134"/>
      <c r="K143" s="134"/>
      <c r="L143" s="70" t="s">
        <v>33</v>
      </c>
      <c r="M143" s="70" t="s">
        <v>33</v>
      </c>
      <c r="N143" s="70" t="s">
        <v>33</v>
      </c>
      <c r="O143" s="70" t="s">
        <v>33</v>
      </c>
      <c r="P143" s="70" t="s">
        <v>33</v>
      </c>
      <c r="Q143" s="70" t="s">
        <v>33</v>
      </c>
      <c r="R143" s="70" t="s">
        <v>33</v>
      </c>
      <c r="S143" s="66"/>
      <c r="T143" s="67"/>
      <c r="U143" s="68"/>
      <c r="V143" s="68"/>
      <c r="W143" s="69"/>
      <c r="X143" s="66"/>
      <c r="Y143" s="66"/>
      <c r="Z143" s="66"/>
      <c r="AA143" s="159">
        <f>Y139+Y145</f>
        <v>5520.994285714286</v>
      </c>
    </row>
    <row r="144" spans="1:27" x14ac:dyDescent="0.25">
      <c r="A144" s="134"/>
      <c r="B144" s="120">
        <v>1500</v>
      </c>
      <c r="C144" s="147"/>
      <c r="D144" s="48">
        <f>B144/7</f>
        <v>214.28571428571428</v>
      </c>
      <c r="E144" s="134"/>
      <c r="F144" s="134"/>
      <c r="G144" s="134"/>
      <c r="H144" s="134"/>
      <c r="I144" s="134"/>
      <c r="J144" s="134"/>
      <c r="K144" s="134"/>
      <c r="L144" s="71" t="s">
        <v>31</v>
      </c>
      <c r="M144" s="71" t="s">
        <v>31</v>
      </c>
      <c r="N144" s="71" t="s">
        <v>31</v>
      </c>
      <c r="O144" s="71" t="s">
        <v>31</v>
      </c>
      <c r="P144" s="71" t="s">
        <v>31</v>
      </c>
      <c r="Q144" s="71" t="s">
        <v>31</v>
      </c>
      <c r="R144" s="71" t="s">
        <v>31</v>
      </c>
      <c r="S144" s="43"/>
      <c r="T144" s="44"/>
      <c r="U144" s="39"/>
      <c r="V144" s="39"/>
      <c r="W144" s="45"/>
      <c r="X144" s="46"/>
      <c r="Y144" s="43"/>
      <c r="Z144" s="43"/>
    </row>
    <row r="145" spans="1:27" x14ac:dyDescent="0.25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60">
        <f>$D144</f>
        <v>214.28571428571428</v>
      </c>
      <c r="M145" s="60">
        <f t="shared" ref="M145:R145" si="44">$D144</f>
        <v>214.28571428571428</v>
      </c>
      <c r="N145" s="60">
        <f t="shared" si="44"/>
        <v>214.28571428571428</v>
      </c>
      <c r="O145" s="60">
        <f t="shared" si="44"/>
        <v>214.28571428571428</v>
      </c>
      <c r="P145" s="60">
        <f t="shared" si="44"/>
        <v>214.28571428571428</v>
      </c>
      <c r="Q145" s="60">
        <f t="shared" si="44"/>
        <v>214.28571428571428</v>
      </c>
      <c r="R145" s="60">
        <f t="shared" si="44"/>
        <v>214.28571428571428</v>
      </c>
      <c r="S145" s="53">
        <f>SUM(L145:R145)</f>
        <v>1499.9999999999998</v>
      </c>
      <c r="T145" s="54"/>
      <c r="U145" s="55">
        <v>0</v>
      </c>
      <c r="V145" s="55"/>
      <c r="W145" s="56">
        <v>0</v>
      </c>
      <c r="X145" s="57"/>
      <c r="Y145" s="58">
        <f>SUM(S145:W145)-X145</f>
        <v>1499.9999999999998</v>
      </c>
      <c r="Z145" s="59"/>
    </row>
    <row r="146" spans="1:27" x14ac:dyDescent="0.25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spans="1:27" x14ac:dyDescent="0.25">
      <c r="A147" s="135"/>
      <c r="B147" s="136"/>
      <c r="C147" s="137"/>
      <c r="D147" s="137"/>
      <c r="E147" s="137"/>
      <c r="F147" s="137"/>
      <c r="G147" s="137"/>
      <c r="H147" s="138"/>
      <c r="I147" s="137"/>
      <c r="J147" s="137"/>
      <c r="K147" s="137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72"/>
      <c r="X147" s="18"/>
      <c r="Y147" s="18"/>
      <c r="Z147" s="18"/>
    </row>
    <row r="148" spans="1:27" x14ac:dyDescent="0.25">
      <c r="A148" s="135"/>
      <c r="B148" s="137"/>
      <c r="C148" s="137"/>
      <c r="D148" s="137"/>
      <c r="E148" s="137"/>
      <c r="F148" s="137"/>
      <c r="G148" s="137"/>
      <c r="H148" s="138"/>
      <c r="I148" s="137"/>
      <c r="J148" s="137"/>
      <c r="K148" s="137"/>
      <c r="L148" s="22" t="s">
        <v>1</v>
      </c>
      <c r="M148" s="22" t="s">
        <v>2</v>
      </c>
      <c r="N148" s="22" t="s">
        <v>3</v>
      </c>
      <c r="O148" s="22" t="s">
        <v>4</v>
      </c>
      <c r="P148" s="22" t="s">
        <v>5</v>
      </c>
      <c r="Q148" s="22" t="s">
        <v>6</v>
      </c>
      <c r="R148" s="22" t="s">
        <v>7</v>
      </c>
      <c r="S148" s="23" t="s">
        <v>8</v>
      </c>
      <c r="T148" s="23" t="s">
        <v>9</v>
      </c>
      <c r="U148" s="24" t="s">
        <v>10</v>
      </c>
      <c r="V148" s="24"/>
      <c r="W148" s="25" t="s">
        <v>11</v>
      </c>
      <c r="X148" s="23" t="s">
        <v>12</v>
      </c>
      <c r="Y148" s="23" t="s">
        <v>13</v>
      </c>
      <c r="Z148" s="23" t="s">
        <v>14</v>
      </c>
    </row>
    <row r="149" spans="1:27" x14ac:dyDescent="0.25">
      <c r="A149" s="26" t="s">
        <v>15</v>
      </c>
      <c r="B149" s="15" t="s">
        <v>16</v>
      </c>
      <c r="C149" s="15" t="s">
        <v>17</v>
      </c>
      <c r="D149" s="27" t="s">
        <v>18</v>
      </c>
      <c r="E149" s="27" t="s">
        <v>19</v>
      </c>
      <c r="F149" s="27" t="s">
        <v>20</v>
      </c>
      <c r="G149" s="27" t="s">
        <v>21</v>
      </c>
      <c r="H149" s="27" t="s">
        <v>22</v>
      </c>
      <c r="I149" s="27" t="s">
        <v>23</v>
      </c>
      <c r="J149" s="27" t="s">
        <v>24</v>
      </c>
      <c r="K149" s="15" t="s">
        <v>25</v>
      </c>
      <c r="L149" s="28">
        <v>45789</v>
      </c>
      <c r="M149" s="28">
        <v>45790</v>
      </c>
      <c r="N149" s="28">
        <v>45791</v>
      </c>
      <c r="O149" s="28">
        <v>45792</v>
      </c>
      <c r="P149" s="28">
        <v>45793</v>
      </c>
      <c r="Q149" s="28">
        <v>45794</v>
      </c>
      <c r="R149" s="28">
        <v>45795</v>
      </c>
      <c r="S149" s="18"/>
      <c r="T149" s="29"/>
      <c r="U149" s="21"/>
      <c r="V149" s="21"/>
      <c r="W149" s="30"/>
      <c r="X149" s="18"/>
      <c r="Y149" s="18"/>
      <c r="Z149" s="18"/>
    </row>
    <row r="150" spans="1:27" x14ac:dyDescent="0.25">
      <c r="A150" s="31" t="s">
        <v>26</v>
      </c>
      <c r="B150" s="32"/>
      <c r="C150" s="33"/>
      <c r="D150" s="33"/>
      <c r="E150" s="16"/>
      <c r="F150" s="27" t="s">
        <v>27</v>
      </c>
      <c r="G150" s="27" t="s">
        <v>28</v>
      </c>
      <c r="H150" s="17"/>
      <c r="I150" s="16"/>
      <c r="J150" s="16"/>
      <c r="K150" s="16"/>
      <c r="L150" s="34" t="s">
        <v>74</v>
      </c>
      <c r="M150" s="34" t="s">
        <v>82</v>
      </c>
      <c r="N150" s="34" t="s">
        <v>29</v>
      </c>
      <c r="O150" s="34" t="s">
        <v>82</v>
      </c>
      <c r="P150" s="34" t="s">
        <v>82</v>
      </c>
      <c r="Q150" s="34" t="s">
        <v>84</v>
      </c>
      <c r="R150" s="34" t="s">
        <v>29</v>
      </c>
      <c r="S150" s="18"/>
      <c r="T150" s="29"/>
      <c r="U150" s="21"/>
      <c r="V150" s="21"/>
      <c r="W150" s="30"/>
      <c r="X150" s="18"/>
      <c r="Y150" s="18"/>
      <c r="Z150" s="18"/>
    </row>
    <row r="151" spans="1:27" x14ac:dyDescent="0.25">
      <c r="A151" s="35" t="s">
        <v>30</v>
      </c>
      <c r="B151" s="38"/>
      <c r="C151" s="39"/>
      <c r="D151" s="37"/>
      <c r="E151" s="40"/>
      <c r="F151" s="39"/>
      <c r="G151" s="39"/>
      <c r="H151" s="41"/>
      <c r="I151" s="39"/>
      <c r="J151" s="39"/>
      <c r="K151" s="39"/>
      <c r="L151" s="42" t="s">
        <v>73</v>
      </c>
      <c r="M151" s="42" t="s">
        <v>73</v>
      </c>
      <c r="N151" s="42" t="s">
        <v>83</v>
      </c>
      <c r="O151" s="42" t="s">
        <v>83</v>
      </c>
      <c r="P151" s="42" t="s">
        <v>83</v>
      </c>
      <c r="Q151" s="42" t="s">
        <v>83</v>
      </c>
      <c r="R151" s="42"/>
      <c r="S151" s="43"/>
      <c r="T151" s="44"/>
      <c r="U151" s="39"/>
      <c r="V151" s="39"/>
      <c r="W151" s="45"/>
      <c r="X151" s="46"/>
      <c r="Y151" s="43"/>
      <c r="Z151" s="43"/>
    </row>
    <row r="152" spans="1:27" x14ac:dyDescent="0.25">
      <c r="A152" s="146" t="s">
        <v>111</v>
      </c>
      <c r="B152" s="120">
        <v>6000</v>
      </c>
      <c r="C152" s="120">
        <f>B152</f>
        <v>6000</v>
      </c>
      <c r="D152" s="48">
        <f>B152/7</f>
        <v>857.14285714285711</v>
      </c>
      <c r="E152" s="49">
        <f>B152/7</f>
        <v>857.14285714285711</v>
      </c>
      <c r="F152" s="37">
        <f>B152*0.5/7</f>
        <v>428.57142857142856</v>
      </c>
      <c r="G152" s="37">
        <f>F152/2</f>
        <v>214.28571428571428</v>
      </c>
      <c r="H152" s="125" t="s">
        <v>31</v>
      </c>
      <c r="I152" s="51" t="s">
        <v>154</v>
      </c>
      <c r="J152" s="51" t="s">
        <v>142</v>
      </c>
      <c r="K152" s="47" t="s">
        <v>41</v>
      </c>
      <c r="L152" s="52">
        <f>$D152</f>
        <v>857.14285714285711</v>
      </c>
      <c r="M152" s="52">
        <f>$D152</f>
        <v>857.14285714285711</v>
      </c>
      <c r="N152" s="52">
        <f t="shared" ref="N152:Q152" si="45">$D152</f>
        <v>857.14285714285711</v>
      </c>
      <c r="O152" s="52">
        <f>$D152</f>
        <v>857.14285714285711</v>
      </c>
      <c r="P152" s="52">
        <f>$D152</f>
        <v>857.14285714285711</v>
      </c>
      <c r="Q152" s="52">
        <f t="shared" si="45"/>
        <v>857.14285714285711</v>
      </c>
      <c r="R152" s="52"/>
      <c r="S152" s="53">
        <f>SUM(L152:R152)</f>
        <v>5142.8571428571422</v>
      </c>
      <c r="T152" s="54"/>
      <c r="U152" s="166">
        <v>350</v>
      </c>
      <c r="V152" s="166"/>
      <c r="W152" s="56">
        <v>0</v>
      </c>
      <c r="X152" s="57"/>
      <c r="Y152" s="58">
        <f>SUM(S152:W152)-X152</f>
        <v>5492.8571428571422</v>
      </c>
      <c r="Z152" s="59"/>
    </row>
    <row r="153" spans="1:27" x14ac:dyDescent="0.25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9"/>
      <c r="T153" s="139"/>
      <c r="U153" s="139"/>
      <c r="V153" s="139"/>
      <c r="W153" s="139"/>
      <c r="X153" s="139"/>
      <c r="Y153" s="139"/>
      <c r="Z153" s="139"/>
    </row>
    <row r="154" spans="1:27" x14ac:dyDescent="0.25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61" t="s">
        <v>1</v>
      </c>
      <c r="M154" s="61" t="s">
        <v>2</v>
      </c>
      <c r="N154" s="61" t="s">
        <v>3</v>
      </c>
      <c r="O154" s="61" t="s">
        <v>4</v>
      </c>
      <c r="P154" s="61" t="s">
        <v>5</v>
      </c>
      <c r="Q154" s="61" t="s">
        <v>6</v>
      </c>
      <c r="R154" s="61" t="s">
        <v>7</v>
      </c>
      <c r="S154" s="63" t="s">
        <v>8</v>
      </c>
      <c r="T154" s="63" t="s">
        <v>9</v>
      </c>
      <c r="U154" s="64" t="s">
        <v>10</v>
      </c>
      <c r="V154" s="64"/>
      <c r="W154" s="65" t="s">
        <v>11</v>
      </c>
      <c r="X154" s="63" t="s">
        <v>12</v>
      </c>
      <c r="Y154" s="63" t="s">
        <v>13</v>
      </c>
      <c r="Z154" s="63" t="s">
        <v>14</v>
      </c>
      <c r="AA154" s="144" t="s">
        <v>66</v>
      </c>
    </row>
    <row r="155" spans="1:27" x14ac:dyDescent="0.25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62">
        <v>45796</v>
      </c>
      <c r="M155" s="62">
        <v>45797</v>
      </c>
      <c r="N155" s="62">
        <v>45798</v>
      </c>
      <c r="O155" s="62">
        <v>45799</v>
      </c>
      <c r="P155" s="62">
        <v>45800</v>
      </c>
      <c r="Q155" s="62">
        <v>45801</v>
      </c>
      <c r="R155" s="62">
        <v>45802</v>
      </c>
      <c r="S155" s="66"/>
      <c r="T155" s="67"/>
      <c r="U155" s="68"/>
      <c r="V155" s="68"/>
      <c r="W155" s="69"/>
      <c r="X155" s="66"/>
      <c r="Y155" s="66"/>
      <c r="Z155" s="66"/>
      <c r="AA155" s="145"/>
    </row>
    <row r="156" spans="1:27" x14ac:dyDescent="0.25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70" t="s">
        <v>74</v>
      </c>
      <c r="M156" s="74" t="s">
        <v>82</v>
      </c>
      <c r="N156" s="74" t="s">
        <v>29</v>
      </c>
      <c r="O156" s="74" t="s">
        <v>82</v>
      </c>
      <c r="P156" s="74" t="s">
        <v>29</v>
      </c>
      <c r="Q156" s="74" t="s">
        <v>82</v>
      </c>
      <c r="R156" s="74" t="s">
        <v>29</v>
      </c>
      <c r="S156" s="66"/>
      <c r="T156" s="67"/>
      <c r="U156" s="68"/>
      <c r="V156" s="68"/>
      <c r="W156" s="69"/>
      <c r="X156" s="66"/>
      <c r="Y156" s="66"/>
      <c r="Z156" s="66"/>
      <c r="AA156" s="159">
        <f>Y152+Y158</f>
        <v>10128.571428571428</v>
      </c>
    </row>
    <row r="157" spans="1:27" x14ac:dyDescent="0.25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71"/>
      <c r="M157" s="71"/>
      <c r="N157" s="71" t="s">
        <v>85</v>
      </c>
      <c r="O157" s="71" t="s">
        <v>85</v>
      </c>
      <c r="P157" s="71" t="s">
        <v>42</v>
      </c>
      <c r="Q157" s="71" t="s">
        <v>42</v>
      </c>
      <c r="R157" s="71" t="s">
        <v>42</v>
      </c>
      <c r="S157" s="43"/>
      <c r="T157" s="44"/>
      <c r="U157" s="39"/>
      <c r="V157" s="39"/>
      <c r="W157" s="45"/>
      <c r="X157" s="46"/>
      <c r="Y157" s="43"/>
      <c r="Z157" s="43"/>
    </row>
    <row r="158" spans="1:27" x14ac:dyDescent="0.25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60"/>
      <c r="M158" s="60"/>
      <c r="N158" s="60">
        <f t="shared" ref="N158" si="46">$D152</f>
        <v>857.14285714285711</v>
      </c>
      <c r="O158" s="60">
        <f>$D152</f>
        <v>857.14285714285711</v>
      </c>
      <c r="P158" s="60">
        <f t="shared" ref="P158" si="47">$D152</f>
        <v>857.14285714285711</v>
      </c>
      <c r="Q158" s="60">
        <f>$D152</f>
        <v>857.14285714285711</v>
      </c>
      <c r="R158" s="60">
        <f t="shared" ref="R158" si="48">$D152</f>
        <v>857.14285714285711</v>
      </c>
      <c r="S158" s="53">
        <f>SUM(L158:R158)</f>
        <v>4285.7142857142853</v>
      </c>
      <c r="T158" s="54"/>
      <c r="U158" s="166">
        <v>350</v>
      </c>
      <c r="V158" s="166"/>
      <c r="W158" s="56">
        <v>0</v>
      </c>
      <c r="X158" s="57"/>
      <c r="Y158" s="58">
        <f>SUM(S158:W158)-X158</f>
        <v>4635.7142857142853</v>
      </c>
      <c r="Z158" s="59"/>
    </row>
    <row r="159" spans="1:27" x14ac:dyDescent="0.25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spans="1:27" x14ac:dyDescent="0.25">
      <c r="A160" s="135"/>
      <c r="B160" s="136"/>
      <c r="C160" s="137"/>
      <c r="D160" s="137"/>
      <c r="E160" s="137"/>
      <c r="F160" s="137"/>
      <c r="G160" s="137"/>
      <c r="H160" s="138"/>
      <c r="I160" s="137"/>
      <c r="J160" s="137"/>
      <c r="K160" s="137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72"/>
      <c r="X160" s="18"/>
      <c r="Y160" s="18"/>
      <c r="Z160" s="18"/>
    </row>
    <row r="161" spans="1:27" x14ac:dyDescent="0.25">
      <c r="A161" s="135"/>
      <c r="B161" s="137"/>
      <c r="C161" s="137"/>
      <c r="D161" s="137"/>
      <c r="E161" s="137"/>
      <c r="F161" s="137"/>
      <c r="G161" s="137"/>
      <c r="H161" s="138"/>
      <c r="I161" s="137"/>
      <c r="J161" s="137"/>
      <c r="K161" s="137"/>
      <c r="L161" s="22" t="s">
        <v>1</v>
      </c>
      <c r="M161" s="22" t="s">
        <v>2</v>
      </c>
      <c r="N161" s="22" t="s">
        <v>3</v>
      </c>
      <c r="O161" s="22" t="s">
        <v>4</v>
      </c>
      <c r="P161" s="22" t="s">
        <v>5</v>
      </c>
      <c r="Q161" s="22" t="s">
        <v>6</v>
      </c>
      <c r="R161" s="22" t="s">
        <v>7</v>
      </c>
      <c r="S161" s="23" t="s">
        <v>8</v>
      </c>
      <c r="T161" s="23" t="s">
        <v>9</v>
      </c>
      <c r="U161" s="24" t="s">
        <v>10</v>
      </c>
      <c r="V161" s="24"/>
      <c r="W161" s="25" t="s">
        <v>11</v>
      </c>
      <c r="X161" s="23" t="s">
        <v>12</v>
      </c>
      <c r="Y161" s="23" t="s">
        <v>13</v>
      </c>
      <c r="Z161" s="23" t="s">
        <v>14</v>
      </c>
    </row>
    <row r="162" spans="1:27" x14ac:dyDescent="0.25">
      <c r="A162" s="26" t="s">
        <v>15</v>
      </c>
      <c r="B162" s="15" t="s">
        <v>16</v>
      </c>
      <c r="C162" s="15" t="s">
        <v>17</v>
      </c>
      <c r="D162" s="27" t="s">
        <v>18</v>
      </c>
      <c r="E162" s="27" t="s">
        <v>19</v>
      </c>
      <c r="F162" s="27" t="s">
        <v>20</v>
      </c>
      <c r="G162" s="27" t="s">
        <v>21</v>
      </c>
      <c r="H162" s="27" t="s">
        <v>22</v>
      </c>
      <c r="I162" s="27" t="s">
        <v>23</v>
      </c>
      <c r="J162" s="27" t="s">
        <v>24</v>
      </c>
      <c r="K162" s="15" t="s">
        <v>25</v>
      </c>
      <c r="L162" s="28">
        <v>45789</v>
      </c>
      <c r="M162" s="28">
        <v>45790</v>
      </c>
      <c r="N162" s="28">
        <v>45791</v>
      </c>
      <c r="O162" s="28">
        <v>45792</v>
      </c>
      <c r="P162" s="28">
        <v>45793</v>
      </c>
      <c r="Q162" s="28">
        <v>45794</v>
      </c>
      <c r="R162" s="28">
        <v>45795</v>
      </c>
      <c r="S162" s="18"/>
      <c r="T162" s="29"/>
      <c r="U162" s="21"/>
      <c r="V162" s="21"/>
      <c r="W162" s="30"/>
      <c r="X162" s="18"/>
      <c r="Y162" s="18"/>
      <c r="Z162" s="18"/>
    </row>
    <row r="163" spans="1:27" x14ac:dyDescent="0.25">
      <c r="A163" s="31" t="s">
        <v>26</v>
      </c>
      <c r="B163" s="32"/>
      <c r="C163" s="33"/>
      <c r="D163" s="33"/>
      <c r="E163" s="16"/>
      <c r="F163" s="27" t="s">
        <v>27</v>
      </c>
      <c r="G163" s="27" t="s">
        <v>28</v>
      </c>
      <c r="H163" s="17"/>
      <c r="I163" s="16"/>
      <c r="J163" s="16"/>
      <c r="K163" s="16"/>
      <c r="L163" s="34" t="s">
        <v>74</v>
      </c>
      <c r="M163" s="34" t="s">
        <v>82</v>
      </c>
      <c r="N163" s="34" t="s">
        <v>29</v>
      </c>
      <c r="O163" s="34" t="s">
        <v>82</v>
      </c>
      <c r="P163" s="34" t="s">
        <v>82</v>
      </c>
      <c r="Q163" s="34" t="s">
        <v>84</v>
      </c>
      <c r="R163" s="34" t="s">
        <v>29</v>
      </c>
      <c r="S163" s="18"/>
      <c r="T163" s="29"/>
      <c r="U163" s="21"/>
      <c r="V163" s="21"/>
      <c r="W163" s="30"/>
      <c r="X163" s="18"/>
      <c r="Y163" s="18"/>
      <c r="Z163" s="18"/>
    </row>
    <row r="164" spans="1:27" x14ac:dyDescent="0.25">
      <c r="A164" s="35" t="s">
        <v>30</v>
      </c>
      <c r="B164" s="38"/>
      <c r="C164" s="39"/>
      <c r="D164" s="37"/>
      <c r="E164" s="40"/>
      <c r="F164" s="39"/>
      <c r="G164" s="39"/>
      <c r="H164" s="41"/>
      <c r="I164" s="39"/>
      <c r="J164" s="39"/>
      <c r="K164" s="39"/>
      <c r="L164" s="42" t="s">
        <v>73</v>
      </c>
      <c r="M164" s="42" t="s">
        <v>73</v>
      </c>
      <c r="N164" s="42" t="s">
        <v>83</v>
      </c>
      <c r="O164" s="42" t="s">
        <v>83</v>
      </c>
      <c r="P164" s="42" t="s">
        <v>83</v>
      </c>
      <c r="Q164" s="42" t="s">
        <v>83</v>
      </c>
      <c r="R164" s="42"/>
      <c r="S164" s="43"/>
      <c r="T164" s="44"/>
      <c r="U164" s="39"/>
      <c r="V164" s="39"/>
      <c r="W164" s="45"/>
      <c r="X164" s="46"/>
      <c r="Y164" s="43"/>
      <c r="Z164" s="43"/>
    </row>
    <row r="165" spans="1:27" x14ac:dyDescent="0.25">
      <c r="A165" s="146" t="s">
        <v>112</v>
      </c>
      <c r="B165" s="120">
        <v>5000</v>
      </c>
      <c r="C165" s="120">
        <f>B165</f>
        <v>5000</v>
      </c>
      <c r="D165" s="48">
        <f>B165/7</f>
        <v>714.28571428571433</v>
      </c>
      <c r="E165" s="49">
        <f>B165/7</f>
        <v>714.28571428571433</v>
      </c>
      <c r="F165" s="37">
        <f>B165*0.5/7</f>
        <v>357.14285714285717</v>
      </c>
      <c r="G165" s="37">
        <f>F165/2</f>
        <v>178.57142857142858</v>
      </c>
      <c r="H165" s="50" t="s">
        <v>42</v>
      </c>
      <c r="I165" s="51" t="s">
        <v>155</v>
      </c>
      <c r="J165" s="51" t="s">
        <v>142</v>
      </c>
      <c r="K165" s="47" t="s">
        <v>43</v>
      </c>
      <c r="L165" s="52">
        <f>$D165</f>
        <v>714.28571428571433</v>
      </c>
      <c r="M165" s="52">
        <f>$D165</f>
        <v>714.28571428571433</v>
      </c>
      <c r="N165" s="52">
        <f t="shared" ref="N165:Q165" si="49">$D165</f>
        <v>714.28571428571433</v>
      </c>
      <c r="O165" s="52">
        <f>$D165</f>
        <v>714.28571428571433</v>
      </c>
      <c r="P165" s="52">
        <f>$D165</f>
        <v>714.28571428571433</v>
      </c>
      <c r="Q165" s="52">
        <f t="shared" si="49"/>
        <v>714.28571428571433</v>
      </c>
      <c r="R165" s="52"/>
      <c r="S165" s="53">
        <f>SUM(L165:R165)</f>
        <v>4285.7142857142862</v>
      </c>
      <c r="T165" s="54"/>
      <c r="U165" s="166">
        <v>350</v>
      </c>
      <c r="V165" s="166"/>
      <c r="W165" s="56">
        <v>0</v>
      </c>
      <c r="X165" s="57"/>
      <c r="Y165" s="58">
        <f>SUM(S165:W165)-X165</f>
        <v>4635.7142857142862</v>
      </c>
      <c r="Z165" s="59"/>
    </row>
    <row r="166" spans="1:27" x14ac:dyDescent="0.25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9"/>
      <c r="T166" s="139"/>
      <c r="U166" s="139"/>
      <c r="V166" s="139"/>
      <c r="W166" s="139"/>
      <c r="X166" s="139"/>
      <c r="Y166" s="139"/>
      <c r="Z166" s="139"/>
    </row>
    <row r="167" spans="1:27" x14ac:dyDescent="0.25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61" t="s">
        <v>1</v>
      </c>
      <c r="M167" s="61" t="s">
        <v>2</v>
      </c>
      <c r="N167" s="61" t="s">
        <v>3</v>
      </c>
      <c r="O167" s="61" t="s">
        <v>4</v>
      </c>
      <c r="P167" s="61" t="s">
        <v>5</v>
      </c>
      <c r="Q167" s="61" t="s">
        <v>6</v>
      </c>
      <c r="R167" s="61" t="s">
        <v>7</v>
      </c>
      <c r="S167" s="63" t="s">
        <v>8</v>
      </c>
      <c r="T167" s="63" t="s">
        <v>9</v>
      </c>
      <c r="U167" s="64" t="s">
        <v>10</v>
      </c>
      <c r="V167" s="64"/>
      <c r="W167" s="65" t="s">
        <v>11</v>
      </c>
      <c r="X167" s="63" t="s">
        <v>12</v>
      </c>
      <c r="Y167" s="63" t="s">
        <v>13</v>
      </c>
      <c r="Z167" s="63" t="s">
        <v>14</v>
      </c>
      <c r="AA167" s="144" t="s">
        <v>66</v>
      </c>
    </row>
    <row r="168" spans="1:27" x14ac:dyDescent="0.25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62">
        <v>45796</v>
      </c>
      <c r="M168" s="62">
        <v>45797</v>
      </c>
      <c r="N168" s="62">
        <v>45798</v>
      </c>
      <c r="O168" s="62">
        <v>45799</v>
      </c>
      <c r="P168" s="62">
        <v>45800</v>
      </c>
      <c r="Q168" s="62">
        <v>45801</v>
      </c>
      <c r="R168" s="62">
        <v>45802</v>
      </c>
      <c r="S168" s="66"/>
      <c r="T168" s="67"/>
      <c r="U168" s="68"/>
      <c r="V168" s="68"/>
      <c r="W168" s="69"/>
      <c r="X168" s="66"/>
      <c r="Y168" s="66"/>
      <c r="Z168" s="66"/>
      <c r="AA168" s="145"/>
    </row>
    <row r="169" spans="1:27" x14ac:dyDescent="0.25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70" t="s">
        <v>74</v>
      </c>
      <c r="M169" s="74" t="s">
        <v>82</v>
      </c>
      <c r="N169" s="74" t="s">
        <v>29</v>
      </c>
      <c r="O169" s="74" t="s">
        <v>82</v>
      </c>
      <c r="P169" s="74" t="s">
        <v>29</v>
      </c>
      <c r="Q169" s="74" t="s">
        <v>82</v>
      </c>
      <c r="R169" s="74" t="s">
        <v>29</v>
      </c>
      <c r="S169" s="66"/>
      <c r="T169" s="67"/>
      <c r="U169" s="68"/>
      <c r="V169" s="68"/>
      <c r="W169" s="69"/>
      <c r="X169" s="66"/>
      <c r="Y169" s="66"/>
      <c r="Z169" s="66"/>
      <c r="AA169" s="159">
        <f>Y165+Y171</f>
        <v>8557.1428571428587</v>
      </c>
    </row>
    <row r="170" spans="1:27" x14ac:dyDescent="0.25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71"/>
      <c r="M170" s="71"/>
      <c r="N170" s="71" t="s">
        <v>85</v>
      </c>
      <c r="O170" s="71" t="s">
        <v>85</v>
      </c>
      <c r="P170" s="71" t="s">
        <v>42</v>
      </c>
      <c r="Q170" s="71" t="s">
        <v>42</v>
      </c>
      <c r="R170" s="71" t="s">
        <v>42</v>
      </c>
      <c r="S170" s="43"/>
      <c r="T170" s="44"/>
      <c r="U170" s="39"/>
      <c r="V170" s="39"/>
      <c r="W170" s="45"/>
      <c r="X170" s="46"/>
      <c r="Y170" s="43"/>
      <c r="Z170" s="43"/>
    </row>
    <row r="171" spans="1:27" x14ac:dyDescent="0.25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60"/>
      <c r="M171" s="60"/>
      <c r="N171" s="60">
        <f t="shared" ref="N171" si="50">$D165</f>
        <v>714.28571428571433</v>
      </c>
      <c r="O171" s="60">
        <f>$D165</f>
        <v>714.28571428571433</v>
      </c>
      <c r="P171" s="60">
        <f t="shared" ref="P171" si="51">$D165</f>
        <v>714.28571428571433</v>
      </c>
      <c r="Q171" s="60">
        <f>$D165</f>
        <v>714.28571428571433</v>
      </c>
      <c r="R171" s="60">
        <f t="shared" ref="R171" si="52">$D165</f>
        <v>714.28571428571433</v>
      </c>
      <c r="S171" s="53">
        <f>SUM(L171:R171)</f>
        <v>3571.4285714285716</v>
      </c>
      <c r="T171" s="54"/>
      <c r="U171" s="166">
        <v>350</v>
      </c>
      <c r="V171" s="166"/>
      <c r="W171" s="56">
        <v>0</v>
      </c>
      <c r="X171" s="57"/>
      <c r="Y171" s="58">
        <f>SUM(S171:W171)-X171</f>
        <v>3921.4285714285716</v>
      </c>
      <c r="Z171" s="59"/>
    </row>
    <row r="172" spans="1:27" x14ac:dyDescent="0.25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spans="1:27" x14ac:dyDescent="0.25">
      <c r="A173" s="135"/>
      <c r="B173" s="136"/>
      <c r="C173" s="137"/>
      <c r="D173" s="137"/>
      <c r="E173" s="137"/>
      <c r="F173" s="137"/>
      <c r="G173" s="137"/>
      <c r="H173" s="138"/>
      <c r="I173" s="137"/>
      <c r="J173" s="137"/>
      <c r="K173" s="137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72"/>
      <c r="X173" s="18"/>
      <c r="Y173" s="18"/>
      <c r="Z173" s="18"/>
    </row>
    <row r="174" spans="1:27" x14ac:dyDescent="0.25">
      <c r="A174" s="135"/>
      <c r="B174" s="137"/>
      <c r="C174" s="137"/>
      <c r="D174" s="137"/>
      <c r="E174" s="137"/>
      <c r="F174" s="137"/>
      <c r="G174" s="137"/>
      <c r="H174" s="138"/>
      <c r="I174" s="137"/>
      <c r="J174" s="137"/>
      <c r="K174" s="137"/>
      <c r="L174" s="22" t="s">
        <v>1</v>
      </c>
      <c r="M174" s="22" t="s">
        <v>2</v>
      </c>
      <c r="N174" s="22" t="s">
        <v>3</v>
      </c>
      <c r="O174" s="22" t="s">
        <v>4</v>
      </c>
      <c r="P174" s="22" t="s">
        <v>5</v>
      </c>
      <c r="Q174" s="22" t="s">
        <v>6</v>
      </c>
      <c r="R174" s="22" t="s">
        <v>7</v>
      </c>
      <c r="S174" s="23" t="s">
        <v>8</v>
      </c>
      <c r="T174" s="23" t="s">
        <v>9</v>
      </c>
      <c r="U174" s="24" t="s">
        <v>10</v>
      </c>
      <c r="V174" s="24"/>
      <c r="W174" s="25" t="s">
        <v>11</v>
      </c>
      <c r="X174" s="23" t="s">
        <v>12</v>
      </c>
      <c r="Y174" s="23" t="s">
        <v>13</v>
      </c>
      <c r="Z174" s="23" t="s">
        <v>14</v>
      </c>
    </row>
    <row r="175" spans="1:27" x14ac:dyDescent="0.25">
      <c r="A175" s="26" t="s">
        <v>15</v>
      </c>
      <c r="B175" s="15" t="s">
        <v>16</v>
      </c>
      <c r="C175" s="15" t="s">
        <v>17</v>
      </c>
      <c r="D175" s="27" t="s">
        <v>18</v>
      </c>
      <c r="E175" s="27" t="s">
        <v>19</v>
      </c>
      <c r="F175" s="27" t="s">
        <v>20</v>
      </c>
      <c r="G175" s="27" t="s">
        <v>21</v>
      </c>
      <c r="H175" s="27" t="s">
        <v>22</v>
      </c>
      <c r="I175" s="27" t="s">
        <v>23</v>
      </c>
      <c r="J175" s="27" t="s">
        <v>24</v>
      </c>
      <c r="K175" s="15" t="s">
        <v>25</v>
      </c>
      <c r="L175" s="28">
        <v>45789</v>
      </c>
      <c r="M175" s="28">
        <v>45790</v>
      </c>
      <c r="N175" s="28">
        <v>45791</v>
      </c>
      <c r="O175" s="28">
        <v>45792</v>
      </c>
      <c r="P175" s="28">
        <v>45793</v>
      </c>
      <c r="Q175" s="28">
        <v>45794</v>
      </c>
      <c r="R175" s="28">
        <v>45795</v>
      </c>
      <c r="S175" s="18"/>
      <c r="T175" s="29"/>
      <c r="U175" s="21"/>
      <c r="V175" s="21"/>
      <c r="W175" s="30"/>
      <c r="X175" s="18"/>
      <c r="Y175" s="18"/>
      <c r="Z175" s="18"/>
    </row>
    <row r="176" spans="1:27" x14ac:dyDescent="0.25">
      <c r="A176" s="31" t="s">
        <v>26</v>
      </c>
      <c r="B176" s="32"/>
      <c r="C176" s="33"/>
      <c r="D176" s="33"/>
      <c r="E176" s="16"/>
      <c r="F176" s="27" t="s">
        <v>27</v>
      </c>
      <c r="G176" s="27" t="s">
        <v>28</v>
      </c>
      <c r="H176" s="17"/>
      <c r="I176" s="16"/>
      <c r="J176" s="16"/>
      <c r="K176" s="16"/>
      <c r="L176" s="34" t="s">
        <v>74</v>
      </c>
      <c r="M176" s="34" t="s">
        <v>82</v>
      </c>
      <c r="N176" s="34" t="s">
        <v>29</v>
      </c>
      <c r="O176" s="34" t="s">
        <v>82</v>
      </c>
      <c r="P176" s="34" t="s">
        <v>82</v>
      </c>
      <c r="Q176" s="34" t="s">
        <v>84</v>
      </c>
      <c r="R176" s="34" t="s">
        <v>29</v>
      </c>
      <c r="S176" s="18"/>
      <c r="T176" s="29"/>
      <c r="U176" s="21"/>
      <c r="V176" s="21"/>
      <c r="W176" s="30"/>
      <c r="X176" s="18"/>
      <c r="Y176" s="18"/>
      <c r="Z176" s="18"/>
    </row>
    <row r="177" spans="1:27" x14ac:dyDescent="0.25">
      <c r="A177" s="35" t="s">
        <v>30</v>
      </c>
      <c r="B177" s="38"/>
      <c r="C177" s="39"/>
      <c r="D177" s="37"/>
      <c r="E177" s="40"/>
      <c r="F177" s="39"/>
      <c r="G177" s="39"/>
      <c r="H177" s="41"/>
      <c r="I177" s="39"/>
      <c r="J177" s="39"/>
      <c r="K177" s="39"/>
      <c r="L177" s="42" t="s">
        <v>73</v>
      </c>
      <c r="M177" s="42" t="s">
        <v>73</v>
      </c>
      <c r="N177" s="42" t="s">
        <v>83</v>
      </c>
      <c r="O177" s="42" t="s">
        <v>83</v>
      </c>
      <c r="P177" s="42" t="s">
        <v>83</v>
      </c>
      <c r="Q177" s="42" t="s">
        <v>83</v>
      </c>
      <c r="R177" s="42"/>
      <c r="S177" s="43"/>
      <c r="T177" s="44"/>
      <c r="U177" s="39"/>
      <c r="V177" s="39"/>
      <c r="W177" s="45"/>
      <c r="X177" s="46"/>
      <c r="Y177" s="43"/>
      <c r="Z177" s="43"/>
    </row>
    <row r="178" spans="1:27" x14ac:dyDescent="0.25">
      <c r="A178" s="146" t="s">
        <v>113</v>
      </c>
      <c r="B178" s="120">
        <v>3500</v>
      </c>
      <c r="C178" s="120">
        <f t="shared" ref="C178" si="53">B178</f>
        <v>3500</v>
      </c>
      <c r="D178" s="48">
        <f>B178/7</f>
        <v>500</v>
      </c>
      <c r="E178" s="49">
        <f>B178/7</f>
        <v>500</v>
      </c>
      <c r="F178" s="37">
        <f>B178*0.5/7</f>
        <v>250</v>
      </c>
      <c r="G178" s="37">
        <f>F178/2</f>
        <v>125</v>
      </c>
      <c r="H178" s="50" t="s">
        <v>31</v>
      </c>
      <c r="I178" s="51" t="s">
        <v>154</v>
      </c>
      <c r="J178" s="51" t="s">
        <v>142</v>
      </c>
      <c r="K178" s="123" t="s">
        <v>44</v>
      </c>
      <c r="L178" s="52">
        <f>$D178</f>
        <v>500</v>
      </c>
      <c r="M178" s="52">
        <f>$D178</f>
        <v>500</v>
      </c>
      <c r="N178" s="52">
        <f t="shared" ref="N178:Q178" si="54">$D178</f>
        <v>500</v>
      </c>
      <c r="O178" s="52">
        <f>$D178</f>
        <v>500</v>
      </c>
      <c r="P178" s="52">
        <f>$D178</f>
        <v>500</v>
      </c>
      <c r="Q178" s="52">
        <f t="shared" si="54"/>
        <v>500</v>
      </c>
      <c r="R178" s="52"/>
      <c r="S178" s="53">
        <f>SUM(L178:R178)</f>
        <v>3000</v>
      </c>
      <c r="T178" s="54"/>
      <c r="U178" s="166">
        <v>350</v>
      </c>
      <c r="V178" s="166"/>
      <c r="W178" s="56">
        <v>0</v>
      </c>
      <c r="X178" s="57"/>
      <c r="Y178" s="58">
        <f>SUM(S178:W178)-X178</f>
        <v>3350</v>
      </c>
      <c r="Z178" s="59"/>
    </row>
    <row r="179" spans="1:27" x14ac:dyDescent="0.25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9"/>
      <c r="T179" s="139"/>
      <c r="U179" s="139"/>
      <c r="V179" s="139"/>
      <c r="W179" s="139"/>
      <c r="X179" s="139"/>
      <c r="Y179" s="139"/>
      <c r="Z179" s="139"/>
    </row>
    <row r="180" spans="1:27" x14ac:dyDescent="0.25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61" t="s">
        <v>1</v>
      </c>
      <c r="M180" s="61" t="s">
        <v>2</v>
      </c>
      <c r="N180" s="61" t="s">
        <v>3</v>
      </c>
      <c r="O180" s="61" t="s">
        <v>4</v>
      </c>
      <c r="P180" s="61" t="s">
        <v>5</v>
      </c>
      <c r="Q180" s="61" t="s">
        <v>6</v>
      </c>
      <c r="R180" s="61" t="s">
        <v>7</v>
      </c>
      <c r="S180" s="63" t="s">
        <v>8</v>
      </c>
      <c r="T180" s="63" t="s">
        <v>9</v>
      </c>
      <c r="U180" s="64" t="s">
        <v>10</v>
      </c>
      <c r="V180" s="64"/>
      <c r="W180" s="65" t="s">
        <v>11</v>
      </c>
      <c r="X180" s="63" t="s">
        <v>12</v>
      </c>
      <c r="Y180" s="63" t="s">
        <v>13</v>
      </c>
      <c r="Z180" s="63" t="s">
        <v>14</v>
      </c>
      <c r="AA180" s="144" t="s">
        <v>66</v>
      </c>
    </row>
    <row r="181" spans="1:27" x14ac:dyDescent="0.25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62">
        <v>45796</v>
      </c>
      <c r="M181" s="62">
        <v>45797</v>
      </c>
      <c r="N181" s="62">
        <v>45798</v>
      </c>
      <c r="O181" s="62">
        <v>45799</v>
      </c>
      <c r="P181" s="62">
        <v>45800</v>
      </c>
      <c r="Q181" s="62">
        <v>45801</v>
      </c>
      <c r="R181" s="62">
        <v>45802</v>
      </c>
      <c r="S181" s="66"/>
      <c r="T181" s="67"/>
      <c r="U181" s="68"/>
      <c r="V181" s="68"/>
      <c r="W181" s="69"/>
      <c r="X181" s="66"/>
      <c r="Y181" s="66"/>
      <c r="Z181" s="66"/>
      <c r="AA181" s="145"/>
    </row>
    <row r="182" spans="1:27" x14ac:dyDescent="0.25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70" t="s">
        <v>74</v>
      </c>
      <c r="M182" s="74" t="s">
        <v>82</v>
      </c>
      <c r="N182" s="74" t="s">
        <v>29</v>
      </c>
      <c r="O182" s="74" t="s">
        <v>82</v>
      </c>
      <c r="P182" s="74" t="s">
        <v>29</v>
      </c>
      <c r="Q182" s="74" t="s">
        <v>82</v>
      </c>
      <c r="R182" s="74" t="s">
        <v>29</v>
      </c>
      <c r="S182" s="66"/>
      <c r="T182" s="67"/>
      <c r="U182" s="68"/>
      <c r="V182" s="68"/>
      <c r="W182" s="69"/>
      <c r="X182" s="66"/>
      <c r="Y182" s="66"/>
      <c r="Z182" s="66"/>
      <c r="AA182" s="159">
        <f>Y178+Y184</f>
        <v>6200</v>
      </c>
    </row>
    <row r="183" spans="1:27" x14ac:dyDescent="0.25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71"/>
      <c r="M183" s="71"/>
      <c r="N183" s="71" t="s">
        <v>85</v>
      </c>
      <c r="O183" s="71" t="s">
        <v>85</v>
      </c>
      <c r="P183" s="71" t="s">
        <v>42</v>
      </c>
      <c r="Q183" s="71" t="s">
        <v>42</v>
      </c>
      <c r="R183" s="71" t="s">
        <v>42</v>
      </c>
      <c r="S183" s="43"/>
      <c r="T183" s="44"/>
      <c r="U183" s="39"/>
      <c r="V183" s="39"/>
      <c r="W183" s="45"/>
      <c r="X183" s="46"/>
      <c r="Y183" s="43"/>
      <c r="Z183" s="43"/>
    </row>
    <row r="184" spans="1:27" x14ac:dyDescent="0.25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60"/>
      <c r="M184" s="60"/>
      <c r="N184" s="60">
        <f t="shared" ref="N184" si="55">$D178</f>
        <v>500</v>
      </c>
      <c r="O184" s="60">
        <f>$D178</f>
        <v>500</v>
      </c>
      <c r="P184" s="60">
        <f t="shared" ref="P184" si="56">$D178</f>
        <v>500</v>
      </c>
      <c r="Q184" s="60">
        <f>$D178</f>
        <v>500</v>
      </c>
      <c r="R184" s="60">
        <f t="shared" ref="R184" si="57">$D178</f>
        <v>500</v>
      </c>
      <c r="S184" s="53">
        <f>SUM(L184:R184)</f>
        <v>2500</v>
      </c>
      <c r="T184" s="54"/>
      <c r="U184" s="166">
        <v>350</v>
      </c>
      <c r="V184" s="166"/>
      <c r="W184" s="56">
        <v>0</v>
      </c>
      <c r="X184" s="57"/>
      <c r="Y184" s="58">
        <f>SUM(S184:W184)-X184</f>
        <v>2850</v>
      </c>
      <c r="Z184" s="59"/>
    </row>
    <row r="185" spans="1:27" x14ac:dyDescent="0.25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spans="1:27" x14ac:dyDescent="0.25">
      <c r="A186" s="135"/>
      <c r="B186" s="136"/>
      <c r="C186" s="137"/>
      <c r="D186" s="137"/>
      <c r="E186" s="137"/>
      <c r="F186" s="137"/>
      <c r="G186" s="137"/>
      <c r="H186" s="138"/>
      <c r="I186" s="137"/>
      <c r="J186" s="137"/>
      <c r="K186" s="137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72"/>
      <c r="X186" s="18"/>
      <c r="Y186" s="18"/>
      <c r="Z186" s="18"/>
    </row>
    <row r="187" spans="1:27" x14ac:dyDescent="0.25">
      <c r="A187" s="135"/>
      <c r="B187" s="137"/>
      <c r="C187" s="137"/>
      <c r="D187" s="137"/>
      <c r="E187" s="137"/>
      <c r="F187" s="137"/>
      <c r="G187" s="137"/>
      <c r="H187" s="138"/>
      <c r="I187" s="137"/>
      <c r="J187" s="137"/>
      <c r="K187" s="137"/>
      <c r="L187" s="22" t="s">
        <v>1</v>
      </c>
      <c r="M187" s="22" t="s">
        <v>2</v>
      </c>
      <c r="N187" s="22" t="s">
        <v>3</v>
      </c>
      <c r="O187" s="22" t="s">
        <v>4</v>
      </c>
      <c r="P187" s="22" t="s">
        <v>5</v>
      </c>
      <c r="Q187" s="22" t="s">
        <v>6</v>
      </c>
      <c r="R187" s="22" t="s">
        <v>7</v>
      </c>
      <c r="S187" s="23" t="s">
        <v>8</v>
      </c>
      <c r="T187" s="23" t="s">
        <v>9</v>
      </c>
      <c r="U187" s="24" t="s">
        <v>10</v>
      </c>
      <c r="V187" s="24"/>
      <c r="W187" s="25" t="s">
        <v>11</v>
      </c>
      <c r="X187" s="23" t="s">
        <v>12</v>
      </c>
      <c r="Y187" s="23" t="s">
        <v>13</v>
      </c>
      <c r="Z187" s="23" t="s">
        <v>14</v>
      </c>
    </row>
    <row r="188" spans="1:27" x14ac:dyDescent="0.25">
      <c r="A188" s="26" t="s">
        <v>15</v>
      </c>
      <c r="B188" s="15" t="s">
        <v>16</v>
      </c>
      <c r="C188" s="15" t="s">
        <v>17</v>
      </c>
      <c r="D188" s="27" t="s">
        <v>18</v>
      </c>
      <c r="E188" s="27" t="s">
        <v>19</v>
      </c>
      <c r="F188" s="27" t="s">
        <v>20</v>
      </c>
      <c r="G188" s="27" t="s">
        <v>21</v>
      </c>
      <c r="H188" s="27" t="s">
        <v>22</v>
      </c>
      <c r="I188" s="27" t="s">
        <v>23</v>
      </c>
      <c r="J188" s="27" t="s">
        <v>24</v>
      </c>
      <c r="K188" s="15" t="s">
        <v>25</v>
      </c>
      <c r="L188" s="28">
        <v>45789</v>
      </c>
      <c r="M188" s="28">
        <v>45790</v>
      </c>
      <c r="N188" s="28">
        <v>45791</v>
      </c>
      <c r="O188" s="28">
        <v>45792</v>
      </c>
      <c r="P188" s="28">
        <v>45793</v>
      </c>
      <c r="Q188" s="28">
        <v>45794</v>
      </c>
      <c r="R188" s="28">
        <v>45795</v>
      </c>
      <c r="S188" s="18"/>
      <c r="T188" s="29"/>
      <c r="U188" s="21"/>
      <c r="V188" s="21"/>
      <c r="W188" s="30"/>
      <c r="X188" s="18"/>
      <c r="Y188" s="18"/>
      <c r="Z188" s="18"/>
    </row>
    <row r="189" spans="1:27" x14ac:dyDescent="0.25">
      <c r="A189" s="31" t="s">
        <v>26</v>
      </c>
      <c r="B189" s="32"/>
      <c r="C189" s="33"/>
      <c r="D189" s="33"/>
      <c r="E189" s="16"/>
      <c r="F189" s="27" t="s">
        <v>27</v>
      </c>
      <c r="G189" s="27" t="s">
        <v>28</v>
      </c>
      <c r="H189" s="17"/>
      <c r="I189" s="16"/>
      <c r="J189" s="16"/>
      <c r="K189" s="16"/>
      <c r="L189" s="34" t="s">
        <v>74</v>
      </c>
      <c r="M189" s="34" t="s">
        <v>82</v>
      </c>
      <c r="N189" s="34" t="s">
        <v>29</v>
      </c>
      <c r="O189" s="34" t="s">
        <v>82</v>
      </c>
      <c r="P189" s="34" t="s">
        <v>82</v>
      </c>
      <c r="Q189" s="34" t="s">
        <v>84</v>
      </c>
      <c r="R189" s="34" t="s">
        <v>29</v>
      </c>
      <c r="S189" s="18"/>
      <c r="T189" s="29"/>
      <c r="U189" s="21"/>
      <c r="V189" s="21"/>
      <c r="W189" s="30"/>
      <c r="X189" s="18"/>
      <c r="Y189" s="18"/>
      <c r="Z189" s="18"/>
    </row>
    <row r="190" spans="1:27" x14ac:dyDescent="0.25">
      <c r="A190" s="35" t="s">
        <v>30</v>
      </c>
      <c r="B190" s="38"/>
      <c r="C190" s="39"/>
      <c r="D190" s="37"/>
      <c r="E190" s="40"/>
      <c r="F190" s="39"/>
      <c r="G190" s="39"/>
      <c r="H190" s="41"/>
      <c r="I190" s="39"/>
      <c r="J190" s="39"/>
      <c r="K190" s="39"/>
      <c r="L190" s="42" t="s">
        <v>73</v>
      </c>
      <c r="M190" s="42" t="s">
        <v>73</v>
      </c>
      <c r="N190" s="42" t="s">
        <v>83</v>
      </c>
      <c r="O190" s="42" t="s">
        <v>83</v>
      </c>
      <c r="P190" s="42" t="s">
        <v>83</v>
      </c>
      <c r="Q190" s="42" t="s">
        <v>83</v>
      </c>
      <c r="R190" s="42"/>
      <c r="S190" s="43"/>
      <c r="T190" s="44"/>
      <c r="U190" s="39"/>
      <c r="V190" s="39"/>
      <c r="W190" s="45"/>
      <c r="X190" s="46"/>
      <c r="Y190" s="43"/>
      <c r="Z190" s="43"/>
    </row>
    <row r="191" spans="1:27" x14ac:dyDescent="0.25">
      <c r="A191" s="146" t="s">
        <v>114</v>
      </c>
      <c r="B191" s="120">
        <v>3500</v>
      </c>
      <c r="C191" s="120">
        <f t="shared" ref="C191" si="58">B191</f>
        <v>3500</v>
      </c>
      <c r="D191" s="48">
        <f>B191/7</f>
        <v>500</v>
      </c>
      <c r="E191" s="49">
        <f>B191/7</f>
        <v>500</v>
      </c>
      <c r="F191" s="37">
        <f>B191*0.5/7</f>
        <v>250</v>
      </c>
      <c r="G191" s="37">
        <f>F191/2</f>
        <v>125</v>
      </c>
      <c r="H191" s="50" t="s">
        <v>45</v>
      </c>
      <c r="I191" s="51" t="s">
        <v>156</v>
      </c>
      <c r="J191" s="51" t="s">
        <v>142</v>
      </c>
      <c r="K191" s="123" t="s">
        <v>44</v>
      </c>
      <c r="L191" s="52">
        <f>$D191</f>
        <v>500</v>
      </c>
      <c r="M191" s="52">
        <f>$D191</f>
        <v>500</v>
      </c>
      <c r="N191" s="52">
        <f t="shared" ref="N191:Q191" si="59">$D191</f>
        <v>500</v>
      </c>
      <c r="O191" s="52">
        <f>$D191</f>
        <v>500</v>
      </c>
      <c r="P191" s="52">
        <f>$D191</f>
        <v>500</v>
      </c>
      <c r="Q191" s="52">
        <f t="shared" si="59"/>
        <v>500</v>
      </c>
      <c r="R191" s="52"/>
      <c r="S191" s="53">
        <f>SUM(L191:R191)</f>
        <v>3000</v>
      </c>
      <c r="T191" s="54"/>
      <c r="U191" s="166">
        <v>350</v>
      </c>
      <c r="V191" s="166"/>
      <c r="W191" s="56">
        <v>0</v>
      </c>
      <c r="X191" s="57"/>
      <c r="Y191" s="58">
        <f>SUM(S191:W191)-X191</f>
        <v>3350</v>
      </c>
      <c r="Z191" s="59"/>
    </row>
    <row r="192" spans="1:27" x14ac:dyDescent="0.25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9"/>
      <c r="T192" s="139"/>
      <c r="U192" s="139"/>
      <c r="V192" s="139"/>
      <c r="W192" s="139"/>
      <c r="X192" s="139"/>
      <c r="Y192" s="139"/>
      <c r="Z192" s="139"/>
    </row>
    <row r="193" spans="1:27" x14ac:dyDescent="0.25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61" t="s">
        <v>1</v>
      </c>
      <c r="M193" s="61" t="s">
        <v>2</v>
      </c>
      <c r="N193" s="61" t="s">
        <v>3</v>
      </c>
      <c r="O193" s="61" t="s">
        <v>4</v>
      </c>
      <c r="P193" s="61" t="s">
        <v>5</v>
      </c>
      <c r="Q193" s="61" t="s">
        <v>6</v>
      </c>
      <c r="R193" s="61" t="s">
        <v>7</v>
      </c>
      <c r="S193" s="63" t="s">
        <v>8</v>
      </c>
      <c r="T193" s="63" t="s">
        <v>9</v>
      </c>
      <c r="U193" s="64" t="s">
        <v>10</v>
      </c>
      <c r="V193" s="64"/>
      <c r="W193" s="65" t="s">
        <v>11</v>
      </c>
      <c r="X193" s="63" t="s">
        <v>12</v>
      </c>
      <c r="Y193" s="63" t="s">
        <v>13</v>
      </c>
      <c r="Z193" s="63" t="s">
        <v>14</v>
      </c>
      <c r="AA193" s="144" t="s">
        <v>66</v>
      </c>
    </row>
    <row r="194" spans="1:27" x14ac:dyDescent="0.25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62">
        <v>45796</v>
      </c>
      <c r="M194" s="62">
        <v>45797</v>
      </c>
      <c r="N194" s="62">
        <v>45798</v>
      </c>
      <c r="O194" s="62">
        <v>45799</v>
      </c>
      <c r="P194" s="62">
        <v>45800</v>
      </c>
      <c r="Q194" s="62">
        <v>45801</v>
      </c>
      <c r="R194" s="62">
        <v>45802</v>
      </c>
      <c r="S194" s="66"/>
      <c r="T194" s="67"/>
      <c r="U194" s="68"/>
      <c r="V194" s="68"/>
      <c r="W194" s="69"/>
      <c r="X194" s="66"/>
      <c r="Y194" s="66"/>
      <c r="Z194" s="66"/>
      <c r="AA194" s="145"/>
    </row>
    <row r="195" spans="1:27" x14ac:dyDescent="0.25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70" t="s">
        <v>74</v>
      </c>
      <c r="M195" s="74" t="s">
        <v>82</v>
      </c>
      <c r="N195" s="74" t="s">
        <v>29</v>
      </c>
      <c r="O195" s="74" t="s">
        <v>82</v>
      </c>
      <c r="P195" s="74" t="s">
        <v>29</v>
      </c>
      <c r="Q195" s="74" t="s">
        <v>82</v>
      </c>
      <c r="R195" s="74" t="s">
        <v>29</v>
      </c>
      <c r="S195" s="66"/>
      <c r="T195" s="67"/>
      <c r="U195" s="68"/>
      <c r="V195" s="68"/>
      <c r="W195" s="69"/>
      <c r="X195" s="66"/>
      <c r="Y195" s="66"/>
      <c r="Z195" s="66"/>
      <c r="AA195" s="159">
        <f>Y191+Y197</f>
        <v>6200</v>
      </c>
    </row>
    <row r="196" spans="1:27" x14ac:dyDescent="0.25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71"/>
      <c r="M196" s="71"/>
      <c r="N196" s="71" t="s">
        <v>85</v>
      </c>
      <c r="O196" s="71" t="s">
        <v>85</v>
      </c>
      <c r="P196" s="71" t="s">
        <v>42</v>
      </c>
      <c r="Q196" s="71" t="s">
        <v>42</v>
      </c>
      <c r="R196" s="71" t="s">
        <v>42</v>
      </c>
      <c r="S196" s="43"/>
      <c r="T196" s="44"/>
      <c r="U196" s="39"/>
      <c r="V196" s="39"/>
      <c r="W196" s="45"/>
      <c r="X196" s="46"/>
      <c r="Y196" s="43"/>
      <c r="Z196" s="43"/>
    </row>
    <row r="197" spans="1:27" x14ac:dyDescent="0.25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60"/>
      <c r="M197" s="60"/>
      <c r="N197" s="60">
        <f t="shared" ref="N197" si="60">$D191</f>
        <v>500</v>
      </c>
      <c r="O197" s="60">
        <f>$D191</f>
        <v>500</v>
      </c>
      <c r="P197" s="60">
        <f t="shared" ref="P197" si="61">$D191</f>
        <v>500</v>
      </c>
      <c r="Q197" s="60">
        <f>$D191</f>
        <v>500</v>
      </c>
      <c r="R197" s="60">
        <f t="shared" ref="R197" si="62">$D191</f>
        <v>500</v>
      </c>
      <c r="S197" s="53">
        <f>SUM(L197:R197)</f>
        <v>2500</v>
      </c>
      <c r="T197" s="54"/>
      <c r="U197" s="166">
        <v>350</v>
      </c>
      <c r="V197" s="166"/>
      <c r="W197" s="56">
        <v>0</v>
      </c>
      <c r="X197" s="57"/>
      <c r="Y197" s="58">
        <f>SUM(S197:W197)-X197</f>
        <v>2850</v>
      </c>
      <c r="Z197" s="59"/>
    </row>
    <row r="198" spans="1:27" x14ac:dyDescent="0.25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spans="1:27" x14ac:dyDescent="0.25">
      <c r="A199" s="135"/>
      <c r="B199" s="136"/>
      <c r="C199" s="137"/>
      <c r="D199" s="137"/>
      <c r="E199" s="137"/>
      <c r="F199" s="137"/>
      <c r="G199" s="137"/>
      <c r="H199" s="138"/>
      <c r="I199" s="137"/>
      <c r="J199" s="137"/>
      <c r="K199" s="137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72"/>
      <c r="X199" s="18"/>
      <c r="Y199" s="18"/>
      <c r="Z199" s="18"/>
    </row>
    <row r="200" spans="1:27" x14ac:dyDescent="0.25">
      <c r="A200" s="135"/>
      <c r="B200" s="137"/>
      <c r="C200" s="137"/>
      <c r="D200" s="137"/>
      <c r="E200" s="137"/>
      <c r="F200" s="137"/>
      <c r="G200" s="137"/>
      <c r="H200" s="138"/>
      <c r="I200" s="137"/>
      <c r="J200" s="137"/>
      <c r="K200" s="137"/>
      <c r="L200" s="22" t="s">
        <v>1</v>
      </c>
      <c r="M200" s="22" t="s">
        <v>2</v>
      </c>
      <c r="N200" s="22" t="s">
        <v>3</v>
      </c>
      <c r="O200" s="22" t="s">
        <v>4</v>
      </c>
      <c r="P200" s="22" t="s">
        <v>5</v>
      </c>
      <c r="Q200" s="22" t="s">
        <v>6</v>
      </c>
      <c r="R200" s="22" t="s">
        <v>7</v>
      </c>
      <c r="S200" s="23" t="s">
        <v>8</v>
      </c>
      <c r="T200" s="23" t="s">
        <v>9</v>
      </c>
      <c r="U200" s="24" t="s">
        <v>10</v>
      </c>
      <c r="V200" s="24"/>
      <c r="W200" s="25" t="s">
        <v>11</v>
      </c>
      <c r="X200" s="23" t="s">
        <v>12</v>
      </c>
      <c r="Y200" s="23" t="s">
        <v>13</v>
      </c>
      <c r="Z200" s="23" t="s">
        <v>14</v>
      </c>
    </row>
    <row r="201" spans="1:27" x14ac:dyDescent="0.25">
      <c r="A201" s="26" t="s">
        <v>15</v>
      </c>
      <c r="B201" s="15" t="s">
        <v>16</v>
      </c>
      <c r="C201" s="15" t="s">
        <v>17</v>
      </c>
      <c r="D201" s="27" t="s">
        <v>18</v>
      </c>
      <c r="E201" s="27" t="s">
        <v>19</v>
      </c>
      <c r="F201" s="27" t="s">
        <v>20</v>
      </c>
      <c r="G201" s="27" t="s">
        <v>21</v>
      </c>
      <c r="H201" s="27" t="s">
        <v>22</v>
      </c>
      <c r="I201" s="27" t="s">
        <v>23</v>
      </c>
      <c r="J201" s="27" t="s">
        <v>24</v>
      </c>
      <c r="K201" s="15" t="s">
        <v>25</v>
      </c>
      <c r="L201" s="28">
        <v>45789</v>
      </c>
      <c r="M201" s="28">
        <v>45790</v>
      </c>
      <c r="N201" s="28">
        <v>45791</v>
      </c>
      <c r="O201" s="28">
        <v>45792</v>
      </c>
      <c r="P201" s="28">
        <v>45793</v>
      </c>
      <c r="Q201" s="28">
        <v>45794</v>
      </c>
      <c r="R201" s="28">
        <v>45795</v>
      </c>
      <c r="S201" s="18"/>
      <c r="T201" s="29"/>
      <c r="U201" s="21"/>
      <c r="V201" s="21"/>
      <c r="W201" s="30"/>
      <c r="X201" s="18"/>
      <c r="Y201" s="18"/>
      <c r="Z201" s="18"/>
    </row>
    <row r="202" spans="1:27" x14ac:dyDescent="0.25">
      <c r="A202" s="31" t="s">
        <v>26</v>
      </c>
      <c r="B202" s="32"/>
      <c r="C202" s="33"/>
      <c r="D202" s="33"/>
      <c r="E202" s="16"/>
      <c r="F202" s="27" t="s">
        <v>27</v>
      </c>
      <c r="G202" s="27" t="s">
        <v>28</v>
      </c>
      <c r="H202" s="17"/>
      <c r="I202" s="16"/>
      <c r="J202" s="16"/>
      <c r="K202" s="16"/>
      <c r="L202" s="34" t="s">
        <v>74</v>
      </c>
      <c r="M202" s="34" t="s">
        <v>82</v>
      </c>
      <c r="N202" s="34" t="s">
        <v>29</v>
      </c>
      <c r="O202" s="34" t="s">
        <v>82</v>
      </c>
      <c r="P202" s="34" t="s">
        <v>82</v>
      </c>
      <c r="Q202" s="34" t="s">
        <v>84</v>
      </c>
      <c r="R202" s="34" t="s">
        <v>29</v>
      </c>
      <c r="S202" s="18"/>
      <c r="T202" s="29"/>
      <c r="U202" s="21"/>
      <c r="V202" s="21"/>
      <c r="W202" s="30"/>
      <c r="X202" s="18"/>
      <c r="Y202" s="18"/>
      <c r="Z202" s="18"/>
    </row>
    <row r="203" spans="1:27" x14ac:dyDescent="0.25">
      <c r="A203" s="35" t="s">
        <v>30</v>
      </c>
      <c r="B203" s="38"/>
      <c r="C203" s="39"/>
      <c r="D203" s="37"/>
      <c r="E203" s="40"/>
      <c r="F203" s="39"/>
      <c r="G203" s="39"/>
      <c r="H203" s="41"/>
      <c r="I203" s="39"/>
      <c r="J203" s="39"/>
      <c r="K203" s="39"/>
      <c r="L203" s="42" t="s">
        <v>73</v>
      </c>
      <c r="M203" s="42" t="s">
        <v>73</v>
      </c>
      <c r="N203" s="42" t="s">
        <v>83</v>
      </c>
      <c r="O203" s="42" t="s">
        <v>83</v>
      </c>
      <c r="P203" s="42" t="s">
        <v>83</v>
      </c>
      <c r="Q203" s="42" t="s">
        <v>83</v>
      </c>
      <c r="R203" s="42"/>
      <c r="S203" s="43"/>
      <c r="T203" s="44"/>
      <c r="U203" s="39"/>
      <c r="V203" s="39"/>
      <c r="W203" s="45"/>
      <c r="X203" s="46"/>
      <c r="Y203" s="43"/>
      <c r="Z203" s="43"/>
    </row>
    <row r="204" spans="1:27" x14ac:dyDescent="0.25">
      <c r="A204" s="146" t="s">
        <v>115</v>
      </c>
      <c r="B204" s="120">
        <v>5000</v>
      </c>
      <c r="C204" s="120">
        <f t="shared" ref="C204" si="63">B204</f>
        <v>5000</v>
      </c>
      <c r="D204" s="48">
        <f>B204/7</f>
        <v>714.28571428571433</v>
      </c>
      <c r="E204" s="49">
        <f>B204/7</f>
        <v>714.28571428571433</v>
      </c>
      <c r="F204" s="37">
        <f>B204*0.5/7</f>
        <v>357.14285714285717</v>
      </c>
      <c r="G204" s="37">
        <f>F204/2</f>
        <v>178.57142857142858</v>
      </c>
      <c r="H204" s="50" t="s">
        <v>46</v>
      </c>
      <c r="I204" s="51" t="s">
        <v>146</v>
      </c>
      <c r="J204" s="51" t="s">
        <v>142</v>
      </c>
      <c r="K204" s="123" t="s">
        <v>47</v>
      </c>
      <c r="L204" s="52">
        <f>$D204</f>
        <v>714.28571428571433</v>
      </c>
      <c r="M204" s="52">
        <f>$D204</f>
        <v>714.28571428571433</v>
      </c>
      <c r="N204" s="52">
        <f t="shared" ref="N204:Q204" si="64">$D204</f>
        <v>714.28571428571433</v>
      </c>
      <c r="O204" s="52">
        <f>$D204</f>
        <v>714.28571428571433</v>
      </c>
      <c r="P204" s="52">
        <f>$D204</f>
        <v>714.28571428571433</v>
      </c>
      <c r="Q204" s="52">
        <f t="shared" si="64"/>
        <v>714.28571428571433</v>
      </c>
      <c r="R204" s="52"/>
      <c r="S204" s="53">
        <f>SUM(L204:R204)</f>
        <v>4285.7142857142862</v>
      </c>
      <c r="T204" s="54"/>
      <c r="U204" s="166">
        <v>350</v>
      </c>
      <c r="V204" s="166"/>
      <c r="W204" s="56">
        <v>0</v>
      </c>
      <c r="X204" s="57"/>
      <c r="Y204" s="58">
        <f>SUM(S204:W204)-X204</f>
        <v>4635.7142857142862</v>
      </c>
      <c r="Z204" s="59"/>
    </row>
    <row r="205" spans="1:27" x14ac:dyDescent="0.25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9"/>
      <c r="T205" s="139"/>
      <c r="U205" s="139"/>
      <c r="V205" s="139"/>
      <c r="W205" s="139"/>
      <c r="X205" s="139"/>
      <c r="Y205" s="139"/>
      <c r="Z205" s="139"/>
    </row>
    <row r="206" spans="1:27" x14ac:dyDescent="0.25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61" t="s">
        <v>1</v>
      </c>
      <c r="M206" s="61" t="s">
        <v>2</v>
      </c>
      <c r="N206" s="61" t="s">
        <v>3</v>
      </c>
      <c r="O206" s="61" t="s">
        <v>4</v>
      </c>
      <c r="P206" s="61" t="s">
        <v>5</v>
      </c>
      <c r="Q206" s="61" t="s">
        <v>6</v>
      </c>
      <c r="R206" s="61" t="s">
        <v>7</v>
      </c>
      <c r="S206" s="63" t="s">
        <v>8</v>
      </c>
      <c r="T206" s="63" t="s">
        <v>9</v>
      </c>
      <c r="U206" s="64" t="s">
        <v>10</v>
      </c>
      <c r="V206" s="64"/>
      <c r="W206" s="65" t="s">
        <v>11</v>
      </c>
      <c r="X206" s="63" t="s">
        <v>12</v>
      </c>
      <c r="Y206" s="63" t="s">
        <v>13</v>
      </c>
      <c r="Z206" s="63" t="s">
        <v>14</v>
      </c>
      <c r="AA206" s="144" t="s">
        <v>66</v>
      </c>
    </row>
    <row r="207" spans="1:27" x14ac:dyDescent="0.25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62">
        <v>45796</v>
      </c>
      <c r="M207" s="62">
        <v>45797</v>
      </c>
      <c r="N207" s="62">
        <v>45798</v>
      </c>
      <c r="O207" s="62">
        <v>45799</v>
      </c>
      <c r="P207" s="62">
        <v>45800</v>
      </c>
      <c r="Q207" s="62">
        <v>45801</v>
      </c>
      <c r="R207" s="62">
        <v>45802</v>
      </c>
      <c r="S207" s="66"/>
      <c r="T207" s="67"/>
      <c r="U207" s="68"/>
      <c r="V207" s="68"/>
      <c r="W207" s="69"/>
      <c r="X207" s="66"/>
      <c r="Y207" s="66"/>
      <c r="Z207" s="66"/>
      <c r="AA207" s="145"/>
    </row>
    <row r="208" spans="1:27" x14ac:dyDescent="0.25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70" t="s">
        <v>74</v>
      </c>
      <c r="M208" s="74" t="s">
        <v>82</v>
      </c>
      <c r="N208" s="74" t="s">
        <v>29</v>
      </c>
      <c r="O208" s="74" t="s">
        <v>82</v>
      </c>
      <c r="P208" s="74" t="s">
        <v>29</v>
      </c>
      <c r="Q208" s="74" t="s">
        <v>82</v>
      </c>
      <c r="R208" s="74" t="s">
        <v>29</v>
      </c>
      <c r="S208" s="66"/>
      <c r="T208" s="67"/>
      <c r="U208" s="68"/>
      <c r="V208" s="68"/>
      <c r="W208" s="69"/>
      <c r="X208" s="66"/>
      <c r="Y208" s="66"/>
      <c r="Z208" s="66"/>
      <c r="AA208" s="159">
        <f>Y204+Y210</f>
        <v>8557.1428571428587</v>
      </c>
    </row>
    <row r="209" spans="1:27" x14ac:dyDescent="0.25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71"/>
      <c r="M209" s="71"/>
      <c r="N209" s="71" t="s">
        <v>85</v>
      </c>
      <c r="O209" s="71" t="s">
        <v>85</v>
      </c>
      <c r="P209" s="71" t="s">
        <v>42</v>
      </c>
      <c r="Q209" s="71" t="s">
        <v>42</v>
      </c>
      <c r="R209" s="71" t="s">
        <v>42</v>
      </c>
      <c r="S209" s="43"/>
      <c r="T209" s="44"/>
      <c r="U209" s="39"/>
      <c r="V209" s="39"/>
      <c r="W209" s="45"/>
      <c r="X209" s="46"/>
      <c r="Y209" s="43"/>
      <c r="Z209" s="43"/>
    </row>
    <row r="210" spans="1:27" x14ac:dyDescent="0.25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60"/>
      <c r="M210" s="60"/>
      <c r="N210" s="60">
        <f t="shared" ref="N210" si="65">$D204</f>
        <v>714.28571428571433</v>
      </c>
      <c r="O210" s="60">
        <f>$D204</f>
        <v>714.28571428571433</v>
      </c>
      <c r="P210" s="60">
        <f t="shared" ref="P210" si="66">$D204</f>
        <v>714.28571428571433</v>
      </c>
      <c r="Q210" s="60">
        <f>$D204</f>
        <v>714.28571428571433</v>
      </c>
      <c r="R210" s="60">
        <f t="shared" ref="R210" si="67">$D204</f>
        <v>714.28571428571433</v>
      </c>
      <c r="S210" s="53">
        <f>SUM(L210:R210)</f>
        <v>3571.4285714285716</v>
      </c>
      <c r="T210" s="54"/>
      <c r="U210" s="166">
        <v>350</v>
      </c>
      <c r="V210" s="166"/>
      <c r="W210" s="56">
        <v>0</v>
      </c>
      <c r="X210" s="57"/>
      <c r="Y210" s="58">
        <f>SUM(S210:W210)-X210</f>
        <v>3921.4285714285716</v>
      </c>
      <c r="Z210" s="59"/>
    </row>
    <row r="211" spans="1:27" x14ac:dyDescent="0.25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spans="1:27" x14ac:dyDescent="0.25">
      <c r="A212" s="135"/>
      <c r="B212" s="136"/>
      <c r="C212" s="137"/>
      <c r="D212" s="137"/>
      <c r="E212" s="137"/>
      <c r="F212" s="137"/>
      <c r="G212" s="137"/>
      <c r="H212" s="138"/>
      <c r="I212" s="137"/>
      <c r="J212" s="137"/>
      <c r="K212" s="137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81"/>
      <c r="X212" s="18"/>
      <c r="Y212" s="18"/>
      <c r="Z212" s="18"/>
    </row>
    <row r="213" spans="1:27" x14ac:dyDescent="0.25">
      <c r="A213" s="135"/>
      <c r="B213" s="137"/>
      <c r="C213" s="137"/>
      <c r="D213" s="137"/>
      <c r="E213" s="137"/>
      <c r="F213" s="137"/>
      <c r="G213" s="137"/>
      <c r="H213" s="138"/>
      <c r="I213" s="137"/>
      <c r="J213" s="137"/>
      <c r="K213" s="137"/>
      <c r="L213" s="22" t="s">
        <v>1</v>
      </c>
      <c r="M213" s="22" t="s">
        <v>2</v>
      </c>
      <c r="N213" s="22" t="s">
        <v>3</v>
      </c>
      <c r="O213" s="22" t="s">
        <v>4</v>
      </c>
      <c r="P213" s="22" t="s">
        <v>5</v>
      </c>
      <c r="Q213" s="22" t="s">
        <v>6</v>
      </c>
      <c r="R213" s="22" t="s">
        <v>7</v>
      </c>
      <c r="S213" s="23" t="s">
        <v>8</v>
      </c>
      <c r="T213" s="23" t="s">
        <v>9</v>
      </c>
      <c r="U213" s="24" t="s">
        <v>10</v>
      </c>
      <c r="V213" s="24"/>
      <c r="W213" s="83" t="s">
        <v>34</v>
      </c>
      <c r="X213" s="23" t="s">
        <v>12</v>
      </c>
      <c r="Y213" s="23" t="s">
        <v>13</v>
      </c>
      <c r="Z213" s="23" t="s">
        <v>14</v>
      </c>
    </row>
    <row r="214" spans="1:27" x14ac:dyDescent="0.25">
      <c r="A214" s="26" t="s">
        <v>15</v>
      </c>
      <c r="B214" s="15" t="s">
        <v>16</v>
      </c>
      <c r="C214" s="15" t="s">
        <v>17</v>
      </c>
      <c r="D214" s="27" t="s">
        <v>18</v>
      </c>
      <c r="E214" s="27" t="s">
        <v>19</v>
      </c>
      <c r="F214" s="27" t="s">
        <v>20</v>
      </c>
      <c r="G214" s="27" t="s">
        <v>21</v>
      </c>
      <c r="H214" s="27" t="s">
        <v>22</v>
      </c>
      <c r="I214" s="27" t="s">
        <v>23</v>
      </c>
      <c r="J214" s="27" t="s">
        <v>24</v>
      </c>
      <c r="K214" s="15" t="s">
        <v>25</v>
      </c>
      <c r="L214" s="28">
        <v>45789</v>
      </c>
      <c r="M214" s="28">
        <v>45790</v>
      </c>
      <c r="N214" s="28">
        <v>45791</v>
      </c>
      <c r="O214" s="28">
        <v>45792</v>
      </c>
      <c r="P214" s="28">
        <v>45793</v>
      </c>
      <c r="Q214" s="28">
        <v>45794</v>
      </c>
      <c r="R214" s="28">
        <v>45795</v>
      </c>
      <c r="S214" s="18"/>
      <c r="T214" s="29"/>
      <c r="U214" s="21"/>
      <c r="V214" s="167"/>
      <c r="W214" s="84"/>
      <c r="X214" s="18"/>
      <c r="Y214" s="18"/>
      <c r="Z214" s="18"/>
    </row>
    <row r="215" spans="1:27" x14ac:dyDescent="0.25">
      <c r="A215" s="31" t="s">
        <v>26</v>
      </c>
      <c r="B215" s="32"/>
      <c r="C215" s="33"/>
      <c r="D215" s="33"/>
      <c r="E215" s="16"/>
      <c r="F215" s="27" t="s">
        <v>27</v>
      </c>
      <c r="G215" s="27" t="s">
        <v>28</v>
      </c>
      <c r="H215" s="17"/>
      <c r="I215" s="16"/>
      <c r="J215" s="16"/>
      <c r="K215" s="16"/>
      <c r="L215" s="34" t="s">
        <v>74</v>
      </c>
      <c r="M215" s="34" t="s">
        <v>82</v>
      </c>
      <c r="N215" s="34" t="s">
        <v>29</v>
      </c>
      <c r="O215" s="34" t="s">
        <v>82</v>
      </c>
      <c r="P215" s="34" t="s">
        <v>82</v>
      </c>
      <c r="Q215" s="34" t="s">
        <v>84</v>
      </c>
      <c r="R215" s="34" t="s">
        <v>29</v>
      </c>
      <c r="S215" s="18"/>
      <c r="T215" s="29"/>
      <c r="U215" s="85"/>
      <c r="V215" s="168"/>
      <c r="W215" s="86"/>
      <c r="X215" s="18"/>
      <c r="Y215" s="18"/>
      <c r="Z215" s="18"/>
    </row>
    <row r="216" spans="1:27" x14ac:dyDescent="0.25">
      <c r="A216" s="35" t="s">
        <v>30</v>
      </c>
      <c r="B216" s="87"/>
      <c r="C216" s="46"/>
      <c r="D216" s="88"/>
      <c r="E216" s="44"/>
      <c r="F216" s="89"/>
      <c r="G216" s="90"/>
      <c r="H216" s="91"/>
      <c r="I216" s="90"/>
      <c r="J216" s="90"/>
      <c r="K216" s="90"/>
      <c r="L216" s="42" t="s">
        <v>73</v>
      </c>
      <c r="M216" s="42" t="s">
        <v>73</v>
      </c>
      <c r="N216" s="42" t="s">
        <v>83</v>
      </c>
      <c r="O216" s="42" t="s">
        <v>83</v>
      </c>
      <c r="P216" s="42" t="s">
        <v>83</v>
      </c>
      <c r="Q216" s="42" t="s">
        <v>83</v>
      </c>
      <c r="R216" s="42"/>
      <c r="S216" s="43"/>
      <c r="T216" s="44"/>
      <c r="U216" s="89"/>
      <c r="V216" s="90"/>
      <c r="W216" s="93"/>
      <c r="X216" s="90"/>
      <c r="Y216" s="43"/>
      <c r="Z216" s="43"/>
    </row>
    <row r="217" spans="1:27" x14ac:dyDescent="0.25">
      <c r="A217" s="146" t="s">
        <v>116</v>
      </c>
      <c r="B217" s="120">
        <v>5000</v>
      </c>
      <c r="C217" s="120">
        <f t="shared" ref="C217" si="68">B217</f>
        <v>5000</v>
      </c>
      <c r="D217" s="48">
        <f>B217/7</f>
        <v>714.28571428571433</v>
      </c>
      <c r="E217" s="78">
        <f>B217/7</f>
        <v>714.28571428571433</v>
      </c>
      <c r="F217" s="37">
        <f>B217*0.5/7</f>
        <v>357.14285714285717</v>
      </c>
      <c r="G217" s="37">
        <f>F217/2</f>
        <v>178.57142857142858</v>
      </c>
      <c r="H217" s="126" t="s">
        <v>39</v>
      </c>
      <c r="I217" s="51" t="s">
        <v>157</v>
      </c>
      <c r="J217" s="51" t="s">
        <v>142</v>
      </c>
      <c r="K217" s="123" t="s">
        <v>48</v>
      </c>
      <c r="L217" s="52">
        <f>$D217</f>
        <v>714.28571428571433</v>
      </c>
      <c r="M217" s="52">
        <f>$D217+250</f>
        <v>964.28571428571433</v>
      </c>
      <c r="N217" s="52">
        <f t="shared" ref="N217:Q217" si="69">$D217</f>
        <v>714.28571428571433</v>
      </c>
      <c r="O217" s="52">
        <f>$D217+250</f>
        <v>964.28571428571433</v>
      </c>
      <c r="P217" s="52">
        <f>$D217+250</f>
        <v>964.28571428571433</v>
      </c>
      <c r="Q217" s="52">
        <f t="shared" si="69"/>
        <v>714.28571428571433</v>
      </c>
      <c r="R217" s="52"/>
      <c r="S217" s="53">
        <f>SUM(L217:R217)</f>
        <v>5035.7142857142862</v>
      </c>
      <c r="T217" s="100"/>
      <c r="U217" s="166">
        <v>350</v>
      </c>
      <c r="V217" s="169"/>
      <c r="W217" s="102">
        <v>0</v>
      </c>
      <c r="X217" s="90"/>
      <c r="Y217" s="58">
        <f>SUM(S217:W217)-X217</f>
        <v>5385.7142857142862</v>
      </c>
      <c r="Z217" s="103"/>
    </row>
    <row r="218" spans="1:27" x14ac:dyDescent="0.25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9"/>
      <c r="T218" s="139"/>
      <c r="U218" s="139"/>
      <c r="V218" s="139"/>
      <c r="W218" s="139"/>
      <c r="X218" s="139"/>
      <c r="Y218" s="139"/>
      <c r="Z218" s="139"/>
    </row>
    <row r="219" spans="1:27" x14ac:dyDescent="0.25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61" t="s">
        <v>1</v>
      </c>
      <c r="M219" s="61" t="s">
        <v>2</v>
      </c>
      <c r="N219" s="61" t="s">
        <v>3</v>
      </c>
      <c r="O219" s="61" t="s">
        <v>4</v>
      </c>
      <c r="P219" s="61" t="s">
        <v>5</v>
      </c>
      <c r="Q219" s="61" t="s">
        <v>6</v>
      </c>
      <c r="R219" s="61" t="s">
        <v>7</v>
      </c>
      <c r="S219" s="106" t="s">
        <v>8</v>
      </c>
      <c r="T219" s="106" t="s">
        <v>9</v>
      </c>
      <c r="U219" s="107" t="s">
        <v>10</v>
      </c>
      <c r="V219" s="107"/>
      <c r="W219" s="108" t="s">
        <v>34</v>
      </c>
      <c r="X219" s="106" t="s">
        <v>12</v>
      </c>
      <c r="Y219" s="106" t="s">
        <v>13</v>
      </c>
      <c r="Z219" s="106" t="s">
        <v>14</v>
      </c>
      <c r="AA219" s="144" t="s">
        <v>66</v>
      </c>
    </row>
    <row r="220" spans="1:27" x14ac:dyDescent="0.25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62">
        <v>45796</v>
      </c>
      <c r="M220" s="62">
        <v>45797</v>
      </c>
      <c r="N220" s="62">
        <v>45798</v>
      </c>
      <c r="O220" s="62">
        <v>45799</v>
      </c>
      <c r="P220" s="62">
        <v>45800</v>
      </c>
      <c r="Q220" s="62">
        <v>45801</v>
      </c>
      <c r="R220" s="62">
        <v>45802</v>
      </c>
      <c r="S220" s="109"/>
      <c r="T220" s="110"/>
      <c r="U220" s="111"/>
      <c r="V220" s="170"/>
      <c r="W220" s="112"/>
      <c r="X220" s="109"/>
      <c r="Y220" s="109"/>
      <c r="Z220" s="109"/>
      <c r="AA220" s="145"/>
    </row>
    <row r="221" spans="1:27" x14ac:dyDescent="0.25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70" t="s">
        <v>74</v>
      </c>
      <c r="M221" s="74" t="s">
        <v>82</v>
      </c>
      <c r="N221" s="74" t="s">
        <v>29</v>
      </c>
      <c r="O221" s="74" t="s">
        <v>82</v>
      </c>
      <c r="P221" s="74" t="s">
        <v>29</v>
      </c>
      <c r="Q221" s="74" t="s">
        <v>82</v>
      </c>
      <c r="R221" s="74" t="s">
        <v>29</v>
      </c>
      <c r="S221" s="109"/>
      <c r="T221" s="110"/>
      <c r="U221" s="115"/>
      <c r="V221" s="171"/>
      <c r="W221" s="116"/>
      <c r="X221" s="109"/>
      <c r="Y221" s="109"/>
      <c r="Z221" s="109"/>
      <c r="AA221" s="159">
        <f>Y217+Y223</f>
        <v>9307.1428571428587</v>
      </c>
    </row>
    <row r="222" spans="1:27" x14ac:dyDescent="0.25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71"/>
      <c r="M222" s="71"/>
      <c r="N222" s="71" t="s">
        <v>85</v>
      </c>
      <c r="O222" s="71" t="s">
        <v>85</v>
      </c>
      <c r="P222" s="71" t="s">
        <v>42</v>
      </c>
      <c r="Q222" s="71" t="s">
        <v>42</v>
      </c>
      <c r="R222" s="71" t="s">
        <v>42</v>
      </c>
      <c r="S222" s="43"/>
      <c r="T222" s="44"/>
      <c r="U222" s="89"/>
      <c r="V222" s="90"/>
      <c r="W222" s="93"/>
      <c r="X222" s="90"/>
      <c r="Y222" s="43"/>
      <c r="Z222" s="43"/>
    </row>
    <row r="223" spans="1:27" x14ac:dyDescent="0.25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60"/>
      <c r="M223" s="60"/>
      <c r="N223" s="60">
        <f t="shared" ref="N223" si="70">$D217</f>
        <v>714.28571428571433</v>
      </c>
      <c r="O223" s="60">
        <f>$D217</f>
        <v>714.28571428571433</v>
      </c>
      <c r="P223" s="60">
        <f t="shared" ref="P223" si="71">$D217</f>
        <v>714.28571428571433</v>
      </c>
      <c r="Q223" s="60">
        <f>$D217</f>
        <v>714.28571428571433</v>
      </c>
      <c r="R223" s="60">
        <f t="shared" ref="R223" si="72">$D217</f>
        <v>714.28571428571433</v>
      </c>
      <c r="S223" s="53">
        <f>SUM(L223:R223)</f>
        <v>3571.4285714285716</v>
      </c>
      <c r="T223" s="100"/>
      <c r="U223" s="166">
        <v>350</v>
      </c>
      <c r="V223" s="169"/>
      <c r="W223" s="102">
        <v>0</v>
      </c>
      <c r="X223" s="90"/>
      <c r="Y223" s="58">
        <f>SUM(S223:W223)-X223</f>
        <v>3921.4285714285716</v>
      </c>
      <c r="Z223" s="103"/>
    </row>
    <row r="224" spans="1:27" x14ac:dyDescent="0.25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spans="1:27" x14ac:dyDescent="0.25">
      <c r="A225" s="135"/>
      <c r="B225" s="136"/>
      <c r="C225" s="137"/>
      <c r="D225" s="137"/>
      <c r="E225" s="137"/>
      <c r="F225" s="137"/>
      <c r="G225" s="137"/>
      <c r="H225" s="138"/>
      <c r="I225" s="137"/>
      <c r="J225" s="137"/>
      <c r="K225" s="137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81"/>
      <c r="X225" s="18"/>
      <c r="Y225" s="18"/>
      <c r="Z225" s="18"/>
    </row>
    <row r="226" spans="1:27" x14ac:dyDescent="0.25">
      <c r="A226" s="135"/>
      <c r="B226" s="137"/>
      <c r="C226" s="137"/>
      <c r="D226" s="137"/>
      <c r="E226" s="137"/>
      <c r="F226" s="137"/>
      <c r="G226" s="137"/>
      <c r="H226" s="138"/>
      <c r="I226" s="137"/>
      <c r="J226" s="137"/>
      <c r="K226" s="137"/>
      <c r="L226" s="22" t="s">
        <v>1</v>
      </c>
      <c r="M226" s="22" t="s">
        <v>2</v>
      </c>
      <c r="N226" s="22" t="s">
        <v>3</v>
      </c>
      <c r="O226" s="22" t="s">
        <v>4</v>
      </c>
      <c r="P226" s="22" t="s">
        <v>5</v>
      </c>
      <c r="Q226" s="22" t="s">
        <v>6</v>
      </c>
      <c r="R226" s="22" t="s">
        <v>7</v>
      </c>
      <c r="S226" s="23" t="s">
        <v>8</v>
      </c>
      <c r="T226" s="23" t="s">
        <v>9</v>
      </c>
      <c r="U226" s="24" t="s">
        <v>10</v>
      </c>
      <c r="V226" s="24"/>
      <c r="W226" s="83" t="s">
        <v>34</v>
      </c>
      <c r="X226" s="23" t="s">
        <v>12</v>
      </c>
      <c r="Y226" s="23" t="s">
        <v>13</v>
      </c>
      <c r="Z226" s="23" t="s">
        <v>14</v>
      </c>
    </row>
    <row r="227" spans="1:27" x14ac:dyDescent="0.25">
      <c r="A227" s="26" t="s">
        <v>15</v>
      </c>
      <c r="B227" s="15" t="s">
        <v>16</v>
      </c>
      <c r="C227" s="15" t="s">
        <v>17</v>
      </c>
      <c r="D227" s="27" t="s">
        <v>18</v>
      </c>
      <c r="E227" s="27" t="s">
        <v>19</v>
      </c>
      <c r="F227" s="27" t="s">
        <v>20</v>
      </c>
      <c r="G227" s="27" t="s">
        <v>21</v>
      </c>
      <c r="H227" s="27" t="s">
        <v>22</v>
      </c>
      <c r="I227" s="27" t="s">
        <v>23</v>
      </c>
      <c r="J227" s="27" t="s">
        <v>24</v>
      </c>
      <c r="K227" s="15" t="s">
        <v>25</v>
      </c>
      <c r="L227" s="28">
        <v>45789</v>
      </c>
      <c r="M227" s="28">
        <v>45790</v>
      </c>
      <c r="N227" s="28">
        <v>45791</v>
      </c>
      <c r="O227" s="28">
        <v>45792</v>
      </c>
      <c r="P227" s="28">
        <v>45793</v>
      </c>
      <c r="Q227" s="28">
        <v>45794</v>
      </c>
      <c r="R227" s="28">
        <v>45795</v>
      </c>
      <c r="S227" s="18"/>
      <c r="T227" s="29"/>
      <c r="U227" s="21"/>
      <c r="V227" s="167"/>
      <c r="W227" s="84"/>
      <c r="X227" s="18"/>
      <c r="Y227" s="18"/>
      <c r="Z227" s="18"/>
    </row>
    <row r="228" spans="1:27" x14ac:dyDescent="0.25">
      <c r="A228" s="31" t="s">
        <v>26</v>
      </c>
      <c r="B228" s="32"/>
      <c r="C228" s="33"/>
      <c r="D228" s="33"/>
      <c r="E228" s="16"/>
      <c r="F228" s="27" t="s">
        <v>27</v>
      </c>
      <c r="G228" s="27" t="s">
        <v>28</v>
      </c>
      <c r="H228" s="17"/>
      <c r="I228" s="16"/>
      <c r="J228" s="16"/>
      <c r="K228" s="16"/>
      <c r="L228" s="34" t="s">
        <v>33</v>
      </c>
      <c r="M228" s="34" t="s">
        <v>33</v>
      </c>
      <c r="N228" s="34" t="s">
        <v>33</v>
      </c>
      <c r="O228" s="34" t="s">
        <v>33</v>
      </c>
      <c r="P228" s="34" t="s">
        <v>33</v>
      </c>
      <c r="Q228" s="34" t="s">
        <v>33</v>
      </c>
      <c r="R228" s="34" t="s">
        <v>33</v>
      </c>
      <c r="S228" s="18"/>
      <c r="T228" s="29"/>
      <c r="U228" s="85"/>
      <c r="V228" s="168"/>
      <c r="W228" s="86"/>
      <c r="X228" s="18"/>
      <c r="Y228" s="18"/>
      <c r="Z228" s="18"/>
    </row>
    <row r="229" spans="1:27" x14ac:dyDescent="0.25">
      <c r="A229" s="35" t="s">
        <v>30</v>
      </c>
      <c r="B229" s="87"/>
      <c r="C229" s="46"/>
      <c r="D229" s="88"/>
      <c r="E229" s="44"/>
      <c r="F229" s="89"/>
      <c r="G229" s="90"/>
      <c r="H229" s="91"/>
      <c r="I229" s="90"/>
      <c r="J229" s="90"/>
      <c r="K229" s="90"/>
      <c r="L229" s="42" t="s">
        <v>39</v>
      </c>
      <c r="M229" s="42" t="s">
        <v>39</v>
      </c>
      <c r="N229" s="42" t="s">
        <v>39</v>
      </c>
      <c r="O229" s="42" t="s">
        <v>39</v>
      </c>
      <c r="P229" s="42" t="s">
        <v>39</v>
      </c>
      <c r="Q229" s="42" t="s">
        <v>39</v>
      </c>
      <c r="R229" s="42" t="s">
        <v>39</v>
      </c>
      <c r="S229" s="43"/>
      <c r="T229" s="44"/>
      <c r="U229" s="89"/>
      <c r="V229" s="90"/>
      <c r="W229" s="93"/>
      <c r="X229" s="90"/>
      <c r="Y229" s="43"/>
      <c r="Z229" s="43"/>
    </row>
    <row r="230" spans="1:27" x14ac:dyDescent="0.25">
      <c r="A230" s="165" t="s">
        <v>117</v>
      </c>
      <c r="B230" s="127">
        <v>1000</v>
      </c>
      <c r="C230" s="120">
        <f t="shared" ref="C230" si="73">B230</f>
        <v>1000</v>
      </c>
      <c r="D230" s="48">
        <f>B230/7</f>
        <v>142.85714285714286</v>
      </c>
      <c r="E230" s="37">
        <f>B230/7</f>
        <v>142.85714285714286</v>
      </c>
      <c r="F230" s="37">
        <f>B230*0.5/7</f>
        <v>71.428571428571431</v>
      </c>
      <c r="G230" s="37">
        <f>F230/2</f>
        <v>35.714285714285715</v>
      </c>
      <c r="H230" s="121" t="s">
        <v>39</v>
      </c>
      <c r="I230" s="122" t="s">
        <v>158</v>
      </c>
      <c r="J230" s="51" t="s">
        <v>142</v>
      </c>
      <c r="K230" s="128" t="s">
        <v>65</v>
      </c>
      <c r="L230" s="52">
        <f>$D230</f>
        <v>142.85714285714286</v>
      </c>
      <c r="M230" s="52">
        <f t="shared" ref="M230:R230" si="74">$D230</f>
        <v>142.85714285714286</v>
      </c>
      <c r="N230" s="52">
        <f t="shared" si="74"/>
        <v>142.85714285714286</v>
      </c>
      <c r="O230" s="52">
        <f t="shared" si="74"/>
        <v>142.85714285714286</v>
      </c>
      <c r="P230" s="52">
        <f t="shared" si="74"/>
        <v>142.85714285714286</v>
      </c>
      <c r="Q230" s="52">
        <f t="shared" si="74"/>
        <v>142.85714285714286</v>
      </c>
      <c r="R230" s="52">
        <f t="shared" si="74"/>
        <v>142.85714285714286</v>
      </c>
      <c r="S230" s="53">
        <f>SUM(L230:R230)</f>
        <v>1000.0000000000001</v>
      </c>
      <c r="T230" s="100"/>
      <c r="U230" s="101">
        <v>0</v>
      </c>
      <c r="V230" s="169"/>
      <c r="W230" s="102" t="s">
        <v>35</v>
      </c>
      <c r="X230" s="90"/>
      <c r="Y230" s="58">
        <f>SUM(S230:W230)-X230</f>
        <v>1000.0000000000001</v>
      </c>
      <c r="Z230" s="103"/>
    </row>
    <row r="231" spans="1:27" x14ac:dyDescent="0.25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9"/>
      <c r="T231" s="139"/>
      <c r="U231" s="139"/>
      <c r="V231" s="139"/>
      <c r="W231" s="139"/>
      <c r="X231" s="139"/>
      <c r="Y231" s="139"/>
      <c r="Z231" s="139"/>
    </row>
    <row r="232" spans="1:27" x14ac:dyDescent="0.25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61" t="s">
        <v>1</v>
      </c>
      <c r="M232" s="61" t="s">
        <v>2</v>
      </c>
      <c r="N232" s="61" t="s">
        <v>3</v>
      </c>
      <c r="O232" s="61" t="s">
        <v>4</v>
      </c>
      <c r="P232" s="61" t="s">
        <v>5</v>
      </c>
      <c r="Q232" s="61" t="s">
        <v>6</v>
      </c>
      <c r="R232" s="61" t="s">
        <v>7</v>
      </c>
      <c r="S232" s="106" t="s">
        <v>8</v>
      </c>
      <c r="T232" s="106" t="s">
        <v>9</v>
      </c>
      <c r="U232" s="107" t="s">
        <v>10</v>
      </c>
      <c r="V232" s="107"/>
      <c r="W232" s="108" t="s">
        <v>34</v>
      </c>
      <c r="X232" s="106" t="s">
        <v>12</v>
      </c>
      <c r="Y232" s="106" t="s">
        <v>13</v>
      </c>
      <c r="Z232" s="106" t="s">
        <v>14</v>
      </c>
      <c r="AA232" s="144" t="s">
        <v>66</v>
      </c>
    </row>
    <row r="233" spans="1:27" x14ac:dyDescent="0.25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62">
        <v>45796</v>
      </c>
      <c r="M233" s="62">
        <v>45797</v>
      </c>
      <c r="N233" s="62">
        <v>45798</v>
      </c>
      <c r="O233" s="62">
        <v>45799</v>
      </c>
      <c r="P233" s="62">
        <v>45800</v>
      </c>
      <c r="Q233" s="62">
        <v>45801</v>
      </c>
      <c r="R233" s="62">
        <v>45802</v>
      </c>
      <c r="S233" s="109"/>
      <c r="T233" s="110"/>
      <c r="U233" s="111"/>
      <c r="V233" s="170"/>
      <c r="W233" s="112"/>
      <c r="X233" s="109"/>
      <c r="Y233" s="109"/>
      <c r="Z233" s="109"/>
      <c r="AA233" s="145"/>
    </row>
    <row r="234" spans="1:27" x14ac:dyDescent="0.25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70" t="s">
        <v>33</v>
      </c>
      <c r="M234" s="70" t="s">
        <v>33</v>
      </c>
      <c r="N234" s="70" t="s">
        <v>33</v>
      </c>
      <c r="O234" s="70" t="s">
        <v>33</v>
      </c>
      <c r="P234" s="70" t="s">
        <v>33</v>
      </c>
      <c r="Q234" s="70" t="s">
        <v>33</v>
      </c>
      <c r="R234" s="70" t="s">
        <v>33</v>
      </c>
      <c r="S234" s="109"/>
      <c r="T234" s="110"/>
      <c r="U234" s="115"/>
      <c r="V234" s="171"/>
      <c r="W234" s="116"/>
      <c r="X234" s="109"/>
      <c r="Y234" s="109"/>
      <c r="Z234" s="109"/>
      <c r="AA234" s="159">
        <f>Y230+Y236</f>
        <v>2000.0000000000002</v>
      </c>
    </row>
    <row r="235" spans="1:27" x14ac:dyDescent="0.2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71" t="s">
        <v>39</v>
      </c>
      <c r="M235" s="71" t="s">
        <v>39</v>
      </c>
      <c r="N235" s="71" t="s">
        <v>39</v>
      </c>
      <c r="O235" s="71" t="s">
        <v>39</v>
      </c>
      <c r="P235" s="71" t="s">
        <v>39</v>
      </c>
      <c r="Q235" s="71" t="s">
        <v>39</v>
      </c>
      <c r="R235" s="71" t="s">
        <v>39</v>
      </c>
      <c r="S235" s="43"/>
      <c r="T235" s="44"/>
      <c r="U235" s="89"/>
      <c r="V235" s="90"/>
      <c r="W235" s="93"/>
      <c r="X235" s="90"/>
      <c r="Y235" s="43"/>
      <c r="Z235" s="43"/>
    </row>
    <row r="236" spans="1:27" x14ac:dyDescent="0.25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60">
        <f>$D230</f>
        <v>142.85714285714286</v>
      </c>
      <c r="M236" s="60">
        <f t="shared" ref="M236:R236" si="75">$D230</f>
        <v>142.85714285714286</v>
      </c>
      <c r="N236" s="60">
        <f t="shared" si="75"/>
        <v>142.85714285714286</v>
      </c>
      <c r="O236" s="60">
        <f t="shared" si="75"/>
        <v>142.85714285714286</v>
      </c>
      <c r="P236" s="60">
        <f t="shared" si="75"/>
        <v>142.85714285714286</v>
      </c>
      <c r="Q236" s="60">
        <f t="shared" si="75"/>
        <v>142.85714285714286</v>
      </c>
      <c r="R236" s="60">
        <f t="shared" si="75"/>
        <v>142.85714285714286</v>
      </c>
      <c r="S236" s="53">
        <f>SUM(L236:R236)</f>
        <v>1000.0000000000001</v>
      </c>
      <c r="T236" s="100"/>
      <c r="U236" s="101">
        <v>0</v>
      </c>
      <c r="V236" s="169"/>
      <c r="W236" s="102">
        <v>0</v>
      </c>
      <c r="X236" s="90"/>
      <c r="Y236" s="58">
        <f>SUM(S236:W236)-X236</f>
        <v>1000.0000000000001</v>
      </c>
      <c r="Z236" s="103"/>
    </row>
    <row r="237" spans="1:27" x14ac:dyDescent="0.25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spans="1:27" x14ac:dyDescent="0.25">
      <c r="A238" s="135"/>
      <c r="B238" s="136"/>
      <c r="C238" s="137"/>
      <c r="D238" s="137"/>
      <c r="E238" s="137"/>
      <c r="F238" s="137"/>
      <c r="G238" s="137"/>
      <c r="H238" s="138"/>
      <c r="I238" s="137"/>
      <c r="J238" s="137"/>
      <c r="K238" s="137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81"/>
      <c r="X238" s="18"/>
      <c r="Y238" s="18"/>
      <c r="Z238" s="18"/>
    </row>
    <row r="239" spans="1:27" x14ac:dyDescent="0.25">
      <c r="A239" s="135"/>
      <c r="B239" s="137"/>
      <c r="C239" s="137"/>
      <c r="D239" s="137"/>
      <c r="E239" s="137"/>
      <c r="F239" s="137"/>
      <c r="G239" s="137"/>
      <c r="H239" s="138"/>
      <c r="I239" s="137"/>
      <c r="J239" s="137"/>
      <c r="K239" s="137"/>
      <c r="L239" s="22" t="s">
        <v>1</v>
      </c>
      <c r="M239" s="22" t="s">
        <v>2</v>
      </c>
      <c r="N239" s="22" t="s">
        <v>3</v>
      </c>
      <c r="O239" s="22" t="s">
        <v>4</v>
      </c>
      <c r="P239" s="22" t="s">
        <v>5</v>
      </c>
      <c r="Q239" s="22" t="s">
        <v>6</v>
      </c>
      <c r="R239" s="22" t="s">
        <v>7</v>
      </c>
      <c r="S239" s="23" t="s">
        <v>8</v>
      </c>
      <c r="T239" s="23" t="s">
        <v>9</v>
      </c>
      <c r="U239" s="24" t="s">
        <v>10</v>
      </c>
      <c r="V239" s="24"/>
      <c r="W239" s="83" t="s">
        <v>34</v>
      </c>
      <c r="X239" s="23" t="s">
        <v>12</v>
      </c>
      <c r="Y239" s="23" t="s">
        <v>13</v>
      </c>
      <c r="Z239" s="23" t="s">
        <v>14</v>
      </c>
    </row>
    <row r="240" spans="1:27" x14ac:dyDescent="0.25">
      <c r="A240" s="26" t="s">
        <v>15</v>
      </c>
      <c r="B240" s="15" t="s">
        <v>16</v>
      </c>
      <c r="C240" s="15" t="s">
        <v>17</v>
      </c>
      <c r="D240" s="27" t="s">
        <v>18</v>
      </c>
      <c r="E240" s="27" t="s">
        <v>19</v>
      </c>
      <c r="F240" s="27" t="s">
        <v>20</v>
      </c>
      <c r="G240" s="27" t="s">
        <v>21</v>
      </c>
      <c r="H240" s="27" t="s">
        <v>22</v>
      </c>
      <c r="I240" s="27" t="s">
        <v>23</v>
      </c>
      <c r="J240" s="27" t="s">
        <v>24</v>
      </c>
      <c r="K240" s="15" t="s">
        <v>25</v>
      </c>
      <c r="L240" s="28">
        <v>45789</v>
      </c>
      <c r="M240" s="28">
        <v>45790</v>
      </c>
      <c r="N240" s="28">
        <v>45791</v>
      </c>
      <c r="O240" s="28">
        <v>45792</v>
      </c>
      <c r="P240" s="28">
        <v>45793</v>
      </c>
      <c r="Q240" s="28">
        <v>45794</v>
      </c>
      <c r="R240" s="28">
        <v>45795</v>
      </c>
      <c r="S240" s="18"/>
      <c r="T240" s="29"/>
      <c r="U240" s="21"/>
      <c r="V240" s="167"/>
      <c r="W240" s="84"/>
      <c r="X240" s="18"/>
      <c r="Y240" s="18"/>
      <c r="Z240" s="18"/>
    </row>
    <row r="241" spans="1:27" x14ac:dyDescent="0.25">
      <c r="A241" s="31" t="s">
        <v>26</v>
      </c>
      <c r="B241" s="32"/>
      <c r="C241" s="33"/>
      <c r="D241" s="33"/>
      <c r="E241" s="16"/>
      <c r="F241" s="27" t="s">
        <v>27</v>
      </c>
      <c r="G241" s="27" t="s">
        <v>28</v>
      </c>
      <c r="H241" s="17"/>
      <c r="I241" s="16"/>
      <c r="J241" s="16"/>
      <c r="K241" s="16"/>
      <c r="L241" s="34" t="s">
        <v>74</v>
      </c>
      <c r="M241" s="34" t="s">
        <v>82</v>
      </c>
      <c r="N241" s="34" t="s">
        <v>29</v>
      </c>
      <c r="O241" s="34" t="s">
        <v>82</v>
      </c>
      <c r="P241" s="34" t="s">
        <v>82</v>
      </c>
      <c r="Q241" s="34" t="s">
        <v>84</v>
      </c>
      <c r="R241" s="34" t="s">
        <v>29</v>
      </c>
      <c r="S241" s="18"/>
      <c r="T241" s="29"/>
      <c r="U241" s="85"/>
      <c r="V241" s="168"/>
      <c r="W241" s="86"/>
      <c r="X241" s="18"/>
      <c r="Y241" s="18"/>
      <c r="Z241" s="18"/>
    </row>
    <row r="242" spans="1:27" x14ac:dyDescent="0.25">
      <c r="A242" s="35" t="s">
        <v>30</v>
      </c>
      <c r="B242" s="87"/>
      <c r="C242" s="46"/>
      <c r="D242" s="88"/>
      <c r="E242" s="44"/>
      <c r="F242" s="89"/>
      <c r="G242" s="90"/>
      <c r="H242" s="91"/>
      <c r="I242" s="90"/>
      <c r="J242" s="90"/>
      <c r="K242" s="90"/>
      <c r="L242" s="42" t="s">
        <v>73</v>
      </c>
      <c r="M242" s="42" t="s">
        <v>73</v>
      </c>
      <c r="N242" s="42" t="s">
        <v>83</v>
      </c>
      <c r="O242" s="42" t="s">
        <v>83</v>
      </c>
      <c r="P242" s="42" t="s">
        <v>83</v>
      </c>
      <c r="Q242" s="42" t="s">
        <v>83</v>
      </c>
      <c r="R242" s="42"/>
      <c r="S242" s="43"/>
      <c r="T242" s="44"/>
      <c r="U242" s="89"/>
      <c r="V242" s="90"/>
      <c r="W242" s="93"/>
      <c r="X242" s="90"/>
      <c r="Y242" s="43"/>
      <c r="Z242" s="43"/>
    </row>
    <row r="243" spans="1:27" x14ac:dyDescent="0.25">
      <c r="A243" s="146" t="s">
        <v>118</v>
      </c>
      <c r="B243" s="120">
        <v>4500</v>
      </c>
      <c r="C243" s="120">
        <f t="shared" ref="C243" si="76">B243</f>
        <v>4500</v>
      </c>
      <c r="D243" s="48">
        <f>B243/7</f>
        <v>642.85714285714289</v>
      </c>
      <c r="E243" s="37">
        <f>B243/7</f>
        <v>642.85714285714289</v>
      </c>
      <c r="F243" s="37">
        <f>B243*0.5/7</f>
        <v>321.42857142857144</v>
      </c>
      <c r="G243" s="37">
        <f>F243/2</f>
        <v>160.71428571428572</v>
      </c>
      <c r="H243" s="121" t="s">
        <v>49</v>
      </c>
      <c r="I243" s="51" t="s">
        <v>159</v>
      </c>
      <c r="J243" s="122" t="s">
        <v>50</v>
      </c>
      <c r="K243" s="123" t="s">
        <v>51</v>
      </c>
      <c r="L243" s="52">
        <f>$D243</f>
        <v>642.85714285714289</v>
      </c>
      <c r="M243" s="52">
        <f>$D243</f>
        <v>642.85714285714289</v>
      </c>
      <c r="N243" s="52">
        <f t="shared" ref="N243:Q243" si="77">$D243</f>
        <v>642.85714285714289</v>
      </c>
      <c r="O243" s="52">
        <f>$D243</f>
        <v>642.85714285714289</v>
      </c>
      <c r="P243" s="52">
        <f>$D243</f>
        <v>642.85714285714289</v>
      </c>
      <c r="Q243" s="52">
        <f t="shared" si="77"/>
        <v>642.85714285714289</v>
      </c>
      <c r="R243" s="52"/>
      <c r="S243" s="53">
        <f>SUM(L243:R243)</f>
        <v>3857.1428571428578</v>
      </c>
      <c r="T243" s="100"/>
      <c r="U243" s="166">
        <v>350</v>
      </c>
      <c r="V243" s="169"/>
      <c r="W243" s="102">
        <v>0</v>
      </c>
      <c r="X243" s="90"/>
      <c r="Y243" s="58">
        <f>SUM(S243:W243)-X243</f>
        <v>4207.1428571428578</v>
      </c>
      <c r="Z243" s="103"/>
    </row>
    <row r="244" spans="1:27" x14ac:dyDescent="0.25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9"/>
      <c r="T244" s="139"/>
      <c r="U244" s="139"/>
      <c r="V244" s="139"/>
      <c r="W244" s="139"/>
      <c r="X244" s="139"/>
      <c r="Y244" s="139"/>
      <c r="Z244" s="139"/>
    </row>
    <row r="245" spans="1:27" x14ac:dyDescent="0.2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61" t="s">
        <v>1</v>
      </c>
      <c r="M245" s="61" t="s">
        <v>2</v>
      </c>
      <c r="N245" s="61" t="s">
        <v>3</v>
      </c>
      <c r="O245" s="61" t="s">
        <v>4</v>
      </c>
      <c r="P245" s="61" t="s">
        <v>5</v>
      </c>
      <c r="Q245" s="61" t="s">
        <v>6</v>
      </c>
      <c r="R245" s="61" t="s">
        <v>7</v>
      </c>
      <c r="S245" s="106" t="s">
        <v>8</v>
      </c>
      <c r="T245" s="106" t="s">
        <v>9</v>
      </c>
      <c r="U245" s="107" t="s">
        <v>10</v>
      </c>
      <c r="V245" s="107"/>
      <c r="W245" s="108" t="s">
        <v>34</v>
      </c>
      <c r="X245" s="106" t="s">
        <v>12</v>
      </c>
      <c r="Y245" s="106" t="s">
        <v>13</v>
      </c>
      <c r="Z245" s="106" t="s">
        <v>14</v>
      </c>
      <c r="AA245" s="144" t="s">
        <v>66</v>
      </c>
    </row>
    <row r="246" spans="1:27" x14ac:dyDescent="0.25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62">
        <v>45796</v>
      </c>
      <c r="M246" s="62">
        <v>45797</v>
      </c>
      <c r="N246" s="62">
        <v>45798</v>
      </c>
      <c r="O246" s="62">
        <v>45799</v>
      </c>
      <c r="P246" s="62">
        <v>45800</v>
      </c>
      <c r="Q246" s="62">
        <v>45801</v>
      </c>
      <c r="R246" s="62">
        <v>45802</v>
      </c>
      <c r="S246" s="109"/>
      <c r="T246" s="110"/>
      <c r="U246" s="111"/>
      <c r="V246" s="170"/>
      <c r="W246" s="112"/>
      <c r="X246" s="109"/>
      <c r="Y246" s="109"/>
      <c r="Z246" s="109"/>
      <c r="AA246" s="145"/>
    </row>
    <row r="247" spans="1:27" x14ac:dyDescent="0.25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70" t="s">
        <v>74</v>
      </c>
      <c r="M247" s="74" t="s">
        <v>82</v>
      </c>
      <c r="N247" s="74" t="s">
        <v>29</v>
      </c>
      <c r="O247" s="74" t="s">
        <v>82</v>
      </c>
      <c r="P247" s="74" t="s">
        <v>29</v>
      </c>
      <c r="Q247" s="74" t="s">
        <v>82</v>
      </c>
      <c r="R247" s="74" t="s">
        <v>29</v>
      </c>
      <c r="S247" s="109"/>
      <c r="T247" s="110"/>
      <c r="U247" s="115"/>
      <c r="V247" s="171"/>
      <c r="W247" s="116"/>
      <c r="X247" s="109"/>
      <c r="Y247" s="109"/>
      <c r="Z247" s="109"/>
      <c r="AA247" s="159">
        <f>Y243+Y249</f>
        <v>7771.4285714285725</v>
      </c>
    </row>
    <row r="248" spans="1:27" x14ac:dyDescent="0.25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71"/>
      <c r="M248" s="71"/>
      <c r="N248" s="71" t="s">
        <v>85</v>
      </c>
      <c r="O248" s="71" t="s">
        <v>85</v>
      </c>
      <c r="P248" s="71" t="s">
        <v>42</v>
      </c>
      <c r="Q248" s="71" t="s">
        <v>42</v>
      </c>
      <c r="R248" s="71" t="s">
        <v>42</v>
      </c>
      <c r="S248" s="43"/>
      <c r="T248" s="44"/>
      <c r="U248" s="89"/>
      <c r="V248" s="90"/>
      <c r="W248" s="93"/>
      <c r="X248" s="90"/>
      <c r="Y248" s="43"/>
      <c r="Z248" s="43"/>
    </row>
    <row r="249" spans="1:27" x14ac:dyDescent="0.25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60"/>
      <c r="M249" s="60"/>
      <c r="N249" s="60">
        <f t="shared" ref="N249" si="78">$D243</f>
        <v>642.85714285714289</v>
      </c>
      <c r="O249" s="60">
        <f>$D243</f>
        <v>642.85714285714289</v>
      </c>
      <c r="P249" s="60">
        <f t="shared" ref="P249" si="79">$D243</f>
        <v>642.85714285714289</v>
      </c>
      <c r="Q249" s="60">
        <f>$D243</f>
        <v>642.85714285714289</v>
      </c>
      <c r="R249" s="60">
        <f t="shared" ref="R249" si="80">$D243</f>
        <v>642.85714285714289</v>
      </c>
      <c r="S249" s="53">
        <f>SUM(L249:R249)</f>
        <v>3214.2857142857147</v>
      </c>
      <c r="T249" s="100"/>
      <c r="U249" s="166">
        <v>350</v>
      </c>
      <c r="V249" s="169"/>
      <c r="W249" s="102" t="s">
        <v>35</v>
      </c>
      <c r="X249" s="90"/>
      <c r="Y249" s="58">
        <f>SUM(S249:W249)-X249</f>
        <v>3564.2857142857147</v>
      </c>
      <c r="Z249" s="103"/>
    </row>
    <row r="250" spans="1:27" x14ac:dyDescent="0.25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spans="1:27" x14ac:dyDescent="0.25">
      <c r="A251" s="135"/>
      <c r="B251" s="136"/>
      <c r="C251" s="137"/>
      <c r="D251" s="137"/>
      <c r="E251" s="137"/>
      <c r="F251" s="137"/>
      <c r="G251" s="137"/>
      <c r="H251" s="138"/>
      <c r="I251" s="137"/>
      <c r="J251" s="137"/>
      <c r="K251" s="137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81"/>
      <c r="X251" s="18"/>
      <c r="Y251" s="18"/>
      <c r="Z251" s="18"/>
    </row>
    <row r="252" spans="1:27" x14ac:dyDescent="0.25">
      <c r="A252" s="135"/>
      <c r="B252" s="137"/>
      <c r="C252" s="137"/>
      <c r="D252" s="137"/>
      <c r="E252" s="137"/>
      <c r="F252" s="137"/>
      <c r="G252" s="137"/>
      <c r="H252" s="138"/>
      <c r="I252" s="137"/>
      <c r="J252" s="137"/>
      <c r="K252" s="137"/>
      <c r="L252" s="22" t="s">
        <v>1</v>
      </c>
      <c r="M252" s="22" t="s">
        <v>2</v>
      </c>
      <c r="N252" s="22" t="s">
        <v>3</v>
      </c>
      <c r="O252" s="22" t="s">
        <v>4</v>
      </c>
      <c r="P252" s="22" t="s">
        <v>5</v>
      </c>
      <c r="Q252" s="22" t="s">
        <v>6</v>
      </c>
      <c r="R252" s="22" t="s">
        <v>7</v>
      </c>
      <c r="S252" s="23" t="s">
        <v>8</v>
      </c>
      <c r="T252" s="23" t="s">
        <v>9</v>
      </c>
      <c r="U252" s="24" t="s">
        <v>10</v>
      </c>
      <c r="V252" s="24"/>
      <c r="W252" s="83" t="s">
        <v>34</v>
      </c>
      <c r="X252" s="23" t="s">
        <v>12</v>
      </c>
      <c r="Y252" s="23" t="s">
        <v>13</v>
      </c>
      <c r="Z252" s="23" t="s">
        <v>14</v>
      </c>
    </row>
    <row r="253" spans="1:27" x14ac:dyDescent="0.25">
      <c r="A253" s="26" t="s">
        <v>15</v>
      </c>
      <c r="B253" s="15" t="s">
        <v>16</v>
      </c>
      <c r="C253" s="15" t="s">
        <v>17</v>
      </c>
      <c r="D253" s="27" t="s">
        <v>18</v>
      </c>
      <c r="E253" s="27" t="s">
        <v>19</v>
      </c>
      <c r="F253" s="27" t="s">
        <v>20</v>
      </c>
      <c r="G253" s="27" t="s">
        <v>21</v>
      </c>
      <c r="H253" s="27" t="s">
        <v>22</v>
      </c>
      <c r="I253" s="27" t="s">
        <v>23</v>
      </c>
      <c r="J253" s="27" t="s">
        <v>24</v>
      </c>
      <c r="K253" s="15" t="s">
        <v>25</v>
      </c>
      <c r="L253" s="28">
        <v>45789</v>
      </c>
      <c r="M253" s="28">
        <v>45790</v>
      </c>
      <c r="N253" s="28">
        <v>45791</v>
      </c>
      <c r="O253" s="28">
        <v>45792</v>
      </c>
      <c r="P253" s="28">
        <v>45793</v>
      </c>
      <c r="Q253" s="28">
        <v>45794</v>
      </c>
      <c r="R253" s="28">
        <v>45795</v>
      </c>
      <c r="S253" s="18"/>
      <c r="T253" s="29"/>
      <c r="U253" s="21"/>
      <c r="V253" s="167"/>
      <c r="W253" s="84"/>
      <c r="X253" s="18"/>
      <c r="Y253" s="18"/>
      <c r="Z253" s="18"/>
    </row>
    <row r="254" spans="1:27" x14ac:dyDescent="0.25">
      <c r="A254" s="31" t="s">
        <v>26</v>
      </c>
      <c r="B254" s="32"/>
      <c r="C254" s="33"/>
      <c r="D254" s="33"/>
      <c r="E254" s="16"/>
      <c r="F254" s="27" t="s">
        <v>27</v>
      </c>
      <c r="G254" s="27" t="s">
        <v>28</v>
      </c>
      <c r="H254" s="17"/>
      <c r="I254" s="16"/>
      <c r="J254" s="16"/>
      <c r="K254" s="16"/>
      <c r="L254" s="34" t="s">
        <v>74</v>
      </c>
      <c r="M254" s="34" t="s">
        <v>82</v>
      </c>
      <c r="N254" s="34" t="s">
        <v>29</v>
      </c>
      <c r="O254" s="34" t="s">
        <v>82</v>
      </c>
      <c r="P254" s="34" t="s">
        <v>82</v>
      </c>
      <c r="Q254" s="34" t="s">
        <v>84</v>
      </c>
      <c r="R254" s="34" t="s">
        <v>29</v>
      </c>
      <c r="S254" s="18"/>
      <c r="T254" s="29"/>
      <c r="U254" s="85"/>
      <c r="V254" s="168"/>
      <c r="W254" s="86"/>
      <c r="X254" s="18"/>
      <c r="Y254" s="18"/>
      <c r="Z254" s="18"/>
    </row>
    <row r="255" spans="1:27" x14ac:dyDescent="0.25">
      <c r="A255" s="35" t="s">
        <v>30</v>
      </c>
      <c r="B255" s="87"/>
      <c r="C255" s="46"/>
      <c r="D255" s="88"/>
      <c r="E255" s="44"/>
      <c r="F255" s="89"/>
      <c r="G255" s="90"/>
      <c r="H255" s="91"/>
      <c r="I255" s="90"/>
      <c r="J255" s="90"/>
      <c r="K255" s="90"/>
      <c r="L255" s="42" t="s">
        <v>73</v>
      </c>
      <c r="M255" s="42" t="s">
        <v>73</v>
      </c>
      <c r="N255" s="42" t="s">
        <v>83</v>
      </c>
      <c r="O255" s="42" t="s">
        <v>83</v>
      </c>
      <c r="P255" s="42" t="s">
        <v>83</v>
      </c>
      <c r="Q255" s="42" t="s">
        <v>83</v>
      </c>
      <c r="R255" s="42"/>
      <c r="S255" s="43"/>
      <c r="T255" s="44"/>
      <c r="U255" s="89"/>
      <c r="V255" s="90"/>
      <c r="W255" s="93"/>
      <c r="X255" s="90"/>
      <c r="Y255" s="43"/>
      <c r="Z255" s="43"/>
    </row>
    <row r="256" spans="1:27" x14ac:dyDescent="0.25">
      <c r="A256" s="146" t="s">
        <v>119</v>
      </c>
      <c r="B256" s="37">
        <v>4550</v>
      </c>
      <c r="C256" s="120">
        <f>B256</f>
        <v>4550</v>
      </c>
      <c r="D256" s="48">
        <f>B256/7</f>
        <v>650</v>
      </c>
      <c r="E256" s="37">
        <f>B256/7</f>
        <v>650</v>
      </c>
      <c r="F256" s="37">
        <f>B256*0.5/7</f>
        <v>325</v>
      </c>
      <c r="G256" s="37">
        <f>F256/2</f>
        <v>162.5</v>
      </c>
      <c r="H256" s="121" t="s">
        <v>39</v>
      </c>
      <c r="I256" s="124" t="s">
        <v>144</v>
      </c>
      <c r="J256" s="51" t="s">
        <v>142</v>
      </c>
      <c r="K256" s="123" t="s">
        <v>52</v>
      </c>
      <c r="L256" s="52">
        <f>$D256</f>
        <v>650</v>
      </c>
      <c r="M256" s="52">
        <f>$D256</f>
        <v>650</v>
      </c>
      <c r="N256" s="52">
        <f t="shared" ref="N256:Q256" si="81">$D256</f>
        <v>650</v>
      </c>
      <c r="O256" s="52">
        <f>$D256</f>
        <v>650</v>
      </c>
      <c r="P256" s="52">
        <f>$D256</f>
        <v>650</v>
      </c>
      <c r="Q256" s="52">
        <f t="shared" si="81"/>
        <v>650</v>
      </c>
      <c r="R256" s="52"/>
      <c r="S256" s="53">
        <f>SUM(L256:R256)</f>
        <v>3900</v>
      </c>
      <c r="T256" s="100"/>
      <c r="U256" s="166">
        <v>350</v>
      </c>
      <c r="V256" s="169"/>
      <c r="W256" s="102" t="s">
        <v>35</v>
      </c>
      <c r="X256" s="90"/>
      <c r="Y256" s="58">
        <f>SUM(S256:W256)-X256</f>
        <v>4250</v>
      </c>
      <c r="Z256" s="103"/>
    </row>
    <row r="257" spans="1:27" x14ac:dyDescent="0.25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4"/>
      <c r="M257" s="134"/>
      <c r="N257" s="134"/>
      <c r="O257" s="134"/>
      <c r="P257" s="134"/>
      <c r="Q257" s="134"/>
      <c r="R257" s="134"/>
      <c r="S257" s="139"/>
      <c r="T257" s="139"/>
      <c r="U257" s="139"/>
      <c r="V257" s="139"/>
      <c r="W257" s="139"/>
      <c r="X257" s="139"/>
      <c r="Y257" s="139"/>
      <c r="Z257" s="139"/>
    </row>
    <row r="258" spans="1:27" x14ac:dyDescent="0.25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61" t="s">
        <v>1</v>
      </c>
      <c r="M258" s="61" t="s">
        <v>2</v>
      </c>
      <c r="N258" s="61" t="s">
        <v>3</v>
      </c>
      <c r="O258" s="61" t="s">
        <v>4</v>
      </c>
      <c r="P258" s="61" t="s">
        <v>5</v>
      </c>
      <c r="Q258" s="61" t="s">
        <v>6</v>
      </c>
      <c r="R258" s="61" t="s">
        <v>7</v>
      </c>
      <c r="S258" s="106" t="s">
        <v>8</v>
      </c>
      <c r="T258" s="106" t="s">
        <v>9</v>
      </c>
      <c r="U258" s="107" t="s">
        <v>10</v>
      </c>
      <c r="V258" s="107"/>
      <c r="W258" s="108" t="s">
        <v>34</v>
      </c>
      <c r="X258" s="106" t="s">
        <v>12</v>
      </c>
      <c r="Y258" s="106" t="s">
        <v>13</v>
      </c>
      <c r="Z258" s="106" t="s">
        <v>14</v>
      </c>
      <c r="AA258" s="144" t="s">
        <v>66</v>
      </c>
    </row>
    <row r="259" spans="1:27" x14ac:dyDescent="0.25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62">
        <v>45796</v>
      </c>
      <c r="M259" s="62">
        <v>45797</v>
      </c>
      <c r="N259" s="62">
        <v>45798</v>
      </c>
      <c r="O259" s="62">
        <v>45799</v>
      </c>
      <c r="P259" s="62">
        <v>45800</v>
      </c>
      <c r="Q259" s="62">
        <v>45801</v>
      </c>
      <c r="R259" s="62">
        <v>45802</v>
      </c>
      <c r="S259" s="109"/>
      <c r="T259" s="110"/>
      <c r="U259" s="111"/>
      <c r="V259" s="170"/>
      <c r="W259" s="112"/>
      <c r="X259" s="109"/>
      <c r="Y259" s="109"/>
      <c r="Z259" s="109"/>
      <c r="AA259" s="145"/>
    </row>
    <row r="260" spans="1:27" x14ac:dyDescent="0.25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70" t="s">
        <v>74</v>
      </c>
      <c r="M260" s="74" t="s">
        <v>82</v>
      </c>
      <c r="N260" s="74" t="s">
        <v>29</v>
      </c>
      <c r="O260" s="74" t="s">
        <v>82</v>
      </c>
      <c r="P260" s="74" t="s">
        <v>29</v>
      </c>
      <c r="Q260" s="74" t="s">
        <v>82</v>
      </c>
      <c r="R260" s="74" t="s">
        <v>29</v>
      </c>
      <c r="S260" s="109"/>
      <c r="T260" s="110"/>
      <c r="U260" s="115"/>
      <c r="V260" s="171"/>
      <c r="W260" s="116"/>
      <c r="X260" s="109"/>
      <c r="Y260" s="109"/>
      <c r="Z260" s="109"/>
      <c r="AA260" s="159">
        <f>Y256+Y262</f>
        <v>7850</v>
      </c>
    </row>
    <row r="261" spans="1:27" x14ac:dyDescent="0.25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71"/>
      <c r="M261" s="71"/>
      <c r="N261" s="71" t="s">
        <v>85</v>
      </c>
      <c r="O261" s="71" t="s">
        <v>85</v>
      </c>
      <c r="P261" s="71" t="s">
        <v>42</v>
      </c>
      <c r="Q261" s="71" t="s">
        <v>42</v>
      </c>
      <c r="R261" s="71" t="s">
        <v>42</v>
      </c>
      <c r="S261" s="43"/>
      <c r="T261" s="44"/>
      <c r="U261" s="89"/>
      <c r="V261" s="90"/>
      <c r="W261" s="93"/>
      <c r="X261" s="90"/>
      <c r="Y261" s="43"/>
      <c r="Z261" s="43"/>
    </row>
    <row r="262" spans="1:27" x14ac:dyDescent="0.25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60"/>
      <c r="M262" s="60"/>
      <c r="N262" s="60">
        <f t="shared" ref="N262" si="82">$D256</f>
        <v>650</v>
      </c>
      <c r="O262" s="60">
        <f>$D256</f>
        <v>650</v>
      </c>
      <c r="P262" s="60">
        <f t="shared" ref="P262" si="83">$D256</f>
        <v>650</v>
      </c>
      <c r="Q262" s="60">
        <f>$D256</f>
        <v>650</v>
      </c>
      <c r="R262" s="60">
        <f t="shared" ref="R262" si="84">$D256</f>
        <v>650</v>
      </c>
      <c r="S262" s="53">
        <f>SUM(L262:R262)</f>
        <v>3250</v>
      </c>
      <c r="T262" s="100"/>
      <c r="U262" s="166">
        <v>350</v>
      </c>
      <c r="V262" s="169"/>
      <c r="W262" s="102" t="s">
        <v>35</v>
      </c>
      <c r="X262" s="90"/>
      <c r="Y262" s="58">
        <f>SUM(S262:W262)-X262</f>
        <v>3600</v>
      </c>
      <c r="Z262" s="103"/>
    </row>
    <row r="263" spans="1:27" x14ac:dyDescent="0.25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spans="1:27" x14ac:dyDescent="0.25">
      <c r="A264" s="140"/>
      <c r="B264" s="141"/>
      <c r="C264" s="142"/>
      <c r="D264" s="142"/>
      <c r="E264" s="142"/>
      <c r="F264" s="142"/>
      <c r="G264" s="142"/>
      <c r="H264" s="143"/>
      <c r="I264" s="142"/>
      <c r="J264" s="142"/>
      <c r="K264" s="142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81"/>
      <c r="X264" s="18"/>
      <c r="Y264" s="18"/>
      <c r="Z264" s="18"/>
    </row>
    <row r="265" spans="1:27" x14ac:dyDescent="0.25">
      <c r="A265" s="140"/>
      <c r="B265" s="142"/>
      <c r="C265" s="142"/>
      <c r="D265" s="142"/>
      <c r="E265" s="142"/>
      <c r="F265" s="142"/>
      <c r="G265" s="142"/>
      <c r="H265" s="143"/>
      <c r="I265" s="142"/>
      <c r="J265" s="142"/>
      <c r="K265" s="142"/>
      <c r="L265" s="22" t="s">
        <v>1</v>
      </c>
      <c r="M265" s="22" t="s">
        <v>2</v>
      </c>
      <c r="N265" s="22" t="s">
        <v>3</v>
      </c>
      <c r="O265" s="22" t="s">
        <v>4</v>
      </c>
      <c r="P265" s="22" t="s">
        <v>5</v>
      </c>
      <c r="Q265" s="22" t="s">
        <v>6</v>
      </c>
      <c r="R265" s="22" t="s">
        <v>7</v>
      </c>
      <c r="S265" s="23" t="s">
        <v>8</v>
      </c>
      <c r="T265" s="23" t="s">
        <v>9</v>
      </c>
      <c r="U265" s="24" t="s">
        <v>10</v>
      </c>
      <c r="V265" s="24"/>
      <c r="W265" s="83" t="s">
        <v>34</v>
      </c>
      <c r="X265" s="23" t="s">
        <v>12</v>
      </c>
      <c r="Y265" s="23" t="s">
        <v>13</v>
      </c>
      <c r="Z265" s="23" t="s">
        <v>14</v>
      </c>
    </row>
    <row r="266" spans="1:27" x14ac:dyDescent="0.25">
      <c r="A266" s="26" t="s">
        <v>15</v>
      </c>
      <c r="B266" s="15" t="s">
        <v>16</v>
      </c>
      <c r="C266" s="15" t="s">
        <v>17</v>
      </c>
      <c r="D266" s="27" t="s">
        <v>18</v>
      </c>
      <c r="E266" s="27" t="s">
        <v>19</v>
      </c>
      <c r="F266" s="27" t="s">
        <v>20</v>
      </c>
      <c r="G266" s="27" t="s">
        <v>21</v>
      </c>
      <c r="H266" s="27" t="s">
        <v>22</v>
      </c>
      <c r="I266" s="27" t="s">
        <v>23</v>
      </c>
      <c r="J266" s="27" t="s">
        <v>24</v>
      </c>
      <c r="K266" s="15" t="s">
        <v>25</v>
      </c>
      <c r="L266" s="28">
        <v>45789</v>
      </c>
      <c r="M266" s="28">
        <v>45790</v>
      </c>
      <c r="N266" s="28">
        <v>45791</v>
      </c>
      <c r="O266" s="28">
        <v>45792</v>
      </c>
      <c r="P266" s="28">
        <v>45793</v>
      </c>
      <c r="Q266" s="28">
        <v>45794</v>
      </c>
      <c r="R266" s="28">
        <v>45795</v>
      </c>
      <c r="S266" s="18"/>
      <c r="T266" s="29"/>
      <c r="U266" s="21"/>
      <c r="V266" s="167"/>
      <c r="W266" s="84"/>
      <c r="X266" s="18"/>
      <c r="Y266" s="18"/>
      <c r="Z266" s="18"/>
    </row>
    <row r="267" spans="1:27" x14ac:dyDescent="0.25">
      <c r="A267" s="31" t="s">
        <v>26</v>
      </c>
      <c r="B267" s="32"/>
      <c r="C267" s="33"/>
      <c r="D267" s="33"/>
      <c r="E267" s="16"/>
      <c r="F267" s="27" t="s">
        <v>27</v>
      </c>
      <c r="G267" s="27" t="s">
        <v>28</v>
      </c>
      <c r="H267" s="17"/>
      <c r="I267" s="16"/>
      <c r="J267" s="16"/>
      <c r="K267" s="16"/>
      <c r="L267" s="34" t="s">
        <v>74</v>
      </c>
      <c r="M267" s="34" t="s">
        <v>82</v>
      </c>
      <c r="N267" s="34" t="s">
        <v>29</v>
      </c>
      <c r="O267" s="34" t="s">
        <v>82</v>
      </c>
      <c r="P267" s="34" t="s">
        <v>82</v>
      </c>
      <c r="Q267" s="34" t="s">
        <v>84</v>
      </c>
      <c r="R267" s="34" t="s">
        <v>29</v>
      </c>
      <c r="S267" s="18"/>
      <c r="T267" s="29"/>
      <c r="U267" s="85"/>
      <c r="V267" s="168"/>
      <c r="W267" s="86"/>
      <c r="X267" s="18"/>
      <c r="Y267" s="18"/>
      <c r="Z267" s="18"/>
    </row>
    <row r="268" spans="1:27" x14ac:dyDescent="0.25">
      <c r="A268" s="35" t="s">
        <v>30</v>
      </c>
      <c r="B268" s="87"/>
      <c r="C268" s="46"/>
      <c r="D268" s="88"/>
      <c r="E268" s="44"/>
      <c r="F268" s="89"/>
      <c r="G268" s="90"/>
      <c r="H268" s="91"/>
      <c r="I268" s="90"/>
      <c r="J268" s="90"/>
      <c r="K268" s="90"/>
      <c r="L268" s="42" t="s">
        <v>73</v>
      </c>
      <c r="M268" s="42" t="s">
        <v>73</v>
      </c>
      <c r="N268" s="42" t="s">
        <v>83</v>
      </c>
      <c r="O268" s="42" t="s">
        <v>83</v>
      </c>
      <c r="P268" s="42" t="s">
        <v>83</v>
      </c>
      <c r="Q268" s="42" t="s">
        <v>83</v>
      </c>
      <c r="R268" s="42"/>
      <c r="S268" s="43"/>
      <c r="T268" s="44"/>
      <c r="U268" s="89"/>
      <c r="V268" s="90"/>
      <c r="W268" s="93"/>
      <c r="X268" s="90"/>
      <c r="Y268" s="43"/>
      <c r="Z268" s="43"/>
    </row>
    <row r="269" spans="1:27" x14ac:dyDescent="0.25">
      <c r="A269" s="165" t="s">
        <v>120</v>
      </c>
      <c r="B269" s="37">
        <v>4500</v>
      </c>
      <c r="C269" s="37">
        <f>B269/2</f>
        <v>2250</v>
      </c>
      <c r="D269" s="48">
        <f>B269/7</f>
        <v>642.85714285714289</v>
      </c>
      <c r="E269" s="37">
        <f>B269/7</f>
        <v>642.85714285714289</v>
      </c>
      <c r="F269" s="37">
        <f>B269*0.5/7</f>
        <v>321.42857142857144</v>
      </c>
      <c r="G269" s="37">
        <f>F269/2</f>
        <v>160.71428571428572</v>
      </c>
      <c r="H269" s="121" t="s">
        <v>63</v>
      </c>
      <c r="I269" s="124" t="s">
        <v>160</v>
      </c>
      <c r="J269" s="51" t="s">
        <v>142</v>
      </c>
      <c r="K269" s="123" t="s">
        <v>53</v>
      </c>
      <c r="L269" s="52">
        <f>$D269</f>
        <v>642.85714285714289</v>
      </c>
      <c r="M269" s="52">
        <f>$D269</f>
        <v>642.85714285714289</v>
      </c>
      <c r="N269" s="52">
        <f t="shared" ref="N269:Q269" si="85">$D269</f>
        <v>642.85714285714289</v>
      </c>
      <c r="O269" s="52">
        <f>$D269</f>
        <v>642.85714285714289</v>
      </c>
      <c r="P269" s="52">
        <f>$D269</f>
        <v>642.85714285714289</v>
      </c>
      <c r="Q269" s="52">
        <f t="shared" si="85"/>
        <v>642.85714285714289</v>
      </c>
      <c r="R269" s="52"/>
      <c r="S269" s="53">
        <f>SUM(L269:R269)</f>
        <v>3857.1428571428578</v>
      </c>
      <c r="T269" s="100"/>
      <c r="U269" s="166">
        <v>350</v>
      </c>
      <c r="V269" s="169"/>
      <c r="W269" s="102" t="s">
        <v>35</v>
      </c>
      <c r="X269" s="90"/>
      <c r="Y269" s="58">
        <f>SUM(S269:W269)-X269</f>
        <v>4207.1428571428578</v>
      </c>
      <c r="Z269" s="103"/>
    </row>
    <row r="270" spans="1:27" x14ac:dyDescent="0.25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4"/>
      <c r="M270" s="134"/>
      <c r="N270" s="134"/>
      <c r="O270" s="134"/>
      <c r="P270" s="134"/>
      <c r="Q270" s="134"/>
      <c r="R270" s="134"/>
      <c r="S270" s="139"/>
      <c r="T270" s="139"/>
      <c r="U270" s="139"/>
      <c r="V270" s="139"/>
      <c r="W270" s="139"/>
      <c r="X270" s="139"/>
      <c r="Y270" s="139"/>
      <c r="Z270" s="139"/>
    </row>
    <row r="271" spans="1:27" x14ac:dyDescent="0.25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61" t="s">
        <v>1</v>
      </c>
      <c r="M271" s="61" t="s">
        <v>2</v>
      </c>
      <c r="N271" s="61" t="s">
        <v>3</v>
      </c>
      <c r="O271" s="61" t="s">
        <v>4</v>
      </c>
      <c r="P271" s="61" t="s">
        <v>5</v>
      </c>
      <c r="Q271" s="61" t="s">
        <v>6</v>
      </c>
      <c r="R271" s="61" t="s">
        <v>7</v>
      </c>
      <c r="S271" s="106" t="s">
        <v>8</v>
      </c>
      <c r="T271" s="106" t="s">
        <v>9</v>
      </c>
      <c r="U271" s="107" t="s">
        <v>10</v>
      </c>
      <c r="V271" s="107"/>
      <c r="W271" s="108" t="s">
        <v>34</v>
      </c>
      <c r="X271" s="106" t="s">
        <v>12</v>
      </c>
      <c r="Y271" s="106" t="s">
        <v>13</v>
      </c>
      <c r="Z271" s="106" t="s">
        <v>14</v>
      </c>
      <c r="AA271" s="144" t="s">
        <v>66</v>
      </c>
    </row>
    <row r="272" spans="1:27" x14ac:dyDescent="0.25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62">
        <v>45796</v>
      </c>
      <c r="M272" s="62">
        <v>45797</v>
      </c>
      <c r="N272" s="62">
        <v>45798</v>
      </c>
      <c r="O272" s="62">
        <v>45799</v>
      </c>
      <c r="P272" s="62">
        <v>45800</v>
      </c>
      <c r="Q272" s="62">
        <v>45801</v>
      </c>
      <c r="R272" s="62">
        <v>45802</v>
      </c>
      <c r="S272" s="109"/>
      <c r="T272" s="110"/>
      <c r="U272" s="111"/>
      <c r="V272" s="170"/>
      <c r="W272" s="112"/>
      <c r="X272" s="109"/>
      <c r="Y272" s="109"/>
      <c r="Z272" s="109"/>
      <c r="AA272" s="145"/>
    </row>
    <row r="273" spans="1:27" x14ac:dyDescent="0.25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70" t="s">
        <v>74</v>
      </c>
      <c r="M273" s="74" t="s">
        <v>82</v>
      </c>
      <c r="N273" s="74" t="s">
        <v>29</v>
      </c>
      <c r="O273" s="74" t="s">
        <v>92</v>
      </c>
      <c r="P273" s="74" t="s">
        <v>92</v>
      </c>
      <c r="Q273" s="74" t="s">
        <v>92</v>
      </c>
      <c r="R273" s="74" t="s">
        <v>92</v>
      </c>
      <c r="S273" s="109"/>
      <c r="T273" s="110"/>
      <c r="U273" s="115"/>
      <c r="V273" s="171"/>
      <c r="W273" s="116"/>
      <c r="X273" s="109"/>
      <c r="Y273" s="109"/>
      <c r="Z273" s="109"/>
      <c r="AA273" s="159">
        <f>Y269+Y275</f>
        <v>6285.7142857142862</v>
      </c>
    </row>
    <row r="274" spans="1:27" x14ac:dyDescent="0.25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71"/>
      <c r="M274" s="71"/>
      <c r="N274" s="71" t="s">
        <v>85</v>
      </c>
      <c r="O274" s="71" t="s">
        <v>63</v>
      </c>
      <c r="P274" s="71" t="s">
        <v>63</v>
      </c>
      <c r="Q274" s="71" t="s">
        <v>63</v>
      </c>
      <c r="R274" s="71" t="s">
        <v>63</v>
      </c>
      <c r="S274" s="43"/>
      <c r="T274" s="44"/>
      <c r="U274" s="89"/>
      <c r="V274" s="90"/>
      <c r="W274" s="93"/>
      <c r="X274" s="90"/>
      <c r="Y274" s="43"/>
      <c r="Z274" s="43"/>
    </row>
    <row r="275" spans="1:27" x14ac:dyDescent="0.25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60"/>
      <c r="M275" s="60"/>
      <c r="N275" s="60">
        <f t="shared" ref="N275" si="86">$D269</f>
        <v>642.85714285714289</v>
      </c>
      <c r="O275" s="60">
        <f>$D269/2</f>
        <v>321.42857142857144</v>
      </c>
      <c r="P275" s="60">
        <f t="shared" ref="P275:R275" si="87">$D269/2</f>
        <v>321.42857142857144</v>
      </c>
      <c r="Q275" s="60">
        <f t="shared" si="87"/>
        <v>321.42857142857144</v>
      </c>
      <c r="R275" s="60">
        <f t="shared" si="87"/>
        <v>321.42857142857144</v>
      </c>
      <c r="S275" s="53">
        <f>SUM(L275:R275)</f>
        <v>1928.5714285714289</v>
      </c>
      <c r="T275" s="100"/>
      <c r="U275" s="166">
        <f>50*3</f>
        <v>150</v>
      </c>
      <c r="V275" s="169"/>
      <c r="W275" s="102" t="s">
        <v>35</v>
      </c>
      <c r="X275" s="90"/>
      <c r="Y275" s="58">
        <f>SUM(S275:W275)-X275</f>
        <v>2078.5714285714289</v>
      </c>
      <c r="Z275" s="103"/>
    </row>
    <row r="276" spans="1:27" x14ac:dyDescent="0.25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spans="1:27" x14ac:dyDescent="0.25">
      <c r="A277" s="140"/>
      <c r="B277" s="141"/>
      <c r="C277" s="142"/>
      <c r="D277" s="142"/>
      <c r="E277" s="142"/>
      <c r="F277" s="142"/>
      <c r="G277" s="142"/>
      <c r="H277" s="143"/>
      <c r="I277" s="142"/>
      <c r="J277" s="142"/>
      <c r="K277" s="142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81"/>
      <c r="X277" s="18"/>
      <c r="Y277" s="18"/>
      <c r="Z277" s="18"/>
    </row>
    <row r="278" spans="1:27" x14ac:dyDescent="0.25">
      <c r="A278" s="140"/>
      <c r="B278" s="142"/>
      <c r="C278" s="142"/>
      <c r="D278" s="142"/>
      <c r="E278" s="142"/>
      <c r="F278" s="142"/>
      <c r="G278" s="142"/>
      <c r="H278" s="143"/>
      <c r="I278" s="142"/>
      <c r="J278" s="142"/>
      <c r="K278" s="142"/>
      <c r="L278" s="22" t="s">
        <v>1</v>
      </c>
      <c r="M278" s="22" t="s">
        <v>2</v>
      </c>
      <c r="N278" s="22" t="s">
        <v>3</v>
      </c>
      <c r="O278" s="22" t="s">
        <v>4</v>
      </c>
      <c r="P278" s="22" t="s">
        <v>5</v>
      </c>
      <c r="Q278" s="22" t="s">
        <v>6</v>
      </c>
      <c r="R278" s="22" t="s">
        <v>7</v>
      </c>
      <c r="S278" s="23" t="s">
        <v>8</v>
      </c>
      <c r="T278" s="23" t="s">
        <v>9</v>
      </c>
      <c r="U278" s="24" t="s">
        <v>10</v>
      </c>
      <c r="V278" s="24"/>
      <c r="W278" s="83" t="s">
        <v>34</v>
      </c>
      <c r="X278" s="23" t="s">
        <v>12</v>
      </c>
      <c r="Y278" s="23" t="s">
        <v>13</v>
      </c>
      <c r="Z278" s="23" t="s">
        <v>14</v>
      </c>
    </row>
    <row r="279" spans="1:27" x14ac:dyDescent="0.25">
      <c r="A279" s="26" t="s">
        <v>15</v>
      </c>
      <c r="B279" s="15" t="s">
        <v>16</v>
      </c>
      <c r="C279" s="15" t="s">
        <v>17</v>
      </c>
      <c r="D279" s="27" t="s">
        <v>18</v>
      </c>
      <c r="E279" s="27" t="s">
        <v>19</v>
      </c>
      <c r="F279" s="27" t="s">
        <v>20</v>
      </c>
      <c r="G279" s="27" t="s">
        <v>21</v>
      </c>
      <c r="H279" s="27" t="s">
        <v>22</v>
      </c>
      <c r="I279" s="27" t="s">
        <v>23</v>
      </c>
      <c r="J279" s="27" t="s">
        <v>24</v>
      </c>
      <c r="K279" s="15" t="s">
        <v>25</v>
      </c>
      <c r="L279" s="28">
        <v>45789</v>
      </c>
      <c r="M279" s="28">
        <v>45790</v>
      </c>
      <c r="N279" s="28">
        <v>45791</v>
      </c>
      <c r="O279" s="28">
        <v>45792</v>
      </c>
      <c r="P279" s="28">
        <v>45793</v>
      </c>
      <c r="Q279" s="28">
        <v>45794</v>
      </c>
      <c r="R279" s="28">
        <v>45795</v>
      </c>
      <c r="S279" s="18"/>
      <c r="T279" s="29"/>
      <c r="U279" s="21"/>
      <c r="V279" s="167"/>
      <c r="W279" s="84"/>
      <c r="X279" s="18"/>
      <c r="Y279" s="18"/>
      <c r="Z279" s="18"/>
    </row>
    <row r="280" spans="1:27" x14ac:dyDescent="0.25">
      <c r="A280" s="31" t="s">
        <v>26</v>
      </c>
      <c r="B280" s="32"/>
      <c r="C280" s="33"/>
      <c r="D280" s="33"/>
      <c r="E280" s="16"/>
      <c r="F280" s="27" t="s">
        <v>27</v>
      </c>
      <c r="G280" s="27" t="s">
        <v>28</v>
      </c>
      <c r="H280" s="17"/>
      <c r="I280" s="16"/>
      <c r="J280" s="16"/>
      <c r="K280" s="16"/>
      <c r="L280" s="34" t="s">
        <v>74</v>
      </c>
      <c r="M280" s="34" t="s">
        <v>82</v>
      </c>
      <c r="N280" s="34" t="s">
        <v>29</v>
      </c>
      <c r="O280" s="34" t="s">
        <v>82</v>
      </c>
      <c r="P280" s="34" t="s">
        <v>82</v>
      </c>
      <c r="Q280" s="34" t="s">
        <v>84</v>
      </c>
      <c r="R280" s="34" t="s">
        <v>29</v>
      </c>
      <c r="S280" s="18"/>
      <c r="T280" s="29"/>
      <c r="U280" s="85"/>
      <c r="V280" s="168"/>
      <c r="W280" s="86"/>
      <c r="X280" s="18"/>
      <c r="Y280" s="18"/>
      <c r="Z280" s="18"/>
    </row>
    <row r="281" spans="1:27" x14ac:dyDescent="0.25">
      <c r="A281" s="35" t="s">
        <v>30</v>
      </c>
      <c r="B281" s="87"/>
      <c r="C281" s="46"/>
      <c r="D281" s="88"/>
      <c r="E281" s="44"/>
      <c r="F281" s="89"/>
      <c r="G281" s="90"/>
      <c r="H281" s="91"/>
      <c r="I281" s="90"/>
      <c r="J281" s="90"/>
      <c r="K281" s="90"/>
      <c r="L281" s="42" t="s">
        <v>73</v>
      </c>
      <c r="M281" s="42" t="s">
        <v>73</v>
      </c>
      <c r="N281" s="42" t="s">
        <v>83</v>
      </c>
      <c r="O281" s="42" t="s">
        <v>83</v>
      </c>
      <c r="P281" s="42" t="s">
        <v>83</v>
      </c>
      <c r="Q281" s="42" t="s">
        <v>83</v>
      </c>
      <c r="R281" s="42"/>
      <c r="S281" s="43"/>
      <c r="T281" s="44"/>
      <c r="U281" s="89"/>
      <c r="V281" s="90"/>
      <c r="W281" s="93"/>
      <c r="X281" s="90"/>
      <c r="Y281" s="43"/>
      <c r="Z281" s="43"/>
    </row>
    <row r="282" spans="1:27" x14ac:dyDescent="0.25">
      <c r="A282" s="146" t="s">
        <v>121</v>
      </c>
      <c r="B282" s="37">
        <f>3250</f>
        <v>3250</v>
      </c>
      <c r="C282" s="37">
        <v>3250</v>
      </c>
      <c r="D282" s="48">
        <f>B282/7</f>
        <v>464.28571428571428</v>
      </c>
      <c r="E282" s="37">
        <f>B282/7</f>
        <v>464.28571428571428</v>
      </c>
      <c r="F282" s="37">
        <f>B282*0.5/7</f>
        <v>232.14285714285714</v>
      </c>
      <c r="G282" s="37">
        <f>F282/2</f>
        <v>116.07142857142857</v>
      </c>
      <c r="H282" s="121" t="s">
        <v>38</v>
      </c>
      <c r="I282" s="124" t="s">
        <v>153</v>
      </c>
      <c r="J282" s="51" t="s">
        <v>142</v>
      </c>
      <c r="K282" s="123" t="s">
        <v>54</v>
      </c>
      <c r="L282" s="52">
        <f>$D282</f>
        <v>464.28571428571428</v>
      </c>
      <c r="M282" s="52">
        <f>$D282</f>
        <v>464.28571428571428</v>
      </c>
      <c r="N282" s="52">
        <f t="shared" ref="N282:Q282" si="88">$D282</f>
        <v>464.28571428571428</v>
      </c>
      <c r="O282" s="52">
        <f>$D282</f>
        <v>464.28571428571428</v>
      </c>
      <c r="P282" s="52">
        <f>$D282</f>
        <v>464.28571428571428</v>
      </c>
      <c r="Q282" s="52">
        <f t="shared" si="88"/>
        <v>464.28571428571428</v>
      </c>
      <c r="R282" s="52"/>
      <c r="S282" s="53">
        <f>SUM(L282:R282)</f>
        <v>2785.7142857142858</v>
      </c>
      <c r="T282" s="100"/>
      <c r="U282" s="166">
        <v>350</v>
      </c>
      <c r="V282" s="169"/>
      <c r="W282" s="102" t="s">
        <v>35</v>
      </c>
      <c r="X282" s="90"/>
      <c r="Y282" s="58">
        <f>SUM(S282:W282)-X282</f>
        <v>3135.7142857142858</v>
      </c>
      <c r="Z282" s="103"/>
    </row>
    <row r="283" spans="1:27" x14ac:dyDescent="0.25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4"/>
      <c r="M283" s="134"/>
      <c r="N283" s="134"/>
      <c r="O283" s="134"/>
      <c r="P283" s="134"/>
      <c r="Q283" s="134"/>
      <c r="R283" s="134"/>
      <c r="S283" s="139"/>
      <c r="T283" s="139"/>
      <c r="U283" s="139"/>
      <c r="V283" s="139"/>
      <c r="W283" s="139"/>
      <c r="X283" s="139"/>
      <c r="Y283" s="139"/>
      <c r="Z283" s="139"/>
    </row>
    <row r="284" spans="1:27" x14ac:dyDescent="0.25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61" t="s">
        <v>1</v>
      </c>
      <c r="M284" s="61" t="s">
        <v>2</v>
      </c>
      <c r="N284" s="61" t="s">
        <v>3</v>
      </c>
      <c r="O284" s="61" t="s">
        <v>4</v>
      </c>
      <c r="P284" s="61" t="s">
        <v>5</v>
      </c>
      <c r="Q284" s="61" t="s">
        <v>6</v>
      </c>
      <c r="R284" s="61" t="s">
        <v>7</v>
      </c>
      <c r="S284" s="106" t="s">
        <v>8</v>
      </c>
      <c r="T284" s="106" t="s">
        <v>9</v>
      </c>
      <c r="U284" s="107" t="s">
        <v>10</v>
      </c>
      <c r="V284" s="107"/>
      <c r="W284" s="108" t="s">
        <v>34</v>
      </c>
      <c r="X284" s="106" t="s">
        <v>12</v>
      </c>
      <c r="Y284" s="106" t="s">
        <v>13</v>
      </c>
      <c r="Z284" s="106" t="s">
        <v>14</v>
      </c>
      <c r="AA284" s="144" t="s">
        <v>66</v>
      </c>
    </row>
    <row r="285" spans="1:27" x14ac:dyDescent="0.25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62">
        <v>45796</v>
      </c>
      <c r="M285" s="62">
        <v>45797</v>
      </c>
      <c r="N285" s="62">
        <v>45798</v>
      </c>
      <c r="O285" s="62">
        <v>45799</v>
      </c>
      <c r="P285" s="62">
        <v>45800</v>
      </c>
      <c r="Q285" s="62">
        <v>45801</v>
      </c>
      <c r="R285" s="62">
        <v>45802</v>
      </c>
      <c r="S285" s="109"/>
      <c r="T285" s="110"/>
      <c r="U285" s="111"/>
      <c r="V285" s="170"/>
      <c r="W285" s="112"/>
      <c r="X285" s="109"/>
      <c r="Y285" s="109"/>
      <c r="Z285" s="109"/>
      <c r="AA285" s="145"/>
    </row>
    <row r="286" spans="1:27" x14ac:dyDescent="0.25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70" t="s">
        <v>74</v>
      </c>
      <c r="M286" s="74" t="s">
        <v>82</v>
      </c>
      <c r="N286" s="74" t="s">
        <v>29</v>
      </c>
      <c r="O286" s="74" t="s">
        <v>82</v>
      </c>
      <c r="P286" s="74" t="s">
        <v>29</v>
      </c>
      <c r="Q286" s="74" t="s">
        <v>82</v>
      </c>
      <c r="R286" s="74" t="s">
        <v>29</v>
      </c>
      <c r="S286" s="109"/>
      <c r="T286" s="110"/>
      <c r="U286" s="115"/>
      <c r="V286" s="171"/>
      <c r="W286" s="116"/>
      <c r="X286" s="109"/>
      <c r="Y286" s="109"/>
      <c r="Z286" s="109"/>
      <c r="AA286" s="159">
        <f>Y282+Y288</f>
        <v>5807.1428571428569</v>
      </c>
    </row>
    <row r="287" spans="1:27" x14ac:dyDescent="0.25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71"/>
      <c r="M287" s="71"/>
      <c r="N287" s="71" t="s">
        <v>85</v>
      </c>
      <c r="O287" s="71" t="s">
        <v>85</v>
      </c>
      <c r="P287" s="71" t="s">
        <v>42</v>
      </c>
      <c r="Q287" s="71" t="s">
        <v>42</v>
      </c>
      <c r="R287" s="71" t="s">
        <v>42</v>
      </c>
      <c r="S287" s="43"/>
      <c r="T287" s="44"/>
      <c r="U287" s="89"/>
      <c r="V287" s="90"/>
      <c r="W287" s="93"/>
      <c r="X287" s="90"/>
      <c r="Y287" s="43"/>
      <c r="Z287" s="43"/>
    </row>
    <row r="288" spans="1:27" x14ac:dyDescent="0.25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60"/>
      <c r="M288" s="60"/>
      <c r="N288" s="60">
        <f t="shared" ref="N288" si="89">$D282</f>
        <v>464.28571428571428</v>
      </c>
      <c r="O288" s="60">
        <f>$D282</f>
        <v>464.28571428571428</v>
      </c>
      <c r="P288" s="60">
        <f t="shared" ref="P288" si="90">$D282</f>
        <v>464.28571428571428</v>
      </c>
      <c r="Q288" s="60">
        <f>$D282</f>
        <v>464.28571428571428</v>
      </c>
      <c r="R288" s="60">
        <f t="shared" ref="R288" si="91">$D282</f>
        <v>464.28571428571428</v>
      </c>
      <c r="S288" s="53">
        <f>SUM(L288:R288)</f>
        <v>2321.4285714285716</v>
      </c>
      <c r="T288" s="100"/>
      <c r="U288" s="166">
        <v>350</v>
      </c>
      <c r="V288" s="169"/>
      <c r="W288" s="102" t="s">
        <v>35</v>
      </c>
      <c r="X288" s="90"/>
      <c r="Y288" s="58">
        <f>SUM(S288:W288)-X288</f>
        <v>2671.4285714285716</v>
      </c>
      <c r="Z288" s="103"/>
    </row>
    <row r="289" spans="1:27" x14ac:dyDescent="0.25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spans="1:27" x14ac:dyDescent="0.25">
      <c r="A290" s="140"/>
      <c r="B290" s="141"/>
      <c r="C290" s="142"/>
      <c r="D290" s="142"/>
      <c r="E290" s="142"/>
      <c r="F290" s="142"/>
      <c r="G290" s="142"/>
      <c r="H290" s="143"/>
      <c r="I290" s="142"/>
      <c r="J290" s="142"/>
      <c r="K290" s="142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81"/>
      <c r="X290" s="18"/>
      <c r="Y290" s="18"/>
      <c r="Z290" s="18"/>
    </row>
    <row r="291" spans="1:27" x14ac:dyDescent="0.25">
      <c r="A291" s="140"/>
      <c r="B291" s="142"/>
      <c r="C291" s="142"/>
      <c r="D291" s="142"/>
      <c r="E291" s="142"/>
      <c r="F291" s="142"/>
      <c r="G291" s="142"/>
      <c r="H291" s="143"/>
      <c r="I291" s="142"/>
      <c r="J291" s="142"/>
      <c r="K291" s="142"/>
      <c r="L291" s="22" t="s">
        <v>1</v>
      </c>
      <c r="M291" s="22" t="s">
        <v>2</v>
      </c>
      <c r="N291" s="22" t="s">
        <v>3</v>
      </c>
      <c r="O291" s="22" t="s">
        <v>4</v>
      </c>
      <c r="P291" s="22" t="s">
        <v>5</v>
      </c>
      <c r="Q291" s="22" t="s">
        <v>6</v>
      </c>
      <c r="R291" s="22" t="s">
        <v>7</v>
      </c>
      <c r="S291" s="23" t="s">
        <v>8</v>
      </c>
      <c r="T291" s="23" t="s">
        <v>9</v>
      </c>
      <c r="U291" s="24" t="s">
        <v>10</v>
      </c>
      <c r="V291" s="24"/>
      <c r="W291" s="83" t="s">
        <v>34</v>
      </c>
      <c r="X291" s="23" t="s">
        <v>12</v>
      </c>
      <c r="Y291" s="23" t="s">
        <v>13</v>
      </c>
      <c r="Z291" s="23" t="s">
        <v>14</v>
      </c>
    </row>
    <row r="292" spans="1:27" x14ac:dyDescent="0.25">
      <c r="A292" s="26" t="s">
        <v>15</v>
      </c>
      <c r="B292" s="15" t="s">
        <v>16</v>
      </c>
      <c r="C292" s="15" t="s">
        <v>17</v>
      </c>
      <c r="D292" s="27" t="s">
        <v>18</v>
      </c>
      <c r="E292" s="27" t="s">
        <v>19</v>
      </c>
      <c r="F292" s="27" t="s">
        <v>20</v>
      </c>
      <c r="G292" s="27" t="s">
        <v>21</v>
      </c>
      <c r="H292" s="27" t="s">
        <v>22</v>
      </c>
      <c r="I292" s="27" t="s">
        <v>23</v>
      </c>
      <c r="J292" s="27" t="s">
        <v>24</v>
      </c>
      <c r="K292" s="15" t="s">
        <v>25</v>
      </c>
      <c r="L292" s="28">
        <v>45789</v>
      </c>
      <c r="M292" s="28">
        <v>45790</v>
      </c>
      <c r="N292" s="28">
        <v>45791</v>
      </c>
      <c r="O292" s="28">
        <v>45792</v>
      </c>
      <c r="P292" s="28">
        <v>45793</v>
      </c>
      <c r="Q292" s="28">
        <v>45794</v>
      </c>
      <c r="R292" s="28">
        <v>45795</v>
      </c>
      <c r="S292" s="18"/>
      <c r="T292" s="29"/>
      <c r="U292" s="21"/>
      <c r="V292" s="167"/>
      <c r="W292" s="84"/>
      <c r="X292" s="18"/>
      <c r="Y292" s="18"/>
      <c r="Z292" s="18"/>
    </row>
    <row r="293" spans="1:27" x14ac:dyDescent="0.25">
      <c r="A293" s="31" t="s">
        <v>26</v>
      </c>
      <c r="B293" s="32"/>
      <c r="C293" s="33"/>
      <c r="D293" s="33"/>
      <c r="E293" s="16"/>
      <c r="F293" s="27" t="s">
        <v>27</v>
      </c>
      <c r="G293" s="27" t="s">
        <v>28</v>
      </c>
      <c r="H293" s="17"/>
      <c r="I293" s="16"/>
      <c r="J293" s="16"/>
      <c r="K293" s="16"/>
      <c r="L293" s="34" t="s">
        <v>74</v>
      </c>
      <c r="M293" s="34" t="s">
        <v>82</v>
      </c>
      <c r="N293" s="34" t="s">
        <v>29</v>
      </c>
      <c r="O293" s="34" t="s">
        <v>82</v>
      </c>
      <c r="P293" s="34" t="s">
        <v>82</v>
      </c>
      <c r="Q293" s="34" t="s">
        <v>84</v>
      </c>
      <c r="R293" s="34" t="s">
        <v>29</v>
      </c>
      <c r="S293" s="18"/>
      <c r="T293" s="29"/>
      <c r="U293" s="85"/>
      <c r="V293" s="168"/>
      <c r="W293" s="86"/>
      <c r="X293" s="18"/>
      <c r="Y293" s="18"/>
      <c r="Z293" s="18"/>
    </row>
    <row r="294" spans="1:27" x14ac:dyDescent="0.25">
      <c r="A294" s="35" t="s">
        <v>30</v>
      </c>
      <c r="B294" s="87"/>
      <c r="C294" s="46"/>
      <c r="D294" s="88"/>
      <c r="E294" s="44"/>
      <c r="F294" s="89"/>
      <c r="G294" s="90"/>
      <c r="H294" s="91"/>
      <c r="I294" s="90"/>
      <c r="J294" s="90"/>
      <c r="K294" s="90"/>
      <c r="L294" s="42" t="s">
        <v>73</v>
      </c>
      <c r="M294" s="42" t="s">
        <v>73</v>
      </c>
      <c r="N294" s="42" t="s">
        <v>83</v>
      </c>
      <c r="O294" s="42" t="s">
        <v>83</v>
      </c>
      <c r="P294" s="42" t="s">
        <v>83</v>
      </c>
      <c r="Q294" s="42" t="s">
        <v>83</v>
      </c>
      <c r="R294" s="42"/>
      <c r="S294" s="43"/>
      <c r="T294" s="44"/>
      <c r="U294" s="89"/>
      <c r="V294" s="90"/>
      <c r="W294" s="93"/>
      <c r="X294" s="90"/>
      <c r="Y294" s="43"/>
      <c r="Z294" s="43"/>
    </row>
    <row r="295" spans="1:27" x14ac:dyDescent="0.25">
      <c r="A295" s="146" t="s">
        <v>122</v>
      </c>
      <c r="B295" s="37">
        <v>3500</v>
      </c>
      <c r="C295" s="37">
        <v>3500</v>
      </c>
      <c r="D295" s="48">
        <f>B295/7</f>
        <v>500</v>
      </c>
      <c r="E295" s="37">
        <f>B295/7</f>
        <v>500</v>
      </c>
      <c r="F295" s="37">
        <f>B295*0.5/7</f>
        <v>250</v>
      </c>
      <c r="G295" s="37">
        <f>F295/2</f>
        <v>125</v>
      </c>
      <c r="H295" s="129" t="s">
        <v>49</v>
      </c>
      <c r="I295" s="124" t="s">
        <v>161</v>
      </c>
      <c r="J295" s="51" t="s">
        <v>142</v>
      </c>
      <c r="K295" s="123" t="s">
        <v>55</v>
      </c>
      <c r="L295" s="52">
        <f>$D295</f>
        <v>500</v>
      </c>
      <c r="M295" s="52">
        <f>$D295</f>
        <v>500</v>
      </c>
      <c r="N295" s="52">
        <f t="shared" ref="N295:Q295" si="92">$D295</f>
        <v>500</v>
      </c>
      <c r="O295" s="52">
        <f>$D295</f>
        <v>500</v>
      </c>
      <c r="P295" s="52">
        <f>$D295</f>
        <v>500</v>
      </c>
      <c r="Q295" s="52">
        <f t="shared" si="92"/>
        <v>500</v>
      </c>
      <c r="R295" s="52"/>
      <c r="S295" s="53">
        <f>SUM(L295:R295)</f>
        <v>3000</v>
      </c>
      <c r="T295" s="100"/>
      <c r="U295" s="166">
        <v>350</v>
      </c>
      <c r="V295" s="169"/>
      <c r="W295" s="102" t="s">
        <v>35</v>
      </c>
      <c r="X295" s="90"/>
      <c r="Y295" s="58">
        <f>SUM(S295:W295)-X295</f>
        <v>3350</v>
      </c>
      <c r="Z295" s="103"/>
    </row>
    <row r="296" spans="1:27" x14ac:dyDescent="0.25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4"/>
      <c r="M296" s="134"/>
      <c r="N296" s="134"/>
      <c r="O296" s="134"/>
      <c r="P296" s="134"/>
      <c r="Q296" s="134"/>
      <c r="R296" s="134"/>
      <c r="S296" s="139"/>
      <c r="T296" s="139"/>
      <c r="U296" s="139"/>
      <c r="V296" s="139"/>
      <c r="W296" s="139"/>
      <c r="X296" s="139"/>
      <c r="Y296" s="139"/>
      <c r="Z296" s="139"/>
    </row>
    <row r="297" spans="1:27" x14ac:dyDescent="0.25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61" t="s">
        <v>1</v>
      </c>
      <c r="M297" s="61" t="s">
        <v>2</v>
      </c>
      <c r="N297" s="61" t="s">
        <v>3</v>
      </c>
      <c r="O297" s="61" t="s">
        <v>4</v>
      </c>
      <c r="P297" s="61" t="s">
        <v>5</v>
      </c>
      <c r="Q297" s="61" t="s">
        <v>6</v>
      </c>
      <c r="R297" s="61" t="s">
        <v>7</v>
      </c>
      <c r="S297" s="106" t="s">
        <v>8</v>
      </c>
      <c r="T297" s="106" t="s">
        <v>9</v>
      </c>
      <c r="U297" s="107" t="s">
        <v>10</v>
      </c>
      <c r="V297" s="107"/>
      <c r="W297" s="108" t="s">
        <v>34</v>
      </c>
      <c r="X297" s="106" t="s">
        <v>12</v>
      </c>
      <c r="Y297" s="106" t="s">
        <v>13</v>
      </c>
      <c r="Z297" s="106" t="s">
        <v>14</v>
      </c>
      <c r="AA297" s="144" t="s">
        <v>66</v>
      </c>
    </row>
    <row r="298" spans="1:27" x14ac:dyDescent="0.25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62">
        <v>45796</v>
      </c>
      <c r="M298" s="62">
        <v>45797</v>
      </c>
      <c r="N298" s="62">
        <v>45798</v>
      </c>
      <c r="O298" s="62">
        <v>45799</v>
      </c>
      <c r="P298" s="62">
        <v>45800</v>
      </c>
      <c r="Q298" s="62">
        <v>45801</v>
      </c>
      <c r="R298" s="62">
        <v>45802</v>
      </c>
      <c r="S298" s="109"/>
      <c r="T298" s="110"/>
      <c r="U298" s="111"/>
      <c r="V298" s="170"/>
      <c r="W298" s="112"/>
      <c r="X298" s="109"/>
      <c r="Y298" s="109"/>
      <c r="Z298" s="109"/>
      <c r="AA298" s="145"/>
    </row>
    <row r="299" spans="1:27" x14ac:dyDescent="0.25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70" t="s">
        <v>74</v>
      </c>
      <c r="M299" s="74" t="s">
        <v>82</v>
      </c>
      <c r="N299" s="74" t="s">
        <v>29</v>
      </c>
      <c r="O299" s="74" t="s">
        <v>82</v>
      </c>
      <c r="P299" s="74" t="s">
        <v>29</v>
      </c>
      <c r="Q299" s="74" t="s">
        <v>82</v>
      </c>
      <c r="R299" s="74" t="s">
        <v>29</v>
      </c>
      <c r="S299" s="109"/>
      <c r="T299" s="110"/>
      <c r="U299" s="115"/>
      <c r="V299" s="171"/>
      <c r="W299" s="116"/>
      <c r="X299" s="109"/>
      <c r="Y299" s="109"/>
      <c r="Z299" s="109"/>
      <c r="AA299" s="159">
        <f>Y295+Y301</f>
        <v>6200</v>
      </c>
    </row>
    <row r="300" spans="1:27" x14ac:dyDescent="0.25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71"/>
      <c r="M300" s="71"/>
      <c r="N300" s="71" t="s">
        <v>85</v>
      </c>
      <c r="O300" s="71" t="s">
        <v>85</v>
      </c>
      <c r="P300" s="71" t="s">
        <v>42</v>
      </c>
      <c r="Q300" s="71" t="s">
        <v>42</v>
      </c>
      <c r="R300" s="71" t="s">
        <v>42</v>
      </c>
      <c r="S300" s="43"/>
      <c r="T300" s="44"/>
      <c r="U300" s="89"/>
      <c r="V300" s="90"/>
      <c r="W300" s="93"/>
      <c r="X300" s="90"/>
      <c r="Y300" s="43"/>
      <c r="Z300" s="43"/>
    </row>
    <row r="301" spans="1:27" x14ac:dyDescent="0.25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60"/>
      <c r="M301" s="60"/>
      <c r="N301" s="60">
        <f t="shared" ref="N301" si="93">$D295</f>
        <v>500</v>
      </c>
      <c r="O301" s="60">
        <f>$D295</f>
        <v>500</v>
      </c>
      <c r="P301" s="60">
        <f t="shared" ref="P301" si="94">$D295</f>
        <v>500</v>
      </c>
      <c r="Q301" s="60">
        <f>$D295</f>
        <v>500</v>
      </c>
      <c r="R301" s="60">
        <f t="shared" ref="R301" si="95">$D295</f>
        <v>500</v>
      </c>
      <c r="S301" s="53">
        <f>SUM(L301:R301)</f>
        <v>2500</v>
      </c>
      <c r="T301" s="100"/>
      <c r="U301" s="166">
        <v>350</v>
      </c>
      <c r="V301" s="169"/>
      <c r="W301" s="102" t="s">
        <v>35</v>
      </c>
      <c r="X301" s="90"/>
      <c r="Y301" s="58">
        <f>SUM(S301:W301)-X301</f>
        <v>2850</v>
      </c>
      <c r="Z301" s="103"/>
    </row>
    <row r="302" spans="1:27" x14ac:dyDescent="0.25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spans="1:27" x14ac:dyDescent="0.25">
      <c r="A303" s="140"/>
      <c r="B303" s="141"/>
      <c r="C303" s="142"/>
      <c r="D303" s="142"/>
      <c r="E303" s="142"/>
      <c r="F303" s="142"/>
      <c r="G303" s="142"/>
      <c r="H303" s="143"/>
      <c r="I303" s="142"/>
      <c r="J303" s="142"/>
      <c r="K303" s="142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81"/>
      <c r="X303" s="18"/>
      <c r="Y303" s="18"/>
      <c r="Z303" s="18"/>
    </row>
    <row r="304" spans="1:27" x14ac:dyDescent="0.25">
      <c r="A304" s="140"/>
      <c r="B304" s="142"/>
      <c r="C304" s="142"/>
      <c r="D304" s="142"/>
      <c r="E304" s="142"/>
      <c r="F304" s="142"/>
      <c r="G304" s="142"/>
      <c r="H304" s="143"/>
      <c r="I304" s="142"/>
      <c r="J304" s="142"/>
      <c r="K304" s="142"/>
      <c r="L304" s="22" t="s">
        <v>1</v>
      </c>
      <c r="M304" s="22" t="s">
        <v>2</v>
      </c>
      <c r="N304" s="22" t="s">
        <v>3</v>
      </c>
      <c r="O304" s="22" t="s">
        <v>4</v>
      </c>
      <c r="P304" s="22" t="s">
        <v>5</v>
      </c>
      <c r="Q304" s="22" t="s">
        <v>6</v>
      </c>
      <c r="R304" s="22" t="s">
        <v>7</v>
      </c>
      <c r="S304" s="23" t="s">
        <v>8</v>
      </c>
      <c r="T304" s="23" t="s">
        <v>9</v>
      </c>
      <c r="U304" s="24" t="s">
        <v>10</v>
      </c>
      <c r="V304" s="24"/>
      <c r="W304" s="83" t="s">
        <v>34</v>
      </c>
      <c r="X304" s="23" t="s">
        <v>12</v>
      </c>
      <c r="Y304" s="23" t="s">
        <v>13</v>
      </c>
      <c r="Z304" s="23" t="s">
        <v>14</v>
      </c>
    </row>
    <row r="305" spans="1:27" x14ac:dyDescent="0.25">
      <c r="A305" s="26" t="s">
        <v>15</v>
      </c>
      <c r="B305" s="15" t="s">
        <v>16</v>
      </c>
      <c r="C305" s="15" t="s">
        <v>17</v>
      </c>
      <c r="D305" s="27" t="s">
        <v>18</v>
      </c>
      <c r="E305" s="27" t="s">
        <v>19</v>
      </c>
      <c r="F305" s="27" t="s">
        <v>20</v>
      </c>
      <c r="G305" s="27" t="s">
        <v>21</v>
      </c>
      <c r="H305" s="27" t="s">
        <v>22</v>
      </c>
      <c r="I305" s="27" t="s">
        <v>23</v>
      </c>
      <c r="J305" s="27" t="s">
        <v>24</v>
      </c>
      <c r="K305" s="15" t="s">
        <v>25</v>
      </c>
      <c r="L305" s="28">
        <v>45789</v>
      </c>
      <c r="M305" s="28">
        <v>45790</v>
      </c>
      <c r="N305" s="28">
        <v>45791</v>
      </c>
      <c r="O305" s="28">
        <v>45792</v>
      </c>
      <c r="P305" s="28">
        <v>45793</v>
      </c>
      <c r="Q305" s="28">
        <v>45794</v>
      </c>
      <c r="R305" s="28">
        <v>45795</v>
      </c>
      <c r="S305" s="18"/>
      <c r="T305" s="29"/>
      <c r="U305" s="21"/>
      <c r="V305" s="167"/>
      <c r="W305" s="84"/>
      <c r="X305" s="18"/>
      <c r="Y305" s="18"/>
      <c r="Z305" s="18"/>
    </row>
    <row r="306" spans="1:27" x14ac:dyDescent="0.25">
      <c r="A306" s="31" t="s">
        <v>26</v>
      </c>
      <c r="B306" s="32"/>
      <c r="C306" s="33"/>
      <c r="D306" s="33"/>
      <c r="E306" s="16"/>
      <c r="F306" s="27" t="s">
        <v>27</v>
      </c>
      <c r="G306" s="27" t="s">
        <v>28</v>
      </c>
      <c r="H306" s="17"/>
      <c r="I306" s="16"/>
      <c r="J306" s="16"/>
      <c r="K306" s="16"/>
      <c r="L306" s="34" t="s">
        <v>74</v>
      </c>
      <c r="M306" s="34" t="s">
        <v>82</v>
      </c>
      <c r="N306" s="34" t="s">
        <v>29</v>
      </c>
      <c r="O306" s="34" t="s">
        <v>82</v>
      </c>
      <c r="P306" s="34" t="s">
        <v>82</v>
      </c>
      <c r="Q306" s="34" t="s">
        <v>84</v>
      </c>
      <c r="R306" s="34" t="s">
        <v>29</v>
      </c>
      <c r="S306" s="18"/>
      <c r="T306" s="29"/>
      <c r="U306" s="85"/>
      <c r="V306" s="168"/>
      <c r="W306" s="86"/>
      <c r="X306" s="18"/>
      <c r="Y306" s="18"/>
      <c r="Z306" s="18"/>
    </row>
    <row r="307" spans="1:27" x14ac:dyDescent="0.25">
      <c r="A307" s="35" t="s">
        <v>30</v>
      </c>
      <c r="B307" s="87"/>
      <c r="C307" s="46"/>
      <c r="D307" s="88"/>
      <c r="E307" s="44"/>
      <c r="F307" s="89"/>
      <c r="G307" s="90"/>
      <c r="H307" s="91"/>
      <c r="I307" s="90"/>
      <c r="J307" s="90"/>
      <c r="K307" s="90"/>
      <c r="L307" s="42" t="s">
        <v>73</v>
      </c>
      <c r="M307" s="42" t="s">
        <v>73</v>
      </c>
      <c r="N307" s="42" t="s">
        <v>83</v>
      </c>
      <c r="O307" s="42" t="s">
        <v>83</v>
      </c>
      <c r="P307" s="42" t="s">
        <v>83</v>
      </c>
      <c r="Q307" s="42" t="s">
        <v>83</v>
      </c>
      <c r="R307" s="42"/>
      <c r="S307" s="43"/>
      <c r="T307" s="44"/>
      <c r="U307" s="89"/>
      <c r="V307" s="90"/>
      <c r="W307" s="93"/>
      <c r="X307" s="90"/>
      <c r="Y307" s="43"/>
      <c r="Z307" s="43"/>
    </row>
    <row r="308" spans="1:27" x14ac:dyDescent="0.25">
      <c r="A308" s="146" t="s">
        <v>123</v>
      </c>
      <c r="B308" s="37">
        <v>3400</v>
      </c>
      <c r="C308" s="37">
        <v>2800</v>
      </c>
      <c r="D308" s="48">
        <f>B308/7</f>
        <v>485.71428571428572</v>
      </c>
      <c r="E308" s="37">
        <v>400</v>
      </c>
      <c r="F308" s="37">
        <v>200</v>
      </c>
      <c r="G308" s="37">
        <v>100</v>
      </c>
      <c r="H308" s="129" t="s">
        <v>31</v>
      </c>
      <c r="I308" s="124" t="s">
        <v>162</v>
      </c>
      <c r="J308" s="51" t="s">
        <v>142</v>
      </c>
      <c r="K308" s="123" t="s">
        <v>56</v>
      </c>
      <c r="L308" s="52">
        <f>$D308</f>
        <v>485.71428571428572</v>
      </c>
      <c r="M308" s="52">
        <f>$D308</f>
        <v>485.71428571428572</v>
      </c>
      <c r="N308" s="52">
        <f t="shared" ref="N308:Q308" si="96">$D308</f>
        <v>485.71428571428572</v>
      </c>
      <c r="O308" s="52">
        <f>$D308</f>
        <v>485.71428571428572</v>
      </c>
      <c r="P308" s="52">
        <f>$D308</f>
        <v>485.71428571428572</v>
      </c>
      <c r="Q308" s="52">
        <f t="shared" si="96"/>
        <v>485.71428571428572</v>
      </c>
      <c r="R308" s="52"/>
      <c r="S308" s="53">
        <f>SUM(L308:R308)</f>
        <v>2914.2857142857142</v>
      </c>
      <c r="T308" s="100"/>
      <c r="U308" s="166">
        <v>350</v>
      </c>
      <c r="V308" s="169"/>
      <c r="W308" s="102" t="s">
        <v>35</v>
      </c>
      <c r="X308" s="90"/>
      <c r="Y308" s="58">
        <f>SUM(S308:W308)-X308</f>
        <v>3264.2857142857142</v>
      </c>
      <c r="Z308" s="103"/>
    </row>
    <row r="309" spans="1:27" x14ac:dyDescent="0.25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4"/>
      <c r="M309" s="134"/>
      <c r="N309" s="134"/>
      <c r="O309" s="134"/>
      <c r="P309" s="134"/>
      <c r="Q309" s="134"/>
      <c r="R309" s="134"/>
      <c r="S309" s="139"/>
      <c r="T309" s="139"/>
      <c r="U309" s="139"/>
      <c r="V309" s="139"/>
      <c r="W309" s="139"/>
      <c r="X309" s="139"/>
      <c r="Y309" s="139"/>
      <c r="Z309" s="139"/>
    </row>
    <row r="310" spans="1:27" x14ac:dyDescent="0.25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61" t="s">
        <v>1</v>
      </c>
      <c r="M310" s="61" t="s">
        <v>2</v>
      </c>
      <c r="N310" s="61" t="s">
        <v>3</v>
      </c>
      <c r="O310" s="61" t="s">
        <v>4</v>
      </c>
      <c r="P310" s="61" t="s">
        <v>5</v>
      </c>
      <c r="Q310" s="61" t="s">
        <v>6</v>
      </c>
      <c r="R310" s="61" t="s">
        <v>7</v>
      </c>
      <c r="S310" s="106" t="s">
        <v>8</v>
      </c>
      <c r="T310" s="106" t="s">
        <v>9</v>
      </c>
      <c r="U310" s="107" t="s">
        <v>10</v>
      </c>
      <c r="V310" s="107"/>
      <c r="W310" s="108" t="s">
        <v>34</v>
      </c>
      <c r="X310" s="106" t="s">
        <v>12</v>
      </c>
      <c r="Y310" s="106" t="s">
        <v>13</v>
      </c>
      <c r="Z310" s="106" t="s">
        <v>14</v>
      </c>
      <c r="AA310" s="144" t="s">
        <v>66</v>
      </c>
    </row>
    <row r="311" spans="1:27" x14ac:dyDescent="0.25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62">
        <v>45796</v>
      </c>
      <c r="M311" s="62">
        <v>45797</v>
      </c>
      <c r="N311" s="62">
        <v>45798</v>
      </c>
      <c r="O311" s="62">
        <v>45799</v>
      </c>
      <c r="P311" s="62">
        <v>45800</v>
      </c>
      <c r="Q311" s="62">
        <v>45801</v>
      </c>
      <c r="R311" s="62">
        <v>45802</v>
      </c>
      <c r="S311" s="109"/>
      <c r="T311" s="110"/>
      <c r="U311" s="111"/>
      <c r="V311" s="170"/>
      <c r="W311" s="112"/>
      <c r="X311" s="109"/>
      <c r="Y311" s="109"/>
      <c r="Z311" s="109"/>
      <c r="AA311" s="145"/>
    </row>
    <row r="312" spans="1:27" x14ac:dyDescent="0.25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70" t="s">
        <v>74</v>
      </c>
      <c r="M312" s="74" t="s">
        <v>82</v>
      </c>
      <c r="N312" s="74" t="s">
        <v>29</v>
      </c>
      <c r="O312" s="74" t="s">
        <v>82</v>
      </c>
      <c r="P312" s="74" t="s">
        <v>29</v>
      </c>
      <c r="Q312" s="74" t="s">
        <v>82</v>
      </c>
      <c r="R312" s="74" t="s">
        <v>29</v>
      </c>
      <c r="S312" s="109"/>
      <c r="T312" s="110"/>
      <c r="U312" s="115"/>
      <c r="V312" s="171"/>
      <c r="W312" s="116"/>
      <c r="X312" s="109"/>
      <c r="Y312" s="109"/>
      <c r="Z312" s="109"/>
      <c r="AA312" s="159">
        <f>Y308+Y314</f>
        <v>6042.8571428571431</v>
      </c>
    </row>
    <row r="313" spans="1:27" x14ac:dyDescent="0.25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71"/>
      <c r="M313" s="71"/>
      <c r="N313" s="71" t="s">
        <v>85</v>
      </c>
      <c r="O313" s="71" t="s">
        <v>85</v>
      </c>
      <c r="P313" s="71" t="s">
        <v>42</v>
      </c>
      <c r="Q313" s="71" t="s">
        <v>42</v>
      </c>
      <c r="R313" s="71" t="s">
        <v>42</v>
      </c>
      <c r="S313" s="43"/>
      <c r="T313" s="44"/>
      <c r="U313" s="89"/>
      <c r="V313" s="90"/>
      <c r="W313" s="93"/>
      <c r="X313" s="90"/>
      <c r="Y313" s="43"/>
      <c r="Z313" s="43"/>
    </row>
    <row r="314" spans="1:27" x14ac:dyDescent="0.25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60"/>
      <c r="M314" s="60"/>
      <c r="N314" s="60">
        <f t="shared" ref="N314" si="97">$D308</f>
        <v>485.71428571428572</v>
      </c>
      <c r="O314" s="60">
        <f>$D308</f>
        <v>485.71428571428572</v>
      </c>
      <c r="P314" s="60">
        <f t="shared" ref="P314" si="98">$D308</f>
        <v>485.71428571428572</v>
      </c>
      <c r="Q314" s="60">
        <f>$D308</f>
        <v>485.71428571428572</v>
      </c>
      <c r="R314" s="60">
        <f t="shared" ref="R314" si="99">$D308</f>
        <v>485.71428571428572</v>
      </c>
      <c r="S314" s="53">
        <f>SUM(L314:R314)</f>
        <v>2428.5714285714284</v>
      </c>
      <c r="T314" s="100"/>
      <c r="U314" s="166">
        <v>350</v>
      </c>
      <c r="V314" s="169"/>
      <c r="W314" s="102" t="s">
        <v>35</v>
      </c>
      <c r="X314" s="90"/>
      <c r="Y314" s="58">
        <f>SUM(S314:W314)-X314</f>
        <v>2778.5714285714284</v>
      </c>
      <c r="Z314" s="103"/>
    </row>
    <row r="315" spans="1:27" x14ac:dyDescent="0.25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spans="1:27" x14ac:dyDescent="0.25">
      <c r="A316" s="140"/>
      <c r="B316" s="141"/>
      <c r="C316" s="142"/>
      <c r="D316" s="142"/>
      <c r="E316" s="142"/>
      <c r="F316" s="142"/>
      <c r="G316" s="142"/>
      <c r="H316" s="143"/>
      <c r="I316" s="142"/>
      <c r="J316" s="142"/>
      <c r="K316" s="142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81"/>
      <c r="X316" s="18"/>
      <c r="Y316" s="18"/>
      <c r="Z316" s="18"/>
    </row>
    <row r="317" spans="1:27" x14ac:dyDescent="0.25">
      <c r="A317" s="140"/>
      <c r="B317" s="142"/>
      <c r="C317" s="142"/>
      <c r="D317" s="142"/>
      <c r="E317" s="142"/>
      <c r="F317" s="142"/>
      <c r="G317" s="142"/>
      <c r="H317" s="143"/>
      <c r="I317" s="142"/>
      <c r="J317" s="142"/>
      <c r="K317" s="142"/>
      <c r="L317" s="22" t="s">
        <v>1</v>
      </c>
      <c r="M317" s="22" t="s">
        <v>2</v>
      </c>
      <c r="N317" s="22" t="s">
        <v>3</v>
      </c>
      <c r="O317" s="22" t="s">
        <v>4</v>
      </c>
      <c r="P317" s="22" t="s">
        <v>5</v>
      </c>
      <c r="Q317" s="22" t="s">
        <v>6</v>
      </c>
      <c r="R317" s="22" t="s">
        <v>7</v>
      </c>
      <c r="S317" s="23" t="s">
        <v>8</v>
      </c>
      <c r="T317" s="23" t="s">
        <v>9</v>
      </c>
      <c r="U317" s="24" t="s">
        <v>10</v>
      </c>
      <c r="V317" s="24"/>
      <c r="W317" s="83" t="s">
        <v>96</v>
      </c>
      <c r="X317" s="23" t="s">
        <v>12</v>
      </c>
      <c r="Y317" s="23" t="s">
        <v>13</v>
      </c>
      <c r="Z317" s="23" t="s">
        <v>14</v>
      </c>
    </row>
    <row r="318" spans="1:27" x14ac:dyDescent="0.25">
      <c r="A318" s="26" t="s">
        <v>15</v>
      </c>
      <c r="B318" s="15" t="s">
        <v>16</v>
      </c>
      <c r="C318" s="15" t="s">
        <v>17</v>
      </c>
      <c r="D318" s="27" t="s">
        <v>18</v>
      </c>
      <c r="E318" s="27" t="s">
        <v>19</v>
      </c>
      <c r="F318" s="27" t="s">
        <v>20</v>
      </c>
      <c r="G318" s="27" t="s">
        <v>21</v>
      </c>
      <c r="H318" s="27" t="s">
        <v>22</v>
      </c>
      <c r="I318" s="27" t="s">
        <v>23</v>
      </c>
      <c r="J318" s="27" t="s">
        <v>24</v>
      </c>
      <c r="K318" s="15" t="s">
        <v>25</v>
      </c>
      <c r="L318" s="28">
        <v>45789</v>
      </c>
      <c r="M318" s="28">
        <v>45790</v>
      </c>
      <c r="N318" s="28">
        <v>45791</v>
      </c>
      <c r="O318" s="28">
        <v>45792</v>
      </c>
      <c r="P318" s="28">
        <v>45793</v>
      </c>
      <c r="Q318" s="28">
        <v>45794</v>
      </c>
      <c r="R318" s="28">
        <v>45795</v>
      </c>
      <c r="S318" s="18"/>
      <c r="T318" s="29"/>
      <c r="U318" s="21"/>
      <c r="V318" s="167"/>
      <c r="W318" s="84"/>
      <c r="X318" s="18"/>
      <c r="Y318" s="18"/>
      <c r="Z318" s="18"/>
    </row>
    <row r="319" spans="1:27" x14ac:dyDescent="0.25">
      <c r="A319" s="31" t="s">
        <v>26</v>
      </c>
      <c r="B319" s="32"/>
      <c r="C319" s="33"/>
      <c r="D319" s="33"/>
      <c r="E319" s="16"/>
      <c r="F319" s="27" t="s">
        <v>27</v>
      </c>
      <c r="G319" s="27" t="s">
        <v>28</v>
      </c>
      <c r="H319" s="17"/>
      <c r="I319" s="16"/>
      <c r="J319" s="16"/>
      <c r="K319" s="16"/>
      <c r="L319" s="34" t="s">
        <v>74</v>
      </c>
      <c r="M319" s="34" t="s">
        <v>82</v>
      </c>
      <c r="N319" s="34" t="s">
        <v>29</v>
      </c>
      <c r="O319" s="34" t="s">
        <v>82</v>
      </c>
      <c r="P319" s="34" t="s">
        <v>82</v>
      </c>
      <c r="Q319" s="34" t="s">
        <v>84</v>
      </c>
      <c r="R319" s="34" t="s">
        <v>29</v>
      </c>
      <c r="S319" s="18"/>
      <c r="T319" s="29"/>
      <c r="U319" s="85"/>
      <c r="V319" s="168"/>
      <c r="W319" s="86"/>
      <c r="X319" s="18"/>
      <c r="Y319" s="18"/>
      <c r="Z319" s="18"/>
    </row>
    <row r="320" spans="1:27" x14ac:dyDescent="0.25">
      <c r="A320" s="35" t="s">
        <v>30</v>
      </c>
      <c r="B320" s="87"/>
      <c r="C320" s="46"/>
      <c r="D320" s="88"/>
      <c r="E320" s="44"/>
      <c r="F320" s="89"/>
      <c r="G320" s="90"/>
      <c r="H320" s="91"/>
      <c r="I320" s="90"/>
      <c r="J320" s="90"/>
      <c r="K320" s="90"/>
      <c r="L320" s="42" t="s">
        <v>73</v>
      </c>
      <c r="M320" s="42" t="s">
        <v>73</v>
      </c>
      <c r="N320" s="42" t="s">
        <v>83</v>
      </c>
      <c r="O320" s="42" t="s">
        <v>83</v>
      </c>
      <c r="P320" s="42" t="s">
        <v>83</v>
      </c>
      <c r="Q320" s="42" t="s">
        <v>83</v>
      </c>
      <c r="R320" s="42"/>
      <c r="S320" s="43"/>
      <c r="T320" s="44"/>
      <c r="U320" s="89"/>
      <c r="V320" s="90"/>
      <c r="W320" s="93"/>
      <c r="X320" s="90"/>
      <c r="Y320" s="43"/>
      <c r="Z320" s="43"/>
    </row>
    <row r="321" spans="1:27" x14ac:dyDescent="0.25">
      <c r="A321" s="146" t="s">
        <v>124</v>
      </c>
      <c r="B321" s="94">
        <v>3500</v>
      </c>
      <c r="C321" s="94">
        <v>3500</v>
      </c>
      <c r="D321" s="130">
        <f>B321/7</f>
        <v>500</v>
      </c>
      <c r="E321" s="37">
        <f>C321/7</f>
        <v>500</v>
      </c>
      <c r="F321" s="37">
        <f>E321/2</f>
        <v>250</v>
      </c>
      <c r="G321" s="37">
        <f>F321/2</f>
        <v>125</v>
      </c>
      <c r="H321" s="131" t="s">
        <v>39</v>
      </c>
      <c r="I321" s="124" t="s">
        <v>163</v>
      </c>
      <c r="J321" s="122" t="s">
        <v>142</v>
      </c>
      <c r="K321" s="123" t="s">
        <v>57</v>
      </c>
      <c r="L321" s="52">
        <f>$D321</f>
        <v>500</v>
      </c>
      <c r="M321" s="52">
        <f>$D321</f>
        <v>500</v>
      </c>
      <c r="N321" s="52">
        <f t="shared" ref="N321:Q321" si="100">$D321</f>
        <v>500</v>
      </c>
      <c r="O321" s="52">
        <f>$D321</f>
        <v>500</v>
      </c>
      <c r="P321" s="52">
        <f>$D321</f>
        <v>500</v>
      </c>
      <c r="Q321" s="52">
        <f t="shared" si="100"/>
        <v>500</v>
      </c>
      <c r="R321" s="52"/>
      <c r="S321" s="53">
        <f>SUM(L321:R321)</f>
        <v>3000</v>
      </c>
      <c r="T321" s="100"/>
      <c r="U321" s="166">
        <v>350</v>
      </c>
      <c r="V321" s="169"/>
      <c r="W321" s="102">
        <f>852.66+500</f>
        <v>1352.6599999999999</v>
      </c>
      <c r="X321" s="90"/>
      <c r="Y321" s="58">
        <f>SUM(S321:W321)-X321</f>
        <v>4702.66</v>
      </c>
      <c r="Z321" s="103"/>
    </row>
    <row r="322" spans="1:27" x14ac:dyDescent="0.25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4"/>
      <c r="M322" s="134"/>
      <c r="N322" s="134"/>
      <c r="O322" s="134"/>
      <c r="P322" s="134"/>
      <c r="Q322" s="134"/>
      <c r="R322" s="134"/>
      <c r="S322" s="139"/>
      <c r="T322" s="139"/>
      <c r="U322" s="139"/>
      <c r="V322" s="139"/>
      <c r="W322" s="139"/>
      <c r="X322" s="139"/>
      <c r="Y322" s="139"/>
      <c r="Z322" s="139"/>
    </row>
    <row r="323" spans="1:27" x14ac:dyDescent="0.25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61" t="s">
        <v>1</v>
      </c>
      <c r="M323" s="61" t="s">
        <v>2</v>
      </c>
      <c r="N323" s="61" t="s">
        <v>3</v>
      </c>
      <c r="O323" s="61" t="s">
        <v>4</v>
      </c>
      <c r="P323" s="61" t="s">
        <v>5</v>
      </c>
      <c r="Q323" s="61" t="s">
        <v>6</v>
      </c>
      <c r="R323" s="61" t="s">
        <v>7</v>
      </c>
      <c r="S323" s="106" t="s">
        <v>8</v>
      </c>
      <c r="T323" s="106" t="s">
        <v>9</v>
      </c>
      <c r="U323" s="107" t="s">
        <v>10</v>
      </c>
      <c r="V323" s="107"/>
      <c r="W323" s="108" t="s">
        <v>34</v>
      </c>
      <c r="X323" s="106" t="s">
        <v>12</v>
      </c>
      <c r="Y323" s="106" t="s">
        <v>13</v>
      </c>
      <c r="Z323" s="106" t="s">
        <v>14</v>
      </c>
      <c r="AA323" s="144" t="s">
        <v>66</v>
      </c>
    </row>
    <row r="324" spans="1:27" x14ac:dyDescent="0.25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62">
        <v>45796</v>
      </c>
      <c r="M324" s="62">
        <v>45797</v>
      </c>
      <c r="N324" s="62">
        <v>45798</v>
      </c>
      <c r="O324" s="62">
        <v>45799</v>
      </c>
      <c r="P324" s="62">
        <v>45800</v>
      </c>
      <c r="Q324" s="62">
        <v>45801</v>
      </c>
      <c r="R324" s="62">
        <v>45802</v>
      </c>
      <c r="S324" s="109"/>
      <c r="T324" s="110"/>
      <c r="U324" s="111"/>
      <c r="V324" s="170"/>
      <c r="W324" s="112"/>
      <c r="X324" s="109"/>
      <c r="Y324" s="109"/>
      <c r="Z324" s="109"/>
      <c r="AA324" s="145"/>
    </row>
    <row r="325" spans="1:27" x14ac:dyDescent="0.25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70" t="s">
        <v>74</v>
      </c>
      <c r="M325" s="74" t="s">
        <v>82</v>
      </c>
      <c r="N325" s="74" t="s">
        <v>29</v>
      </c>
      <c r="O325" s="74" t="s">
        <v>82</v>
      </c>
      <c r="P325" s="74" t="s">
        <v>29</v>
      </c>
      <c r="Q325" s="74" t="s">
        <v>82</v>
      </c>
      <c r="R325" s="74" t="s">
        <v>29</v>
      </c>
      <c r="S325" s="109"/>
      <c r="T325" s="110"/>
      <c r="U325" s="115"/>
      <c r="V325" s="171"/>
      <c r="W325" s="116"/>
      <c r="X325" s="109"/>
      <c r="Y325" s="109"/>
      <c r="Z325" s="109"/>
      <c r="AA325" s="159">
        <f>Y321+Y327</f>
        <v>7552.66</v>
      </c>
    </row>
    <row r="326" spans="1:27" x14ac:dyDescent="0.25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71"/>
      <c r="M326" s="71"/>
      <c r="N326" s="71" t="s">
        <v>85</v>
      </c>
      <c r="O326" s="71" t="s">
        <v>85</v>
      </c>
      <c r="P326" s="71" t="s">
        <v>42</v>
      </c>
      <c r="Q326" s="71" t="s">
        <v>42</v>
      </c>
      <c r="R326" s="71" t="s">
        <v>42</v>
      </c>
      <c r="S326" s="43"/>
      <c r="T326" s="44"/>
      <c r="U326" s="89"/>
      <c r="V326" s="90"/>
      <c r="W326" s="93"/>
      <c r="X326" s="90"/>
      <c r="Y326" s="43"/>
      <c r="Z326" s="43"/>
    </row>
    <row r="327" spans="1:27" x14ac:dyDescent="0.25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60"/>
      <c r="M327" s="60"/>
      <c r="N327" s="60">
        <f t="shared" ref="N327" si="101">$D321</f>
        <v>500</v>
      </c>
      <c r="O327" s="60">
        <f>$D321</f>
        <v>500</v>
      </c>
      <c r="P327" s="60">
        <f t="shared" ref="P327" si="102">$D321</f>
        <v>500</v>
      </c>
      <c r="Q327" s="60">
        <f>$D321</f>
        <v>500</v>
      </c>
      <c r="R327" s="60">
        <f t="shared" ref="R327" si="103">$D321</f>
        <v>500</v>
      </c>
      <c r="S327" s="53">
        <f>SUM(L327:R327)</f>
        <v>2500</v>
      </c>
      <c r="T327" s="100"/>
      <c r="U327" s="166">
        <v>350</v>
      </c>
      <c r="V327" s="169"/>
      <c r="W327" s="102" t="s">
        <v>35</v>
      </c>
      <c r="X327" s="90"/>
      <c r="Y327" s="58">
        <f>SUM(S327:W327)-X327</f>
        <v>2850</v>
      </c>
      <c r="Z327" s="103"/>
    </row>
    <row r="328" spans="1:27" x14ac:dyDescent="0.25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spans="1:27" x14ac:dyDescent="0.25">
      <c r="A329" s="140"/>
      <c r="B329" s="141"/>
      <c r="C329" s="142"/>
      <c r="D329" s="142"/>
      <c r="E329" s="142"/>
      <c r="F329" s="142"/>
      <c r="G329" s="142"/>
      <c r="H329" s="143"/>
      <c r="I329" s="142"/>
      <c r="J329" s="142"/>
      <c r="K329" s="142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81"/>
      <c r="X329" s="18"/>
      <c r="Y329" s="18"/>
      <c r="Z329" s="18"/>
    </row>
    <row r="330" spans="1:27" x14ac:dyDescent="0.25">
      <c r="A330" s="140"/>
      <c r="B330" s="142"/>
      <c r="C330" s="142"/>
      <c r="D330" s="142"/>
      <c r="E330" s="142"/>
      <c r="F330" s="142"/>
      <c r="G330" s="142"/>
      <c r="H330" s="143"/>
      <c r="I330" s="142"/>
      <c r="J330" s="142"/>
      <c r="K330" s="142"/>
      <c r="L330" s="22" t="s">
        <v>1</v>
      </c>
      <c r="M330" s="22" t="s">
        <v>2</v>
      </c>
      <c r="N330" s="22" t="s">
        <v>3</v>
      </c>
      <c r="O330" s="22" t="s">
        <v>4</v>
      </c>
      <c r="P330" s="22" t="s">
        <v>5</v>
      </c>
      <c r="Q330" s="22" t="s">
        <v>6</v>
      </c>
      <c r="R330" s="22" t="s">
        <v>7</v>
      </c>
      <c r="S330" s="23" t="s">
        <v>8</v>
      </c>
      <c r="T330" s="23" t="s">
        <v>9</v>
      </c>
      <c r="U330" s="24" t="s">
        <v>10</v>
      </c>
      <c r="V330" s="24"/>
      <c r="W330" s="83" t="s">
        <v>34</v>
      </c>
      <c r="X330" s="23" t="s">
        <v>12</v>
      </c>
      <c r="Y330" s="23" t="s">
        <v>13</v>
      </c>
      <c r="Z330" s="23" t="s">
        <v>14</v>
      </c>
    </row>
    <row r="331" spans="1:27" x14ac:dyDescent="0.25">
      <c r="A331" s="26" t="s">
        <v>15</v>
      </c>
      <c r="B331" s="15" t="s">
        <v>16</v>
      </c>
      <c r="C331" s="15" t="s">
        <v>17</v>
      </c>
      <c r="D331" s="27" t="s">
        <v>18</v>
      </c>
      <c r="E331" s="27" t="s">
        <v>19</v>
      </c>
      <c r="F331" s="27" t="s">
        <v>20</v>
      </c>
      <c r="G331" s="27" t="s">
        <v>21</v>
      </c>
      <c r="H331" s="27" t="s">
        <v>22</v>
      </c>
      <c r="I331" s="27" t="s">
        <v>23</v>
      </c>
      <c r="J331" s="27" t="s">
        <v>24</v>
      </c>
      <c r="K331" s="15" t="s">
        <v>25</v>
      </c>
      <c r="L331" s="28">
        <v>45789</v>
      </c>
      <c r="M331" s="28">
        <v>45790</v>
      </c>
      <c r="N331" s="28">
        <v>45791</v>
      </c>
      <c r="O331" s="28">
        <v>45792</v>
      </c>
      <c r="P331" s="28">
        <v>45793</v>
      </c>
      <c r="Q331" s="28">
        <v>45794</v>
      </c>
      <c r="R331" s="28">
        <v>45795</v>
      </c>
      <c r="S331" s="18"/>
      <c r="T331" s="29"/>
      <c r="U331" s="21"/>
      <c r="V331" s="167"/>
      <c r="W331" s="84"/>
      <c r="X331" s="18"/>
      <c r="Y331" s="18"/>
      <c r="Z331" s="18"/>
    </row>
    <row r="332" spans="1:27" x14ac:dyDescent="0.25">
      <c r="A332" s="31" t="s">
        <v>26</v>
      </c>
      <c r="B332" s="32"/>
      <c r="C332" s="33"/>
      <c r="D332" s="33"/>
      <c r="E332" s="16"/>
      <c r="F332" s="27" t="s">
        <v>27</v>
      </c>
      <c r="G332" s="27" t="s">
        <v>28</v>
      </c>
      <c r="H332" s="17"/>
      <c r="I332" s="16"/>
      <c r="J332" s="16"/>
      <c r="K332" s="16"/>
      <c r="L332" s="34" t="s">
        <v>74</v>
      </c>
      <c r="M332" s="34" t="s">
        <v>82</v>
      </c>
      <c r="N332" s="34" t="s">
        <v>29</v>
      </c>
      <c r="O332" s="34" t="s">
        <v>82</v>
      </c>
      <c r="P332" s="34" t="s">
        <v>82</v>
      </c>
      <c r="Q332" s="34" t="s">
        <v>84</v>
      </c>
      <c r="R332" s="34" t="s">
        <v>29</v>
      </c>
      <c r="S332" s="18"/>
      <c r="T332" s="29"/>
      <c r="U332" s="85"/>
      <c r="V332" s="168"/>
      <c r="W332" s="86"/>
      <c r="X332" s="18"/>
      <c r="Y332" s="18"/>
      <c r="Z332" s="18"/>
    </row>
    <row r="333" spans="1:27" x14ac:dyDescent="0.25">
      <c r="A333" s="35" t="s">
        <v>30</v>
      </c>
      <c r="B333" s="87"/>
      <c r="C333" s="46"/>
      <c r="D333" s="88"/>
      <c r="E333" s="44"/>
      <c r="F333" s="89"/>
      <c r="G333" s="90"/>
      <c r="H333" s="91"/>
      <c r="I333" s="90"/>
      <c r="J333" s="90"/>
      <c r="K333" s="90"/>
      <c r="L333" s="42" t="s">
        <v>73</v>
      </c>
      <c r="M333" s="42" t="s">
        <v>73</v>
      </c>
      <c r="N333" s="42" t="s">
        <v>83</v>
      </c>
      <c r="O333" s="42" t="s">
        <v>83</v>
      </c>
      <c r="P333" s="42" t="s">
        <v>83</v>
      </c>
      <c r="Q333" s="42" t="s">
        <v>83</v>
      </c>
      <c r="R333" s="42"/>
      <c r="S333" s="43"/>
      <c r="T333" s="44"/>
      <c r="U333" s="89"/>
      <c r="V333" s="90"/>
      <c r="W333" s="93"/>
      <c r="X333" s="90"/>
      <c r="Y333" s="43"/>
      <c r="Z333" s="43"/>
    </row>
    <row r="334" spans="1:27" x14ac:dyDescent="0.25">
      <c r="A334" s="146" t="s">
        <v>125</v>
      </c>
      <c r="B334" s="94">
        <v>3500</v>
      </c>
      <c r="C334" s="94">
        <v>3500</v>
      </c>
      <c r="D334" s="130">
        <f>B334/7</f>
        <v>500</v>
      </c>
      <c r="E334" s="37">
        <f>C334/7</f>
        <v>500</v>
      </c>
      <c r="F334" s="37">
        <f>E334/2</f>
        <v>250</v>
      </c>
      <c r="G334" s="37">
        <f>F334/2</f>
        <v>125</v>
      </c>
      <c r="H334" s="131" t="s">
        <v>49</v>
      </c>
      <c r="I334" s="124" t="s">
        <v>146</v>
      </c>
      <c r="J334" s="122" t="s">
        <v>142</v>
      </c>
      <c r="K334" s="123" t="s">
        <v>58</v>
      </c>
      <c r="L334" s="52">
        <f>$D334</f>
        <v>500</v>
      </c>
      <c r="M334" s="52">
        <f>$D334</f>
        <v>500</v>
      </c>
      <c r="N334" s="52">
        <f t="shared" ref="N334:Q334" si="104">$D334</f>
        <v>500</v>
      </c>
      <c r="O334" s="52">
        <f>$D334</f>
        <v>500</v>
      </c>
      <c r="P334" s="52">
        <f>$D334</f>
        <v>500</v>
      </c>
      <c r="Q334" s="52">
        <f t="shared" si="104"/>
        <v>500</v>
      </c>
      <c r="R334" s="52"/>
      <c r="S334" s="53">
        <f>SUM(L334:R334)</f>
        <v>3000</v>
      </c>
      <c r="T334" s="100"/>
      <c r="U334" s="166">
        <v>350</v>
      </c>
      <c r="V334" s="169"/>
      <c r="W334" s="102" t="s">
        <v>35</v>
      </c>
      <c r="X334" s="90"/>
      <c r="Y334" s="58">
        <f>SUM(S334:W334)-X334</f>
        <v>3350</v>
      </c>
      <c r="Z334" s="103"/>
    </row>
    <row r="335" spans="1:27" x14ac:dyDescent="0.25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4"/>
      <c r="M335" s="134"/>
      <c r="N335" s="134"/>
      <c r="O335" s="134"/>
      <c r="P335" s="134"/>
      <c r="Q335" s="134"/>
      <c r="R335" s="134"/>
      <c r="S335" s="139"/>
      <c r="T335" s="139"/>
      <c r="U335" s="139"/>
      <c r="V335" s="139"/>
      <c r="W335" s="139"/>
      <c r="X335" s="139"/>
      <c r="Y335" s="139"/>
      <c r="Z335" s="139"/>
    </row>
    <row r="336" spans="1:27" x14ac:dyDescent="0.25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61" t="s">
        <v>1</v>
      </c>
      <c r="M336" s="61" t="s">
        <v>2</v>
      </c>
      <c r="N336" s="61" t="s">
        <v>3</v>
      </c>
      <c r="O336" s="61" t="s">
        <v>4</v>
      </c>
      <c r="P336" s="61" t="s">
        <v>5</v>
      </c>
      <c r="Q336" s="61" t="s">
        <v>6</v>
      </c>
      <c r="R336" s="61" t="s">
        <v>7</v>
      </c>
      <c r="S336" s="106" t="s">
        <v>8</v>
      </c>
      <c r="T336" s="106" t="s">
        <v>9</v>
      </c>
      <c r="U336" s="107" t="s">
        <v>10</v>
      </c>
      <c r="V336" s="107"/>
      <c r="W336" s="108" t="s">
        <v>34</v>
      </c>
      <c r="X336" s="106" t="s">
        <v>12</v>
      </c>
      <c r="Y336" s="106" t="s">
        <v>13</v>
      </c>
      <c r="Z336" s="106" t="s">
        <v>14</v>
      </c>
      <c r="AA336" s="144" t="s">
        <v>66</v>
      </c>
    </row>
    <row r="337" spans="1:27" x14ac:dyDescent="0.25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62">
        <v>45796</v>
      </c>
      <c r="M337" s="62">
        <v>45797</v>
      </c>
      <c r="N337" s="62">
        <v>45798</v>
      </c>
      <c r="O337" s="62">
        <v>45799</v>
      </c>
      <c r="P337" s="62">
        <v>45800</v>
      </c>
      <c r="Q337" s="62">
        <v>45801</v>
      </c>
      <c r="R337" s="62">
        <v>45802</v>
      </c>
      <c r="S337" s="109"/>
      <c r="T337" s="110"/>
      <c r="U337" s="111"/>
      <c r="V337" s="170"/>
      <c r="W337" s="112"/>
      <c r="X337" s="109"/>
      <c r="Y337" s="109"/>
      <c r="Z337" s="109"/>
      <c r="AA337" s="145"/>
    </row>
    <row r="338" spans="1:27" x14ac:dyDescent="0.25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70" t="s">
        <v>74</v>
      </c>
      <c r="M338" s="74" t="s">
        <v>82</v>
      </c>
      <c r="N338" s="74" t="s">
        <v>29</v>
      </c>
      <c r="O338" s="74" t="s">
        <v>82</v>
      </c>
      <c r="P338" s="74" t="s">
        <v>29</v>
      </c>
      <c r="Q338" s="74" t="s">
        <v>82</v>
      </c>
      <c r="R338" s="74" t="s">
        <v>29</v>
      </c>
      <c r="S338" s="109"/>
      <c r="T338" s="110"/>
      <c r="U338" s="115"/>
      <c r="V338" s="171"/>
      <c r="W338" s="116"/>
      <c r="X338" s="109"/>
      <c r="Y338" s="109"/>
      <c r="Z338" s="109"/>
      <c r="AA338" s="159">
        <f>Y334+Y340</f>
        <v>6200</v>
      </c>
    </row>
    <row r="339" spans="1:27" x14ac:dyDescent="0.25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71"/>
      <c r="M339" s="71"/>
      <c r="N339" s="71" t="s">
        <v>85</v>
      </c>
      <c r="O339" s="71" t="s">
        <v>85</v>
      </c>
      <c r="P339" s="71" t="s">
        <v>42</v>
      </c>
      <c r="Q339" s="71" t="s">
        <v>42</v>
      </c>
      <c r="R339" s="71" t="s">
        <v>42</v>
      </c>
      <c r="S339" s="43"/>
      <c r="T339" s="44"/>
      <c r="U339" s="89"/>
      <c r="V339" s="90"/>
      <c r="W339" s="93"/>
      <c r="X339" s="90"/>
      <c r="Y339" s="43"/>
      <c r="Z339" s="43"/>
    </row>
    <row r="340" spans="1:27" x14ac:dyDescent="0.25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60"/>
      <c r="M340" s="60"/>
      <c r="N340" s="60">
        <f t="shared" ref="N340" si="105">$D334</f>
        <v>500</v>
      </c>
      <c r="O340" s="60">
        <f>$D334</f>
        <v>500</v>
      </c>
      <c r="P340" s="60">
        <f t="shared" ref="P340" si="106">$D334</f>
        <v>500</v>
      </c>
      <c r="Q340" s="60">
        <f>$D334</f>
        <v>500</v>
      </c>
      <c r="R340" s="60">
        <f t="shared" ref="R340" si="107">$D334</f>
        <v>500</v>
      </c>
      <c r="S340" s="53">
        <f>SUM(L340:R340)</f>
        <v>2500</v>
      </c>
      <c r="T340" s="100"/>
      <c r="U340" s="166">
        <v>350</v>
      </c>
      <c r="V340" s="169"/>
      <c r="W340" s="102" t="s">
        <v>35</v>
      </c>
      <c r="X340" s="90"/>
      <c r="Y340" s="58">
        <f>SUM(S340:W340)-X340</f>
        <v>2850</v>
      </c>
      <c r="Z340" s="103"/>
    </row>
    <row r="341" spans="1:27" x14ac:dyDescent="0.25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spans="1:27" x14ac:dyDescent="0.25">
      <c r="A342" s="140"/>
      <c r="B342" s="141"/>
      <c r="C342" s="142"/>
      <c r="D342" s="142"/>
      <c r="E342" s="142"/>
      <c r="F342" s="142"/>
      <c r="G342" s="142"/>
      <c r="H342" s="143"/>
      <c r="I342" s="142"/>
      <c r="J342" s="142"/>
      <c r="K342" s="142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81"/>
      <c r="X342" s="18"/>
      <c r="Y342" s="18"/>
      <c r="Z342" s="18"/>
    </row>
    <row r="343" spans="1:27" x14ac:dyDescent="0.25">
      <c r="A343" s="140"/>
      <c r="B343" s="142"/>
      <c r="C343" s="142"/>
      <c r="D343" s="142"/>
      <c r="E343" s="142"/>
      <c r="F343" s="142"/>
      <c r="G343" s="142"/>
      <c r="H343" s="143"/>
      <c r="I343" s="142"/>
      <c r="J343" s="142"/>
      <c r="K343" s="142"/>
      <c r="L343" s="22" t="s">
        <v>1</v>
      </c>
      <c r="M343" s="22" t="s">
        <v>2</v>
      </c>
      <c r="N343" s="22" t="s">
        <v>3</v>
      </c>
      <c r="O343" s="22" t="s">
        <v>4</v>
      </c>
      <c r="P343" s="22" t="s">
        <v>5</v>
      </c>
      <c r="Q343" s="22" t="s">
        <v>6</v>
      </c>
      <c r="R343" s="22" t="s">
        <v>7</v>
      </c>
      <c r="S343" s="23" t="s">
        <v>8</v>
      </c>
      <c r="T343" s="23" t="s">
        <v>9</v>
      </c>
      <c r="U343" s="24" t="s">
        <v>10</v>
      </c>
      <c r="V343" s="24"/>
      <c r="W343" s="83" t="s">
        <v>34</v>
      </c>
      <c r="X343" s="23" t="s">
        <v>12</v>
      </c>
      <c r="Y343" s="23" t="s">
        <v>13</v>
      </c>
      <c r="Z343" s="23" t="s">
        <v>14</v>
      </c>
    </row>
    <row r="344" spans="1:27" x14ac:dyDescent="0.25">
      <c r="A344" s="26" t="s">
        <v>15</v>
      </c>
      <c r="B344" s="15" t="s">
        <v>16</v>
      </c>
      <c r="C344" s="15" t="s">
        <v>17</v>
      </c>
      <c r="D344" s="27" t="s">
        <v>18</v>
      </c>
      <c r="E344" s="27" t="s">
        <v>19</v>
      </c>
      <c r="F344" s="27" t="s">
        <v>20</v>
      </c>
      <c r="G344" s="27" t="s">
        <v>21</v>
      </c>
      <c r="H344" s="27" t="s">
        <v>22</v>
      </c>
      <c r="I344" s="27" t="s">
        <v>23</v>
      </c>
      <c r="J344" s="27" t="s">
        <v>24</v>
      </c>
      <c r="K344" s="15" t="s">
        <v>25</v>
      </c>
      <c r="L344" s="28">
        <v>45789</v>
      </c>
      <c r="M344" s="28">
        <v>45790</v>
      </c>
      <c r="N344" s="28">
        <v>45791</v>
      </c>
      <c r="O344" s="28">
        <v>45792</v>
      </c>
      <c r="P344" s="28">
        <v>45793</v>
      </c>
      <c r="Q344" s="28">
        <v>45794</v>
      </c>
      <c r="R344" s="28">
        <v>45795</v>
      </c>
      <c r="S344" s="18"/>
      <c r="T344" s="29"/>
      <c r="U344" s="21"/>
      <c r="V344" s="167"/>
      <c r="W344" s="84"/>
      <c r="X344" s="18"/>
      <c r="Y344" s="18"/>
      <c r="Z344" s="18"/>
    </row>
    <row r="345" spans="1:27" x14ac:dyDescent="0.25">
      <c r="A345" s="31" t="s">
        <v>26</v>
      </c>
      <c r="B345" s="32"/>
      <c r="C345" s="33"/>
      <c r="D345" s="33"/>
      <c r="E345" s="16"/>
      <c r="F345" s="27" t="s">
        <v>27</v>
      </c>
      <c r="G345" s="27" t="s">
        <v>28</v>
      </c>
      <c r="H345" s="17"/>
      <c r="I345" s="16"/>
      <c r="J345" s="16"/>
      <c r="K345" s="16"/>
      <c r="L345" s="34" t="s">
        <v>74</v>
      </c>
      <c r="M345" s="34" t="s">
        <v>82</v>
      </c>
      <c r="N345" s="34" t="s">
        <v>29</v>
      </c>
      <c r="O345" s="34" t="s">
        <v>82</v>
      </c>
      <c r="P345" s="34" t="s">
        <v>82</v>
      </c>
      <c r="Q345" s="34" t="s">
        <v>84</v>
      </c>
      <c r="R345" s="34" t="s">
        <v>29</v>
      </c>
      <c r="S345" s="18"/>
      <c r="T345" s="29"/>
      <c r="U345" s="85"/>
      <c r="V345" s="168"/>
      <c r="W345" s="86"/>
      <c r="X345" s="18"/>
      <c r="Y345" s="18"/>
      <c r="Z345" s="18"/>
    </row>
    <row r="346" spans="1:27" x14ac:dyDescent="0.25">
      <c r="A346" s="35" t="s">
        <v>30</v>
      </c>
      <c r="B346" s="87"/>
      <c r="C346" s="46"/>
      <c r="D346" s="88"/>
      <c r="E346" s="44"/>
      <c r="F346" s="89"/>
      <c r="G346" s="90"/>
      <c r="H346" s="91"/>
      <c r="I346" s="90"/>
      <c r="J346" s="90"/>
      <c r="K346" s="90"/>
      <c r="L346" s="42" t="s">
        <v>73</v>
      </c>
      <c r="M346" s="42" t="s">
        <v>73</v>
      </c>
      <c r="N346" s="42" t="s">
        <v>83</v>
      </c>
      <c r="O346" s="42" t="s">
        <v>83</v>
      </c>
      <c r="P346" s="42" t="s">
        <v>83</v>
      </c>
      <c r="Q346" s="42" t="s">
        <v>83</v>
      </c>
      <c r="R346" s="42"/>
      <c r="S346" s="43"/>
      <c r="T346" s="44"/>
      <c r="U346" s="89"/>
      <c r="V346" s="90"/>
      <c r="W346" s="93"/>
      <c r="X346" s="90"/>
      <c r="Y346" s="43"/>
      <c r="Z346" s="43"/>
    </row>
    <row r="347" spans="1:27" x14ac:dyDescent="0.25">
      <c r="A347" s="146" t="s">
        <v>126</v>
      </c>
      <c r="B347" s="94">
        <v>2800</v>
      </c>
      <c r="C347" s="94">
        <v>2800</v>
      </c>
      <c r="D347" s="130">
        <f>B347/7</f>
        <v>400</v>
      </c>
      <c r="E347" s="37">
        <f>C347/7</f>
        <v>400</v>
      </c>
      <c r="F347" s="37">
        <f>E347/2</f>
        <v>200</v>
      </c>
      <c r="G347" s="37">
        <f>F347/2</f>
        <v>100</v>
      </c>
      <c r="H347" s="131" t="s">
        <v>45</v>
      </c>
      <c r="I347" s="124" t="s">
        <v>164</v>
      </c>
      <c r="J347" s="122" t="s">
        <v>141</v>
      </c>
      <c r="K347" s="123" t="s">
        <v>59</v>
      </c>
      <c r="L347" s="52">
        <f>$D347</f>
        <v>400</v>
      </c>
      <c r="M347" s="52">
        <f>$D347</f>
        <v>400</v>
      </c>
      <c r="N347" s="52">
        <f t="shared" ref="N347:Q347" si="108">$D347</f>
        <v>400</v>
      </c>
      <c r="O347" s="52">
        <f>$D347</f>
        <v>400</v>
      </c>
      <c r="P347" s="52">
        <f>$D347</f>
        <v>400</v>
      </c>
      <c r="Q347" s="52">
        <f t="shared" si="108"/>
        <v>400</v>
      </c>
      <c r="R347" s="52"/>
      <c r="S347" s="53">
        <f>SUM(L347:R347)</f>
        <v>2400</v>
      </c>
      <c r="T347" s="100"/>
      <c r="U347" s="166">
        <v>350</v>
      </c>
      <c r="V347" s="169"/>
      <c r="W347" s="102" t="s">
        <v>35</v>
      </c>
      <c r="X347" s="90"/>
      <c r="Y347" s="58">
        <f>SUM(S347:W347)-X347</f>
        <v>2750</v>
      </c>
      <c r="Z347" s="103"/>
    </row>
    <row r="348" spans="1:27" x14ac:dyDescent="0.25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4"/>
      <c r="M348" s="134"/>
      <c r="N348" s="134"/>
      <c r="O348" s="134"/>
      <c r="P348" s="134"/>
      <c r="Q348" s="134"/>
      <c r="R348" s="134"/>
      <c r="S348" s="139"/>
      <c r="T348" s="139"/>
      <c r="U348" s="139"/>
      <c r="V348" s="139"/>
      <c r="W348" s="139"/>
      <c r="X348" s="139"/>
      <c r="Y348" s="139"/>
      <c r="Z348" s="139"/>
    </row>
    <row r="349" spans="1:27" x14ac:dyDescent="0.25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61" t="s">
        <v>1</v>
      </c>
      <c r="M349" s="61" t="s">
        <v>2</v>
      </c>
      <c r="N349" s="61" t="s">
        <v>3</v>
      </c>
      <c r="O349" s="61" t="s">
        <v>4</v>
      </c>
      <c r="P349" s="61" t="s">
        <v>5</v>
      </c>
      <c r="Q349" s="61" t="s">
        <v>6</v>
      </c>
      <c r="R349" s="61" t="s">
        <v>7</v>
      </c>
      <c r="S349" s="106" t="s">
        <v>8</v>
      </c>
      <c r="T349" s="106" t="s">
        <v>9</v>
      </c>
      <c r="U349" s="107" t="s">
        <v>10</v>
      </c>
      <c r="V349" s="107"/>
      <c r="W349" s="108" t="s">
        <v>34</v>
      </c>
      <c r="X349" s="106" t="s">
        <v>12</v>
      </c>
      <c r="Y349" s="106" t="s">
        <v>13</v>
      </c>
      <c r="Z349" s="106" t="s">
        <v>14</v>
      </c>
      <c r="AA349" s="144" t="s">
        <v>66</v>
      </c>
    </row>
    <row r="350" spans="1:27" x14ac:dyDescent="0.25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62">
        <v>45796</v>
      </c>
      <c r="M350" s="62">
        <v>45797</v>
      </c>
      <c r="N350" s="62">
        <v>45798</v>
      </c>
      <c r="O350" s="62">
        <v>45799</v>
      </c>
      <c r="P350" s="62">
        <v>45800</v>
      </c>
      <c r="Q350" s="62">
        <v>45801</v>
      </c>
      <c r="R350" s="62">
        <v>45802</v>
      </c>
      <c r="S350" s="109"/>
      <c r="T350" s="110"/>
      <c r="U350" s="111"/>
      <c r="V350" s="170"/>
      <c r="W350" s="112"/>
      <c r="X350" s="109"/>
      <c r="Y350" s="109"/>
      <c r="Z350" s="109"/>
      <c r="AA350" s="145"/>
    </row>
    <row r="351" spans="1:27" x14ac:dyDescent="0.25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70" t="s">
        <v>74</v>
      </c>
      <c r="M351" s="74" t="s">
        <v>82</v>
      </c>
      <c r="N351" s="74" t="s">
        <v>29</v>
      </c>
      <c r="O351" s="74" t="s">
        <v>82</v>
      </c>
      <c r="P351" s="74" t="s">
        <v>29</v>
      </c>
      <c r="Q351" s="74" t="s">
        <v>82</v>
      </c>
      <c r="R351" s="74" t="s">
        <v>29</v>
      </c>
      <c r="S351" s="109"/>
      <c r="T351" s="110"/>
      <c r="U351" s="115"/>
      <c r="V351" s="171"/>
      <c r="W351" s="116"/>
      <c r="X351" s="109"/>
      <c r="Y351" s="109"/>
      <c r="Z351" s="109"/>
      <c r="AA351" s="159">
        <f>Y347+Y353</f>
        <v>5100</v>
      </c>
    </row>
    <row r="352" spans="1:27" x14ac:dyDescent="0.25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71"/>
      <c r="M352" s="71"/>
      <c r="N352" s="71" t="s">
        <v>85</v>
      </c>
      <c r="O352" s="71" t="s">
        <v>85</v>
      </c>
      <c r="P352" s="71" t="s">
        <v>42</v>
      </c>
      <c r="Q352" s="71" t="s">
        <v>42</v>
      </c>
      <c r="R352" s="71" t="s">
        <v>42</v>
      </c>
      <c r="S352" s="43"/>
      <c r="T352" s="44"/>
      <c r="U352" s="89"/>
      <c r="V352" s="90"/>
      <c r="W352" s="93"/>
      <c r="X352" s="90"/>
      <c r="Y352" s="43"/>
      <c r="Z352" s="43"/>
    </row>
    <row r="353" spans="1:27" x14ac:dyDescent="0.25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60"/>
      <c r="M353" s="60"/>
      <c r="N353" s="60">
        <f t="shared" ref="N353" si="109">$D347</f>
        <v>400</v>
      </c>
      <c r="O353" s="60">
        <f>$D347</f>
        <v>400</v>
      </c>
      <c r="P353" s="60">
        <f t="shared" ref="P353" si="110">$D347</f>
        <v>400</v>
      </c>
      <c r="Q353" s="60">
        <f>$D347</f>
        <v>400</v>
      </c>
      <c r="R353" s="60">
        <f t="shared" ref="R353" si="111">$D347</f>
        <v>400</v>
      </c>
      <c r="S353" s="53">
        <f>SUM(L353:R353)</f>
        <v>2000</v>
      </c>
      <c r="T353" s="100"/>
      <c r="U353" s="166">
        <v>350</v>
      </c>
      <c r="V353" s="169"/>
      <c r="W353" s="102" t="s">
        <v>35</v>
      </c>
      <c r="X353" s="90"/>
      <c r="Y353" s="58">
        <f>SUM(S353:W353)-X353</f>
        <v>2350</v>
      </c>
      <c r="Z353" s="103"/>
    </row>
    <row r="354" spans="1:27" x14ac:dyDescent="0.25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spans="1:27" x14ac:dyDescent="0.25">
      <c r="A355" s="140"/>
      <c r="B355" s="141"/>
      <c r="C355" s="142"/>
      <c r="D355" s="142"/>
      <c r="E355" s="142"/>
      <c r="F355" s="142"/>
      <c r="G355" s="142"/>
      <c r="H355" s="143"/>
      <c r="I355" s="142"/>
      <c r="J355" s="142"/>
      <c r="K355" s="142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81"/>
      <c r="X355" s="18"/>
      <c r="Y355" s="18"/>
      <c r="Z355" s="18"/>
    </row>
    <row r="356" spans="1:27" x14ac:dyDescent="0.25">
      <c r="A356" s="140"/>
      <c r="B356" s="142"/>
      <c r="C356" s="142"/>
      <c r="D356" s="142"/>
      <c r="E356" s="142"/>
      <c r="F356" s="142"/>
      <c r="G356" s="142"/>
      <c r="H356" s="143"/>
      <c r="I356" s="142"/>
      <c r="J356" s="142"/>
      <c r="K356" s="142"/>
      <c r="L356" s="22" t="s">
        <v>1</v>
      </c>
      <c r="M356" s="22" t="s">
        <v>2</v>
      </c>
      <c r="N356" s="22" t="s">
        <v>3</v>
      </c>
      <c r="O356" s="22" t="s">
        <v>4</v>
      </c>
      <c r="P356" s="22" t="s">
        <v>5</v>
      </c>
      <c r="Q356" s="22" t="s">
        <v>6</v>
      </c>
      <c r="R356" s="22" t="s">
        <v>7</v>
      </c>
      <c r="S356" s="23" t="s">
        <v>8</v>
      </c>
      <c r="T356" s="23" t="s">
        <v>9</v>
      </c>
      <c r="U356" s="24" t="s">
        <v>10</v>
      </c>
      <c r="V356" s="24"/>
      <c r="W356" s="83" t="s">
        <v>97</v>
      </c>
      <c r="X356" s="23" t="s">
        <v>12</v>
      </c>
      <c r="Y356" s="23" t="s">
        <v>13</v>
      </c>
      <c r="Z356" s="23" t="s">
        <v>14</v>
      </c>
    </row>
    <row r="357" spans="1:27" x14ac:dyDescent="0.25">
      <c r="A357" s="26" t="s">
        <v>15</v>
      </c>
      <c r="B357" s="15" t="s">
        <v>16</v>
      </c>
      <c r="C357" s="15" t="s">
        <v>17</v>
      </c>
      <c r="D357" s="27" t="s">
        <v>18</v>
      </c>
      <c r="E357" s="27" t="s">
        <v>19</v>
      </c>
      <c r="F357" s="27" t="s">
        <v>20</v>
      </c>
      <c r="G357" s="27" t="s">
        <v>21</v>
      </c>
      <c r="H357" s="27" t="s">
        <v>22</v>
      </c>
      <c r="I357" s="27" t="s">
        <v>23</v>
      </c>
      <c r="J357" s="27" t="s">
        <v>24</v>
      </c>
      <c r="K357" s="15" t="s">
        <v>25</v>
      </c>
      <c r="L357" s="28">
        <v>45789</v>
      </c>
      <c r="M357" s="28">
        <v>45790</v>
      </c>
      <c r="N357" s="28">
        <v>45791</v>
      </c>
      <c r="O357" s="28">
        <v>45792</v>
      </c>
      <c r="P357" s="28">
        <v>45793</v>
      </c>
      <c r="Q357" s="28">
        <v>45794</v>
      </c>
      <c r="R357" s="28">
        <v>45795</v>
      </c>
      <c r="S357" s="18"/>
      <c r="T357" s="29"/>
      <c r="U357" s="21"/>
      <c r="V357" s="167"/>
      <c r="W357" s="84"/>
      <c r="X357" s="18"/>
      <c r="Y357" s="18"/>
      <c r="Z357" s="18"/>
    </row>
    <row r="358" spans="1:27" x14ac:dyDescent="0.25">
      <c r="A358" s="31" t="s">
        <v>26</v>
      </c>
      <c r="B358" s="32"/>
      <c r="C358" s="33"/>
      <c r="D358" s="33"/>
      <c r="E358" s="16"/>
      <c r="F358" s="27" t="s">
        <v>27</v>
      </c>
      <c r="G358" s="27" t="s">
        <v>28</v>
      </c>
      <c r="H358" s="17"/>
      <c r="I358" s="16"/>
      <c r="J358" s="16"/>
      <c r="K358" s="16"/>
      <c r="L358" s="34" t="s">
        <v>74</v>
      </c>
      <c r="M358" s="34" t="s">
        <v>82</v>
      </c>
      <c r="N358" s="34" t="s">
        <v>29</v>
      </c>
      <c r="O358" s="34" t="s">
        <v>82</v>
      </c>
      <c r="P358" s="34" t="s">
        <v>82</v>
      </c>
      <c r="Q358" s="34" t="s">
        <v>84</v>
      </c>
      <c r="R358" s="34" t="s">
        <v>29</v>
      </c>
      <c r="S358" s="18"/>
      <c r="T358" s="29"/>
      <c r="U358" s="85"/>
      <c r="V358" s="168"/>
      <c r="W358" s="86"/>
      <c r="X358" s="18"/>
      <c r="Y358" s="18"/>
      <c r="Z358" s="18"/>
    </row>
    <row r="359" spans="1:27" x14ac:dyDescent="0.25">
      <c r="A359" s="35" t="s">
        <v>30</v>
      </c>
      <c r="B359" s="87"/>
      <c r="C359" s="46"/>
      <c r="D359" s="88"/>
      <c r="E359" s="44"/>
      <c r="F359" s="89"/>
      <c r="G359" s="90"/>
      <c r="H359" s="91"/>
      <c r="I359" s="90"/>
      <c r="J359" s="90"/>
      <c r="K359" s="90"/>
      <c r="L359" s="42" t="s">
        <v>73</v>
      </c>
      <c r="M359" s="42" t="s">
        <v>73</v>
      </c>
      <c r="N359" s="42" t="s">
        <v>83</v>
      </c>
      <c r="O359" s="42" t="s">
        <v>83</v>
      </c>
      <c r="P359" s="42" t="s">
        <v>83</v>
      </c>
      <c r="Q359" s="42" t="s">
        <v>83</v>
      </c>
      <c r="R359" s="42"/>
      <c r="S359" s="43"/>
      <c r="T359" s="44"/>
      <c r="U359" s="89"/>
      <c r="V359" s="90"/>
      <c r="W359" s="93"/>
      <c r="X359" s="90"/>
      <c r="Y359" s="43"/>
      <c r="Z359" s="43"/>
    </row>
    <row r="360" spans="1:27" x14ac:dyDescent="0.25">
      <c r="A360" s="146" t="s">
        <v>127</v>
      </c>
      <c r="B360" s="94">
        <v>3000</v>
      </c>
      <c r="C360" s="94">
        <v>0</v>
      </c>
      <c r="D360" s="130">
        <f>B360/7</f>
        <v>428.57142857142856</v>
      </c>
      <c r="E360" s="37">
        <f>C360/7</f>
        <v>0</v>
      </c>
      <c r="F360" s="37">
        <f>D360/2</f>
        <v>214.28571428571428</v>
      </c>
      <c r="G360" s="37">
        <f>D360/4</f>
        <v>107.14285714285714</v>
      </c>
      <c r="H360" s="131" t="s">
        <v>39</v>
      </c>
      <c r="I360" s="124" t="s">
        <v>165</v>
      </c>
      <c r="J360" s="122" t="s">
        <v>60</v>
      </c>
      <c r="K360" s="123" t="s">
        <v>61</v>
      </c>
      <c r="L360" s="52">
        <f>$D360</f>
        <v>428.57142857142856</v>
      </c>
      <c r="M360" s="52">
        <f>$D360</f>
        <v>428.57142857142856</v>
      </c>
      <c r="N360" s="52">
        <f t="shared" ref="N360:Q360" si="112">$D360</f>
        <v>428.57142857142856</v>
      </c>
      <c r="O360" s="52">
        <f>$D360</f>
        <v>428.57142857142856</v>
      </c>
      <c r="P360" s="52">
        <f>$D360</f>
        <v>428.57142857142856</v>
      </c>
      <c r="Q360" s="52">
        <f t="shared" si="112"/>
        <v>428.57142857142856</v>
      </c>
      <c r="R360" s="52"/>
      <c r="S360" s="53">
        <f>SUM(L360:R360)</f>
        <v>2571.4285714285711</v>
      </c>
      <c r="T360" s="100"/>
      <c r="U360" s="166">
        <v>350</v>
      </c>
      <c r="V360" s="169"/>
      <c r="W360" s="102">
        <f>195</f>
        <v>195</v>
      </c>
      <c r="X360" s="90"/>
      <c r="Y360" s="58">
        <f>SUM(S360:W360)-X360</f>
        <v>3116.4285714285711</v>
      </c>
      <c r="Z360" s="103"/>
    </row>
    <row r="361" spans="1:27" x14ac:dyDescent="0.25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4"/>
      <c r="M361" s="134"/>
      <c r="N361" s="134"/>
      <c r="O361" s="134"/>
      <c r="P361" s="134"/>
      <c r="Q361" s="134"/>
      <c r="R361" s="134"/>
      <c r="S361" s="139"/>
      <c r="T361" s="139"/>
      <c r="U361" s="139"/>
      <c r="V361" s="139"/>
      <c r="W361" s="139"/>
      <c r="X361" s="139"/>
      <c r="Y361" s="139"/>
      <c r="Z361" s="139"/>
    </row>
    <row r="362" spans="1:27" x14ac:dyDescent="0.25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61" t="s">
        <v>1</v>
      </c>
      <c r="M362" s="61" t="s">
        <v>2</v>
      </c>
      <c r="N362" s="61" t="s">
        <v>3</v>
      </c>
      <c r="O362" s="61" t="s">
        <v>4</v>
      </c>
      <c r="P362" s="61" t="s">
        <v>5</v>
      </c>
      <c r="Q362" s="61" t="s">
        <v>6</v>
      </c>
      <c r="R362" s="61" t="s">
        <v>7</v>
      </c>
      <c r="S362" s="106" t="s">
        <v>8</v>
      </c>
      <c r="T362" s="106" t="s">
        <v>9</v>
      </c>
      <c r="U362" s="107" t="s">
        <v>10</v>
      </c>
      <c r="V362" s="107"/>
      <c r="W362" s="108" t="s">
        <v>34</v>
      </c>
      <c r="X362" s="106" t="s">
        <v>12</v>
      </c>
      <c r="Y362" s="106" t="s">
        <v>13</v>
      </c>
      <c r="Z362" s="106" t="s">
        <v>14</v>
      </c>
      <c r="AA362" s="144" t="s">
        <v>66</v>
      </c>
    </row>
    <row r="363" spans="1:27" x14ac:dyDescent="0.25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62">
        <v>45796</v>
      </c>
      <c r="M363" s="62">
        <v>45797</v>
      </c>
      <c r="N363" s="62">
        <v>45798</v>
      </c>
      <c r="O363" s="62">
        <v>45799</v>
      </c>
      <c r="P363" s="62">
        <v>45800</v>
      </c>
      <c r="Q363" s="62">
        <v>45801</v>
      </c>
      <c r="R363" s="62">
        <v>45802</v>
      </c>
      <c r="S363" s="109"/>
      <c r="T363" s="110"/>
      <c r="U363" s="111"/>
      <c r="V363" s="170"/>
      <c r="W363" s="112"/>
      <c r="X363" s="109"/>
      <c r="Y363" s="109"/>
      <c r="Z363" s="109"/>
      <c r="AA363" s="145"/>
    </row>
    <row r="364" spans="1:27" x14ac:dyDescent="0.25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70" t="s">
        <v>74</v>
      </c>
      <c r="M364" s="74" t="s">
        <v>82</v>
      </c>
      <c r="N364" s="74" t="s">
        <v>29</v>
      </c>
      <c r="O364" s="74" t="s">
        <v>82</v>
      </c>
      <c r="P364" s="74" t="s">
        <v>29</v>
      </c>
      <c r="Q364" s="74" t="s">
        <v>82</v>
      </c>
      <c r="R364" s="74" t="s">
        <v>29</v>
      </c>
      <c r="S364" s="109"/>
      <c r="T364" s="110"/>
      <c r="U364" s="115"/>
      <c r="V364" s="171"/>
      <c r="W364" s="116"/>
      <c r="X364" s="109"/>
      <c r="Y364" s="109"/>
      <c r="Z364" s="109"/>
      <c r="AA364" s="159">
        <f>Y360+Y366</f>
        <v>5609.2857142857138</v>
      </c>
    </row>
    <row r="365" spans="1:27" x14ac:dyDescent="0.25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71"/>
      <c r="M365" s="71"/>
      <c r="N365" s="71" t="s">
        <v>85</v>
      </c>
      <c r="O365" s="71" t="s">
        <v>85</v>
      </c>
      <c r="P365" s="71" t="s">
        <v>42</v>
      </c>
      <c r="Q365" s="71" t="s">
        <v>42</v>
      </c>
      <c r="R365" s="71" t="s">
        <v>42</v>
      </c>
      <c r="S365" s="43"/>
      <c r="T365" s="44"/>
      <c r="U365" s="89"/>
      <c r="V365" s="90"/>
      <c r="W365" s="93"/>
      <c r="X365" s="90"/>
      <c r="Y365" s="43"/>
      <c r="Z365" s="43"/>
    </row>
    <row r="366" spans="1:27" x14ac:dyDescent="0.25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60"/>
      <c r="M366" s="60"/>
      <c r="N366" s="60">
        <f t="shared" ref="N366" si="113">$D360</f>
        <v>428.57142857142856</v>
      </c>
      <c r="O366" s="60">
        <f>$D360</f>
        <v>428.57142857142856</v>
      </c>
      <c r="P366" s="60">
        <f t="shared" ref="P366" si="114">$D360</f>
        <v>428.57142857142856</v>
      </c>
      <c r="Q366" s="60">
        <f>$D360</f>
        <v>428.57142857142856</v>
      </c>
      <c r="R366" s="60">
        <f t="shared" ref="R366" si="115">$D360</f>
        <v>428.57142857142856</v>
      </c>
      <c r="S366" s="53">
        <f>SUM(L366:R366)</f>
        <v>2142.8571428571427</v>
      </c>
      <c r="T366" s="100"/>
      <c r="U366" s="166">
        <v>350</v>
      </c>
      <c r="V366" s="169"/>
      <c r="W366" s="102" t="s">
        <v>35</v>
      </c>
      <c r="X366" s="90"/>
      <c r="Y366" s="58">
        <f>SUM(S366:W366)-X366</f>
        <v>2492.8571428571427</v>
      </c>
      <c r="Z366" s="103"/>
    </row>
    <row r="367" spans="1:27" x14ac:dyDescent="0.25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spans="1:27" x14ac:dyDescent="0.25">
      <c r="A368" s="140"/>
      <c r="B368" s="141"/>
      <c r="C368" s="142"/>
      <c r="D368" s="142"/>
      <c r="E368" s="142"/>
      <c r="F368" s="142"/>
      <c r="G368" s="142"/>
      <c r="H368" s="143"/>
      <c r="I368" s="142"/>
      <c r="J368" s="142"/>
      <c r="K368" s="142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81"/>
      <c r="X368" s="18"/>
      <c r="Y368" s="18"/>
      <c r="Z368" s="18"/>
    </row>
    <row r="369" spans="1:27" x14ac:dyDescent="0.25">
      <c r="A369" s="140"/>
      <c r="B369" s="142"/>
      <c r="C369" s="142"/>
      <c r="D369" s="142"/>
      <c r="E369" s="142"/>
      <c r="F369" s="142"/>
      <c r="G369" s="142"/>
      <c r="H369" s="143"/>
      <c r="I369" s="142"/>
      <c r="J369" s="142"/>
      <c r="K369" s="142"/>
      <c r="L369" s="22" t="s">
        <v>1</v>
      </c>
      <c r="M369" s="22" t="s">
        <v>2</v>
      </c>
      <c r="N369" s="22" t="s">
        <v>3</v>
      </c>
      <c r="O369" s="22" t="s">
        <v>4</v>
      </c>
      <c r="P369" s="22" t="s">
        <v>5</v>
      </c>
      <c r="Q369" s="22" t="s">
        <v>6</v>
      </c>
      <c r="R369" s="22" t="s">
        <v>7</v>
      </c>
      <c r="S369" s="23" t="s">
        <v>8</v>
      </c>
      <c r="T369" s="23" t="s">
        <v>9</v>
      </c>
      <c r="U369" s="24" t="s">
        <v>10</v>
      </c>
      <c r="V369" s="24"/>
      <c r="W369" s="83" t="s">
        <v>34</v>
      </c>
      <c r="X369" s="23" t="s">
        <v>12</v>
      </c>
      <c r="Y369" s="23" t="s">
        <v>13</v>
      </c>
      <c r="Z369" s="23" t="s">
        <v>14</v>
      </c>
    </row>
    <row r="370" spans="1:27" x14ac:dyDescent="0.25">
      <c r="A370" s="26" t="s">
        <v>15</v>
      </c>
      <c r="B370" s="15"/>
      <c r="C370" s="15"/>
      <c r="D370" s="27" t="s">
        <v>77</v>
      </c>
      <c r="E370" s="27"/>
      <c r="F370" s="27"/>
      <c r="G370" s="27"/>
      <c r="H370" s="27" t="s">
        <v>22</v>
      </c>
      <c r="I370" s="27" t="s">
        <v>23</v>
      </c>
      <c r="J370" s="27" t="s">
        <v>24</v>
      </c>
      <c r="K370" s="15" t="s">
        <v>25</v>
      </c>
      <c r="L370" s="28">
        <v>45789</v>
      </c>
      <c r="M370" s="28">
        <v>45790</v>
      </c>
      <c r="N370" s="28">
        <v>45791</v>
      </c>
      <c r="O370" s="28">
        <v>45792</v>
      </c>
      <c r="P370" s="28">
        <v>45793</v>
      </c>
      <c r="Q370" s="28">
        <v>45794</v>
      </c>
      <c r="R370" s="28">
        <v>45795</v>
      </c>
      <c r="S370" s="18"/>
      <c r="T370" s="29"/>
      <c r="U370" s="21"/>
      <c r="V370" s="167"/>
      <c r="W370" s="84"/>
      <c r="X370" s="18"/>
      <c r="Y370" s="18"/>
      <c r="Z370" s="18"/>
    </row>
    <row r="371" spans="1:27" x14ac:dyDescent="0.25">
      <c r="A371" s="31" t="s">
        <v>26</v>
      </c>
      <c r="B371" s="32"/>
      <c r="C371" s="33"/>
      <c r="D371" s="33"/>
      <c r="E371" s="16"/>
      <c r="F371" s="27"/>
      <c r="G371" s="27"/>
      <c r="H371" s="17"/>
      <c r="I371" s="16"/>
      <c r="J371" s="16"/>
      <c r="K371" s="16"/>
      <c r="L371" s="34" t="s">
        <v>74</v>
      </c>
      <c r="M371" s="34" t="s">
        <v>82</v>
      </c>
      <c r="N371" s="34" t="s">
        <v>29</v>
      </c>
      <c r="O371" s="34" t="s">
        <v>82</v>
      </c>
      <c r="P371" s="34" t="s">
        <v>82</v>
      </c>
      <c r="Q371" s="34" t="s">
        <v>84</v>
      </c>
      <c r="R371" s="34" t="s">
        <v>29</v>
      </c>
      <c r="S371" s="18"/>
      <c r="T371" s="29"/>
      <c r="U371" s="85"/>
      <c r="V371" s="168"/>
      <c r="W371" s="86"/>
      <c r="X371" s="18"/>
      <c r="Y371" s="18"/>
      <c r="Z371" s="18"/>
    </row>
    <row r="372" spans="1:27" x14ac:dyDescent="0.25">
      <c r="A372" s="35" t="s">
        <v>30</v>
      </c>
      <c r="B372" s="87"/>
      <c r="C372" s="46"/>
      <c r="D372" s="88"/>
      <c r="E372" s="44"/>
      <c r="F372" s="89"/>
      <c r="G372" s="90"/>
      <c r="H372" s="91"/>
      <c r="I372" s="90"/>
      <c r="J372" s="90"/>
      <c r="K372" s="90"/>
      <c r="L372" s="42" t="s">
        <v>73</v>
      </c>
      <c r="M372" s="42" t="s">
        <v>73</v>
      </c>
      <c r="N372" s="42" t="s">
        <v>83</v>
      </c>
      <c r="O372" s="42" t="s">
        <v>83</v>
      </c>
      <c r="P372" s="42" t="s">
        <v>83</v>
      </c>
      <c r="Q372" s="42" t="s">
        <v>83</v>
      </c>
      <c r="R372" s="42"/>
      <c r="S372" s="43"/>
      <c r="T372" s="44"/>
      <c r="U372" s="89"/>
      <c r="V372" s="90"/>
      <c r="W372" s="93"/>
      <c r="X372" s="90"/>
      <c r="Y372" s="43"/>
      <c r="Z372" s="43"/>
    </row>
    <row r="373" spans="1:27" x14ac:dyDescent="0.25">
      <c r="A373" s="146" t="s">
        <v>128</v>
      </c>
      <c r="B373" s="94"/>
      <c r="C373" s="94"/>
      <c r="D373" s="130">
        <v>250</v>
      </c>
      <c r="E373" s="37"/>
      <c r="F373" s="37"/>
      <c r="G373" s="37"/>
      <c r="H373" s="131" t="s">
        <v>31</v>
      </c>
      <c r="I373" s="132" t="s">
        <v>166</v>
      </c>
      <c r="J373" s="122" t="s">
        <v>140</v>
      </c>
      <c r="K373" s="123" t="s">
        <v>62</v>
      </c>
      <c r="L373" s="52">
        <f>D373*6</f>
        <v>1500</v>
      </c>
      <c r="M373" s="52">
        <f>D373*3</f>
        <v>750</v>
      </c>
      <c r="N373" s="52"/>
      <c r="O373" s="52">
        <f>D373*2</f>
        <v>500</v>
      </c>
      <c r="P373" s="52">
        <f>D373*2</f>
        <v>500</v>
      </c>
      <c r="Q373" s="52">
        <f>D373*2</f>
        <v>500</v>
      </c>
      <c r="R373" s="52"/>
      <c r="S373" s="53">
        <f>SUM(L373:R373)</f>
        <v>3750</v>
      </c>
      <c r="T373" s="100"/>
      <c r="U373" s="101">
        <v>0</v>
      </c>
      <c r="V373" s="169"/>
      <c r="W373" s="102" t="s">
        <v>35</v>
      </c>
      <c r="X373" s="90"/>
      <c r="Y373" s="58">
        <f>SUM(S373:W373)-X373</f>
        <v>3750</v>
      </c>
      <c r="Z373" s="103"/>
    </row>
    <row r="374" spans="1:27" x14ac:dyDescent="0.25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4"/>
      <c r="M374" s="134"/>
      <c r="N374" s="134"/>
      <c r="O374" s="134"/>
      <c r="P374" s="134"/>
      <c r="Q374" s="134"/>
      <c r="R374" s="134"/>
      <c r="S374" s="139"/>
      <c r="T374" s="139"/>
      <c r="U374" s="139"/>
      <c r="V374" s="139"/>
      <c r="W374" s="139"/>
      <c r="X374" s="139"/>
      <c r="Y374" s="139"/>
      <c r="Z374" s="139"/>
    </row>
    <row r="375" spans="1:27" x14ac:dyDescent="0.25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61" t="s">
        <v>1</v>
      </c>
      <c r="M375" s="61" t="s">
        <v>2</v>
      </c>
      <c r="N375" s="61" t="s">
        <v>3</v>
      </c>
      <c r="O375" s="61" t="s">
        <v>4</v>
      </c>
      <c r="P375" s="61" t="s">
        <v>5</v>
      </c>
      <c r="Q375" s="61" t="s">
        <v>6</v>
      </c>
      <c r="R375" s="61" t="s">
        <v>7</v>
      </c>
      <c r="S375" s="106" t="s">
        <v>8</v>
      </c>
      <c r="T375" s="106" t="s">
        <v>9</v>
      </c>
      <c r="U375" s="107" t="s">
        <v>10</v>
      </c>
      <c r="V375" s="107"/>
      <c r="W375" s="108" t="s">
        <v>34</v>
      </c>
      <c r="X375" s="106" t="s">
        <v>12</v>
      </c>
      <c r="Y375" s="106" t="s">
        <v>13</v>
      </c>
      <c r="Z375" s="106" t="s">
        <v>14</v>
      </c>
      <c r="AA375" s="144" t="s">
        <v>66</v>
      </c>
    </row>
    <row r="376" spans="1:27" x14ac:dyDescent="0.25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62">
        <v>45796</v>
      </c>
      <c r="M376" s="62">
        <v>45797</v>
      </c>
      <c r="N376" s="62">
        <v>45798</v>
      </c>
      <c r="O376" s="62">
        <v>45799</v>
      </c>
      <c r="P376" s="62">
        <v>45800</v>
      </c>
      <c r="Q376" s="62">
        <v>45801</v>
      </c>
      <c r="R376" s="62">
        <v>45802</v>
      </c>
      <c r="S376" s="109"/>
      <c r="T376" s="110"/>
      <c r="U376" s="111"/>
      <c r="V376" s="170"/>
      <c r="W376" s="112"/>
      <c r="X376" s="109"/>
      <c r="Y376" s="109"/>
      <c r="Z376" s="109"/>
      <c r="AA376" s="145"/>
    </row>
    <row r="377" spans="1:27" x14ac:dyDescent="0.25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70" t="s">
        <v>74</v>
      </c>
      <c r="M377" s="74" t="s">
        <v>82</v>
      </c>
      <c r="N377" s="74" t="s">
        <v>29</v>
      </c>
      <c r="O377" s="74" t="s">
        <v>82</v>
      </c>
      <c r="P377" s="74" t="s">
        <v>29</v>
      </c>
      <c r="Q377" s="74" t="s">
        <v>82</v>
      </c>
      <c r="R377" s="74" t="s">
        <v>29</v>
      </c>
      <c r="S377" s="109"/>
      <c r="T377" s="110"/>
      <c r="U377" s="115"/>
      <c r="V377" s="171"/>
      <c r="W377" s="116"/>
      <c r="X377" s="109"/>
      <c r="Y377" s="109"/>
      <c r="Z377" s="109"/>
      <c r="AA377" s="159">
        <f>Y373+Y379</f>
        <v>8500</v>
      </c>
    </row>
    <row r="378" spans="1:27" x14ac:dyDescent="0.25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71"/>
      <c r="M378" s="71"/>
      <c r="N378" s="71" t="s">
        <v>85</v>
      </c>
      <c r="O378" s="71" t="s">
        <v>85</v>
      </c>
      <c r="P378" s="71" t="s">
        <v>42</v>
      </c>
      <c r="Q378" s="71" t="s">
        <v>42</v>
      </c>
      <c r="R378" s="71" t="s">
        <v>42</v>
      </c>
      <c r="S378" s="43"/>
      <c r="T378" s="44"/>
      <c r="U378" s="89"/>
      <c r="V378" s="90"/>
      <c r="W378" s="93"/>
      <c r="X378" s="90"/>
      <c r="Y378" s="43"/>
      <c r="Z378" s="43"/>
    </row>
    <row r="379" spans="1:27" x14ac:dyDescent="0.25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60"/>
      <c r="M379" s="60"/>
      <c r="N379" s="60">
        <f>D373*4</f>
        <v>1000</v>
      </c>
      <c r="O379" s="60">
        <f>D373*8</f>
        <v>2000</v>
      </c>
      <c r="P379" s="60">
        <f>D373*6</f>
        <v>1500</v>
      </c>
      <c r="Q379" s="60">
        <f>D373*1</f>
        <v>250</v>
      </c>
      <c r="R379" s="60"/>
      <c r="S379" s="53">
        <f>SUM(L379:R379)</f>
        <v>4750</v>
      </c>
      <c r="T379" s="100"/>
      <c r="U379" s="101">
        <v>0</v>
      </c>
      <c r="V379" s="169"/>
      <c r="W379" s="102" t="s">
        <v>35</v>
      </c>
      <c r="X379" s="90"/>
      <c r="Y379" s="58">
        <f>SUM(S379:W379)-X379</f>
        <v>4750</v>
      </c>
      <c r="Z379" s="103"/>
    </row>
    <row r="380" spans="1:27" x14ac:dyDescent="0.25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spans="1:27" x14ac:dyDescent="0.25">
      <c r="A381" s="140"/>
      <c r="B381" s="141"/>
      <c r="C381" s="142"/>
      <c r="D381" s="142"/>
      <c r="E381" s="142"/>
      <c r="F381" s="142"/>
      <c r="G381" s="142"/>
      <c r="H381" s="143"/>
      <c r="I381" s="142"/>
      <c r="J381" s="142"/>
      <c r="K381" s="142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81"/>
      <c r="X381" s="18"/>
      <c r="Y381" s="18"/>
      <c r="Z381" s="18"/>
    </row>
    <row r="382" spans="1:27" x14ac:dyDescent="0.25">
      <c r="A382" s="140"/>
      <c r="B382" s="142"/>
      <c r="C382" s="142"/>
      <c r="D382" s="142"/>
      <c r="E382" s="142"/>
      <c r="F382" s="142"/>
      <c r="G382" s="142"/>
      <c r="H382" s="143"/>
      <c r="I382" s="142"/>
      <c r="J382" s="142"/>
      <c r="K382" s="142"/>
      <c r="L382" s="22" t="s">
        <v>1</v>
      </c>
      <c r="M382" s="22" t="s">
        <v>2</v>
      </c>
      <c r="N382" s="22" t="s">
        <v>3</v>
      </c>
      <c r="O382" s="22" t="s">
        <v>4</v>
      </c>
      <c r="P382" s="22" t="s">
        <v>5</v>
      </c>
      <c r="Q382" s="22" t="s">
        <v>6</v>
      </c>
      <c r="R382" s="22" t="s">
        <v>7</v>
      </c>
      <c r="S382" s="23" t="s">
        <v>8</v>
      </c>
      <c r="T382" s="23" t="s">
        <v>9</v>
      </c>
      <c r="U382" s="24" t="s">
        <v>10</v>
      </c>
      <c r="V382" s="24"/>
      <c r="W382" s="83" t="s">
        <v>34</v>
      </c>
      <c r="X382" s="23" t="s">
        <v>12</v>
      </c>
      <c r="Y382" s="23" t="s">
        <v>13</v>
      </c>
      <c r="Z382" s="23" t="s">
        <v>14</v>
      </c>
    </row>
    <row r="383" spans="1:27" x14ac:dyDescent="0.25">
      <c r="A383" s="26" t="s">
        <v>15</v>
      </c>
      <c r="B383" s="15" t="s">
        <v>16</v>
      </c>
      <c r="C383" s="15" t="s">
        <v>17</v>
      </c>
      <c r="D383" s="27" t="s">
        <v>18</v>
      </c>
      <c r="E383" s="27" t="s">
        <v>19</v>
      </c>
      <c r="F383" s="27" t="s">
        <v>20</v>
      </c>
      <c r="G383" s="27" t="s">
        <v>21</v>
      </c>
      <c r="H383" s="27" t="s">
        <v>22</v>
      </c>
      <c r="I383" s="27" t="s">
        <v>23</v>
      </c>
      <c r="J383" s="27" t="s">
        <v>24</v>
      </c>
      <c r="K383" s="15" t="s">
        <v>25</v>
      </c>
      <c r="L383" s="28">
        <v>45789</v>
      </c>
      <c r="M383" s="28">
        <v>45790</v>
      </c>
      <c r="N383" s="28">
        <v>45791</v>
      </c>
      <c r="O383" s="28">
        <v>45792</v>
      </c>
      <c r="P383" s="28">
        <v>45793</v>
      </c>
      <c r="Q383" s="28">
        <v>45794</v>
      </c>
      <c r="R383" s="28">
        <v>45795</v>
      </c>
      <c r="S383" s="18"/>
      <c r="T383" s="29"/>
      <c r="U383" s="21"/>
      <c r="V383" s="167"/>
      <c r="W383" s="84"/>
      <c r="X383" s="18"/>
      <c r="Y383" s="18"/>
      <c r="Z383" s="18"/>
    </row>
    <row r="384" spans="1:27" x14ac:dyDescent="0.25">
      <c r="A384" s="31" t="s">
        <v>26</v>
      </c>
      <c r="B384" s="32"/>
      <c r="C384" s="33"/>
      <c r="D384" s="33"/>
      <c r="E384" s="16"/>
      <c r="F384" s="27" t="s">
        <v>27</v>
      </c>
      <c r="G384" s="27" t="s">
        <v>28</v>
      </c>
      <c r="H384" s="17"/>
      <c r="I384" s="16"/>
      <c r="J384" s="16"/>
      <c r="K384" s="16"/>
      <c r="L384" s="34" t="s">
        <v>74</v>
      </c>
      <c r="M384" s="34" t="s">
        <v>82</v>
      </c>
      <c r="N384" s="34" t="s">
        <v>29</v>
      </c>
      <c r="O384" s="34" t="s">
        <v>82</v>
      </c>
      <c r="P384" s="34" t="s">
        <v>82</v>
      </c>
      <c r="Q384" s="34" t="s">
        <v>84</v>
      </c>
      <c r="R384" s="34" t="s">
        <v>29</v>
      </c>
      <c r="S384" s="18"/>
      <c r="T384" s="29"/>
      <c r="U384" s="85"/>
      <c r="V384" s="168"/>
      <c r="W384" s="86"/>
      <c r="X384" s="18"/>
      <c r="Y384" s="18"/>
      <c r="Z384" s="18"/>
    </row>
    <row r="385" spans="1:27" x14ac:dyDescent="0.25">
      <c r="A385" s="35" t="s">
        <v>30</v>
      </c>
      <c r="B385" s="87"/>
      <c r="C385" s="46"/>
      <c r="D385" s="88"/>
      <c r="E385" s="44"/>
      <c r="F385" s="89"/>
      <c r="G385" s="90"/>
      <c r="H385" s="91"/>
      <c r="I385" s="90"/>
      <c r="J385" s="90"/>
      <c r="K385" s="90"/>
      <c r="L385" s="42" t="s">
        <v>73</v>
      </c>
      <c r="M385" s="42" t="s">
        <v>73</v>
      </c>
      <c r="N385" s="42" t="s">
        <v>83</v>
      </c>
      <c r="O385" s="42" t="s">
        <v>83</v>
      </c>
      <c r="P385" s="42" t="s">
        <v>83</v>
      </c>
      <c r="Q385" s="42" t="s">
        <v>83</v>
      </c>
      <c r="R385" s="42"/>
      <c r="S385" s="43"/>
      <c r="T385" s="44"/>
      <c r="U385" s="89"/>
      <c r="V385" s="90"/>
      <c r="W385" s="93"/>
      <c r="X385" s="90"/>
      <c r="Y385" s="43"/>
      <c r="Z385" s="43"/>
    </row>
    <row r="386" spans="1:27" x14ac:dyDescent="0.25">
      <c r="A386" s="146" t="s">
        <v>129</v>
      </c>
      <c r="B386" s="94">
        <v>4000</v>
      </c>
      <c r="C386" s="94">
        <v>0</v>
      </c>
      <c r="D386" s="130">
        <f>B386/7</f>
        <v>571.42857142857144</v>
      </c>
      <c r="E386" s="37">
        <f>C386/7</f>
        <v>0</v>
      </c>
      <c r="F386" s="37">
        <f>D386/2</f>
        <v>285.71428571428572</v>
      </c>
      <c r="G386" s="37">
        <f>D386/4</f>
        <v>142.85714285714286</v>
      </c>
      <c r="H386" s="131" t="s">
        <v>39</v>
      </c>
      <c r="I386" s="132" t="s">
        <v>165</v>
      </c>
      <c r="J386" s="122"/>
      <c r="K386" s="123" t="s">
        <v>64</v>
      </c>
      <c r="L386" s="52">
        <f>$D386</f>
        <v>571.42857142857144</v>
      </c>
      <c r="M386" s="52">
        <f>$D386</f>
        <v>571.42857142857144</v>
      </c>
      <c r="N386" s="52">
        <f t="shared" ref="N386:Q386" si="116">$D386</f>
        <v>571.42857142857144</v>
      </c>
      <c r="O386" s="52">
        <f>$D386</f>
        <v>571.42857142857144</v>
      </c>
      <c r="P386" s="52">
        <f>$D386</f>
        <v>571.42857142857144</v>
      </c>
      <c r="Q386" s="52">
        <f t="shared" si="116"/>
        <v>571.42857142857144</v>
      </c>
      <c r="R386" s="52"/>
      <c r="S386" s="53">
        <f>SUM(L386:R386)</f>
        <v>3428.5714285714289</v>
      </c>
      <c r="T386" s="100"/>
      <c r="U386" s="166">
        <v>350</v>
      </c>
      <c r="V386" s="169"/>
      <c r="W386" s="102" t="s">
        <v>35</v>
      </c>
      <c r="X386" s="90"/>
      <c r="Y386" s="58">
        <f>SUM(S386:W386)-X386</f>
        <v>3778.5714285714289</v>
      </c>
      <c r="Z386" s="103"/>
    </row>
    <row r="387" spans="1:27" x14ac:dyDescent="0.25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4"/>
      <c r="M387" s="134"/>
      <c r="N387" s="134"/>
      <c r="O387" s="134"/>
      <c r="P387" s="134"/>
      <c r="Q387" s="134"/>
      <c r="R387" s="134"/>
      <c r="S387" s="139"/>
      <c r="T387" s="139"/>
      <c r="U387" s="139"/>
      <c r="V387" s="139"/>
      <c r="W387" s="139"/>
      <c r="X387" s="139"/>
      <c r="Y387" s="139"/>
      <c r="Z387" s="139"/>
    </row>
    <row r="388" spans="1:27" x14ac:dyDescent="0.25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61" t="s">
        <v>1</v>
      </c>
      <c r="M388" s="61" t="s">
        <v>2</v>
      </c>
      <c r="N388" s="61" t="s">
        <v>3</v>
      </c>
      <c r="O388" s="61" t="s">
        <v>4</v>
      </c>
      <c r="P388" s="61" t="s">
        <v>5</v>
      </c>
      <c r="Q388" s="61" t="s">
        <v>6</v>
      </c>
      <c r="R388" s="61" t="s">
        <v>7</v>
      </c>
      <c r="S388" s="106" t="s">
        <v>8</v>
      </c>
      <c r="T388" s="106" t="s">
        <v>9</v>
      </c>
      <c r="U388" s="107" t="s">
        <v>10</v>
      </c>
      <c r="V388" s="107"/>
      <c r="W388" s="108" t="s">
        <v>34</v>
      </c>
      <c r="X388" s="106" t="s">
        <v>12</v>
      </c>
      <c r="Y388" s="106" t="s">
        <v>13</v>
      </c>
      <c r="Z388" s="106" t="s">
        <v>14</v>
      </c>
      <c r="AA388" s="144" t="s">
        <v>66</v>
      </c>
    </row>
    <row r="389" spans="1:27" x14ac:dyDescent="0.25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62">
        <v>45796</v>
      </c>
      <c r="M389" s="62">
        <v>45797</v>
      </c>
      <c r="N389" s="62">
        <v>45798</v>
      </c>
      <c r="O389" s="62">
        <v>45799</v>
      </c>
      <c r="P389" s="62">
        <v>45800</v>
      </c>
      <c r="Q389" s="62">
        <v>45801</v>
      </c>
      <c r="R389" s="62">
        <v>45802</v>
      </c>
      <c r="S389" s="109"/>
      <c r="T389" s="110"/>
      <c r="U389" s="111"/>
      <c r="V389" s="170"/>
      <c r="W389" s="112"/>
      <c r="X389" s="109"/>
      <c r="Y389" s="109"/>
      <c r="Z389" s="109"/>
      <c r="AA389" s="145"/>
    </row>
    <row r="390" spans="1:27" x14ac:dyDescent="0.25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70" t="s">
        <v>74</v>
      </c>
      <c r="M390" s="74" t="s">
        <v>82</v>
      </c>
      <c r="N390" s="74" t="s">
        <v>29</v>
      </c>
      <c r="O390" s="74" t="s">
        <v>82</v>
      </c>
      <c r="P390" s="74" t="s">
        <v>29</v>
      </c>
      <c r="Q390" s="74" t="s">
        <v>82</v>
      </c>
      <c r="R390" s="74" t="s">
        <v>29</v>
      </c>
      <c r="S390" s="109"/>
      <c r="T390" s="110"/>
      <c r="U390" s="115"/>
      <c r="V390" s="171"/>
      <c r="W390" s="116"/>
      <c r="X390" s="109"/>
      <c r="Y390" s="109"/>
      <c r="Z390" s="109"/>
      <c r="AA390" s="159">
        <f>Y386+Y392</f>
        <v>6985.7142857142862</v>
      </c>
    </row>
    <row r="391" spans="1:27" x14ac:dyDescent="0.25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71"/>
      <c r="M391" s="71"/>
      <c r="N391" s="71" t="s">
        <v>85</v>
      </c>
      <c r="O391" s="71" t="s">
        <v>85</v>
      </c>
      <c r="P391" s="71" t="s">
        <v>42</v>
      </c>
      <c r="Q391" s="71" t="s">
        <v>42</v>
      </c>
      <c r="R391" s="71" t="s">
        <v>42</v>
      </c>
      <c r="S391" s="43"/>
      <c r="T391" s="44"/>
      <c r="U391" s="89"/>
      <c r="V391" s="90"/>
      <c r="W391" s="93"/>
      <c r="X391" s="90"/>
      <c r="Y391" s="43"/>
      <c r="Z391" s="43"/>
    </row>
    <row r="392" spans="1:27" x14ac:dyDescent="0.25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60"/>
      <c r="M392" s="60"/>
      <c r="N392" s="60">
        <f t="shared" ref="N392" si="117">$D386</f>
        <v>571.42857142857144</v>
      </c>
      <c r="O392" s="60">
        <f>$D386</f>
        <v>571.42857142857144</v>
      </c>
      <c r="P392" s="60">
        <f t="shared" ref="P392" si="118">$D386</f>
        <v>571.42857142857144</v>
      </c>
      <c r="Q392" s="60">
        <f>$D386</f>
        <v>571.42857142857144</v>
      </c>
      <c r="R392" s="60">
        <f t="shared" ref="R392" si="119">$D386</f>
        <v>571.42857142857144</v>
      </c>
      <c r="S392" s="53">
        <f>SUM(L392:R392)</f>
        <v>2857.1428571428573</v>
      </c>
      <c r="T392" s="100"/>
      <c r="U392" s="166">
        <v>350</v>
      </c>
      <c r="V392" s="169"/>
      <c r="W392" s="102" t="s">
        <v>35</v>
      </c>
      <c r="X392" s="90"/>
      <c r="Y392" s="58">
        <f>SUM(S392:W392)-X392</f>
        <v>3207.1428571428573</v>
      </c>
      <c r="Z392" s="103"/>
    </row>
    <row r="393" spans="1:27" x14ac:dyDescent="0.25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spans="1:27" x14ac:dyDescent="0.25">
      <c r="A394" s="140"/>
      <c r="B394" s="141"/>
      <c r="C394" s="142"/>
      <c r="D394" s="142"/>
      <c r="E394" s="142"/>
      <c r="F394" s="142"/>
      <c r="G394" s="142"/>
      <c r="H394" s="143"/>
      <c r="I394" s="142"/>
      <c r="J394" s="142"/>
      <c r="K394" s="142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81"/>
      <c r="X394" s="18"/>
      <c r="Y394" s="18"/>
      <c r="Z394" s="18"/>
    </row>
    <row r="395" spans="1:27" x14ac:dyDescent="0.25">
      <c r="A395" s="140"/>
      <c r="B395" s="142"/>
      <c r="C395" s="142"/>
      <c r="D395" s="142"/>
      <c r="E395" s="142"/>
      <c r="F395" s="142"/>
      <c r="G395" s="142"/>
      <c r="H395" s="143"/>
      <c r="I395" s="142"/>
      <c r="J395" s="142"/>
      <c r="K395" s="142"/>
      <c r="L395" s="22" t="s">
        <v>1</v>
      </c>
      <c r="M395" s="22" t="s">
        <v>2</v>
      </c>
      <c r="N395" s="22" t="s">
        <v>3</v>
      </c>
      <c r="O395" s="22" t="s">
        <v>4</v>
      </c>
      <c r="P395" s="22" t="s">
        <v>5</v>
      </c>
      <c r="Q395" s="22" t="s">
        <v>6</v>
      </c>
      <c r="R395" s="22" t="s">
        <v>7</v>
      </c>
      <c r="S395" s="23" t="s">
        <v>8</v>
      </c>
      <c r="T395" s="23" t="s">
        <v>9</v>
      </c>
      <c r="U395" s="24" t="s">
        <v>10</v>
      </c>
      <c r="V395" s="24"/>
      <c r="W395" s="83" t="s">
        <v>34</v>
      </c>
      <c r="X395" s="23" t="s">
        <v>12</v>
      </c>
      <c r="Y395" s="23" t="s">
        <v>13</v>
      </c>
      <c r="Z395" s="23" t="s">
        <v>14</v>
      </c>
    </row>
    <row r="396" spans="1:27" x14ac:dyDescent="0.25">
      <c r="A396" s="26" t="s">
        <v>15</v>
      </c>
      <c r="B396" s="15" t="s">
        <v>16</v>
      </c>
      <c r="C396" s="15" t="s">
        <v>17</v>
      </c>
      <c r="D396" s="27" t="s">
        <v>18</v>
      </c>
      <c r="E396" s="27" t="s">
        <v>19</v>
      </c>
      <c r="F396" s="27" t="s">
        <v>20</v>
      </c>
      <c r="G396" s="27" t="s">
        <v>21</v>
      </c>
      <c r="H396" s="27" t="s">
        <v>22</v>
      </c>
      <c r="I396" s="27" t="s">
        <v>23</v>
      </c>
      <c r="J396" s="27" t="s">
        <v>24</v>
      </c>
      <c r="K396" s="15" t="s">
        <v>25</v>
      </c>
      <c r="L396" s="28">
        <v>45789</v>
      </c>
      <c r="M396" s="28">
        <v>45790</v>
      </c>
      <c r="N396" s="28">
        <v>45791</v>
      </c>
      <c r="O396" s="28">
        <v>45792</v>
      </c>
      <c r="P396" s="28">
        <v>45793</v>
      </c>
      <c r="Q396" s="28">
        <v>45794</v>
      </c>
      <c r="R396" s="28">
        <v>45795</v>
      </c>
      <c r="S396" s="18"/>
      <c r="T396" s="29"/>
      <c r="U396" s="21"/>
      <c r="V396" s="167"/>
      <c r="W396" s="84"/>
      <c r="X396" s="18"/>
      <c r="Y396" s="18"/>
      <c r="Z396" s="18"/>
    </row>
    <row r="397" spans="1:27" x14ac:dyDescent="0.25">
      <c r="A397" s="31" t="s">
        <v>26</v>
      </c>
      <c r="B397" s="32"/>
      <c r="C397" s="33"/>
      <c r="D397" s="33"/>
      <c r="E397" s="16"/>
      <c r="F397" s="27" t="s">
        <v>27</v>
      </c>
      <c r="G397" s="27" t="s">
        <v>28</v>
      </c>
      <c r="H397" s="17"/>
      <c r="I397" s="16"/>
      <c r="J397" s="16"/>
      <c r="K397" s="16"/>
      <c r="L397" s="34" t="s">
        <v>74</v>
      </c>
      <c r="M397" s="34" t="s">
        <v>82</v>
      </c>
      <c r="N397" s="34" t="s">
        <v>29</v>
      </c>
      <c r="O397" s="34" t="s">
        <v>82</v>
      </c>
      <c r="P397" s="34" t="s">
        <v>82</v>
      </c>
      <c r="Q397" s="34" t="s">
        <v>84</v>
      </c>
      <c r="R397" s="34" t="s">
        <v>29</v>
      </c>
      <c r="S397" s="18"/>
      <c r="T397" s="29"/>
      <c r="U397" s="85"/>
      <c r="V397" s="168"/>
      <c r="W397" s="86"/>
      <c r="X397" s="18"/>
      <c r="Y397" s="18"/>
      <c r="Z397" s="18"/>
    </row>
    <row r="398" spans="1:27" x14ac:dyDescent="0.25">
      <c r="A398" s="35" t="s">
        <v>30</v>
      </c>
      <c r="B398" s="87"/>
      <c r="C398" s="46"/>
      <c r="D398" s="88"/>
      <c r="E398" s="44"/>
      <c r="F398" s="89"/>
      <c r="G398" s="90"/>
      <c r="H398" s="91"/>
      <c r="I398" s="90"/>
      <c r="J398" s="90"/>
      <c r="K398" s="90"/>
      <c r="L398" s="42" t="s">
        <v>73</v>
      </c>
      <c r="M398" s="42" t="s">
        <v>73</v>
      </c>
      <c r="N398" s="42" t="s">
        <v>83</v>
      </c>
      <c r="O398" s="42" t="s">
        <v>83</v>
      </c>
      <c r="P398" s="42" t="s">
        <v>83</v>
      </c>
      <c r="Q398" s="42" t="s">
        <v>83</v>
      </c>
      <c r="R398" s="42"/>
      <c r="S398" s="43"/>
      <c r="T398" s="44"/>
      <c r="U398" s="89"/>
      <c r="V398" s="90"/>
      <c r="W398" s="93"/>
      <c r="X398" s="90"/>
      <c r="Y398" s="43"/>
      <c r="Z398" s="43"/>
    </row>
    <row r="399" spans="1:27" x14ac:dyDescent="0.25">
      <c r="A399" s="146" t="s">
        <v>130</v>
      </c>
      <c r="B399" s="94">
        <v>4025</v>
      </c>
      <c r="C399" s="94">
        <v>0</v>
      </c>
      <c r="D399" s="130">
        <f>B399/7</f>
        <v>575</v>
      </c>
      <c r="E399" s="37">
        <f>C399/7</f>
        <v>0</v>
      </c>
      <c r="F399" s="37">
        <f>D399/2</f>
        <v>287.5</v>
      </c>
      <c r="G399" s="37">
        <f>D399/4</f>
        <v>143.75</v>
      </c>
      <c r="H399" s="131"/>
      <c r="I399" s="132"/>
      <c r="J399" s="122"/>
      <c r="K399" s="123" t="s">
        <v>75</v>
      </c>
      <c r="L399" s="52">
        <f>$D399</f>
        <v>575</v>
      </c>
      <c r="M399" s="52">
        <f>$D399</f>
        <v>575</v>
      </c>
      <c r="N399" s="52">
        <f t="shared" ref="N399:Q399" si="120">$D399</f>
        <v>575</v>
      </c>
      <c r="O399" s="52">
        <f>$D399</f>
        <v>575</v>
      </c>
      <c r="P399" s="52">
        <f>$D399</f>
        <v>575</v>
      </c>
      <c r="Q399" s="52">
        <f t="shared" si="120"/>
        <v>575</v>
      </c>
      <c r="R399" s="52"/>
      <c r="S399" s="53">
        <f>SUM(L399:R399)</f>
        <v>3450</v>
      </c>
      <c r="T399" s="100"/>
      <c r="U399" s="166">
        <v>350</v>
      </c>
      <c r="V399" s="169"/>
      <c r="W399" s="102"/>
      <c r="X399" s="90"/>
      <c r="Y399" s="58">
        <f>SUM(S399:W399)-X399</f>
        <v>3800</v>
      </c>
      <c r="Z399" s="103"/>
    </row>
    <row r="400" spans="1:27" x14ac:dyDescent="0.25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4"/>
      <c r="M400" s="134"/>
      <c r="N400" s="134"/>
      <c r="O400" s="134"/>
      <c r="P400" s="134"/>
      <c r="Q400" s="134"/>
      <c r="R400" s="134"/>
      <c r="S400" s="139"/>
      <c r="T400" s="139"/>
      <c r="U400" s="139"/>
      <c r="V400" s="139"/>
      <c r="W400" s="139"/>
      <c r="X400" s="139"/>
      <c r="Y400" s="139"/>
      <c r="Z400" s="139"/>
    </row>
    <row r="401" spans="1:27" x14ac:dyDescent="0.25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61" t="s">
        <v>1</v>
      </c>
      <c r="M401" s="61" t="s">
        <v>2</v>
      </c>
      <c r="N401" s="61" t="s">
        <v>3</v>
      </c>
      <c r="O401" s="61" t="s">
        <v>4</v>
      </c>
      <c r="P401" s="61" t="s">
        <v>5</v>
      </c>
      <c r="Q401" s="61" t="s">
        <v>6</v>
      </c>
      <c r="R401" s="61" t="s">
        <v>7</v>
      </c>
      <c r="S401" s="106" t="s">
        <v>8</v>
      </c>
      <c r="T401" s="106" t="s">
        <v>9</v>
      </c>
      <c r="U401" s="107" t="s">
        <v>10</v>
      </c>
      <c r="V401" s="107"/>
      <c r="W401" s="108" t="s">
        <v>34</v>
      </c>
      <c r="X401" s="106" t="s">
        <v>12</v>
      </c>
      <c r="Y401" s="106" t="s">
        <v>13</v>
      </c>
      <c r="Z401" s="106" t="s">
        <v>14</v>
      </c>
      <c r="AA401" s="144" t="s">
        <v>66</v>
      </c>
    </row>
    <row r="402" spans="1:27" x14ac:dyDescent="0.25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62">
        <v>45796</v>
      </c>
      <c r="M402" s="62">
        <v>45797</v>
      </c>
      <c r="N402" s="62">
        <v>45798</v>
      </c>
      <c r="O402" s="62">
        <v>45799</v>
      </c>
      <c r="P402" s="62">
        <v>45800</v>
      </c>
      <c r="Q402" s="62">
        <v>45801</v>
      </c>
      <c r="R402" s="62">
        <v>45802</v>
      </c>
      <c r="S402" s="109"/>
      <c r="T402" s="110"/>
      <c r="U402" s="111"/>
      <c r="V402" s="170"/>
      <c r="W402" s="112"/>
      <c r="X402" s="109"/>
      <c r="Y402" s="109"/>
      <c r="Z402" s="109"/>
      <c r="AA402" s="145"/>
    </row>
    <row r="403" spans="1:27" x14ac:dyDescent="0.25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70" t="s">
        <v>74</v>
      </c>
      <c r="M403" s="74" t="s">
        <v>82</v>
      </c>
      <c r="N403" s="74" t="s">
        <v>29</v>
      </c>
      <c r="O403" s="74" t="s">
        <v>82</v>
      </c>
      <c r="P403" s="74" t="s">
        <v>29</v>
      </c>
      <c r="Q403" s="74" t="s">
        <v>82</v>
      </c>
      <c r="R403" s="74" t="s">
        <v>29</v>
      </c>
      <c r="S403" s="109"/>
      <c r="T403" s="110"/>
      <c r="U403" s="115"/>
      <c r="V403" s="171"/>
      <c r="W403" s="116"/>
      <c r="X403" s="109"/>
      <c r="Y403" s="109"/>
      <c r="Z403" s="109"/>
      <c r="AA403" s="159">
        <f>Y399+Y405</f>
        <v>7025</v>
      </c>
    </row>
    <row r="404" spans="1:27" x14ac:dyDescent="0.25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71"/>
      <c r="M404" s="71"/>
      <c r="N404" s="71" t="s">
        <v>85</v>
      </c>
      <c r="O404" s="71" t="s">
        <v>85</v>
      </c>
      <c r="P404" s="71" t="s">
        <v>42</v>
      </c>
      <c r="Q404" s="71" t="s">
        <v>42</v>
      </c>
      <c r="R404" s="71" t="s">
        <v>42</v>
      </c>
      <c r="S404" s="43"/>
      <c r="T404" s="44"/>
      <c r="U404" s="89"/>
      <c r="V404" s="90"/>
      <c r="W404" s="93"/>
      <c r="X404" s="90"/>
      <c r="Y404" s="43"/>
      <c r="Z404" s="43"/>
    </row>
    <row r="405" spans="1:27" x14ac:dyDescent="0.25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60"/>
      <c r="M405" s="60"/>
      <c r="N405" s="60">
        <f t="shared" ref="N405" si="121">$D399</f>
        <v>575</v>
      </c>
      <c r="O405" s="60">
        <f>$D399</f>
        <v>575</v>
      </c>
      <c r="P405" s="60">
        <f t="shared" ref="P405" si="122">$D399</f>
        <v>575</v>
      </c>
      <c r="Q405" s="60">
        <f>$D399</f>
        <v>575</v>
      </c>
      <c r="R405" s="60">
        <f t="shared" ref="R405" si="123">$D399</f>
        <v>575</v>
      </c>
      <c r="S405" s="53">
        <f>SUM(L405:R405)</f>
        <v>2875</v>
      </c>
      <c r="T405" s="100"/>
      <c r="U405" s="166">
        <v>350</v>
      </c>
      <c r="V405" s="169"/>
      <c r="W405" s="102" t="s">
        <v>35</v>
      </c>
      <c r="X405" s="90"/>
      <c r="Y405" s="58">
        <f>SUM(S405:W405)-X405</f>
        <v>3225</v>
      </c>
      <c r="Z405" s="103"/>
    </row>
    <row r="406" spans="1:27" x14ac:dyDescent="0.25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spans="1:27" x14ac:dyDescent="0.25">
      <c r="A407" s="140"/>
      <c r="B407" s="141"/>
      <c r="C407" s="142"/>
      <c r="D407" s="142"/>
      <c r="E407" s="142"/>
      <c r="F407" s="142"/>
      <c r="G407" s="142"/>
      <c r="H407" s="143"/>
      <c r="I407" s="142"/>
      <c r="J407" s="142"/>
      <c r="K407" s="142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81"/>
      <c r="X407" s="18"/>
      <c r="Y407" s="18"/>
      <c r="Z407" s="18"/>
    </row>
    <row r="408" spans="1:27" x14ac:dyDescent="0.25">
      <c r="A408" s="140"/>
      <c r="B408" s="142"/>
      <c r="C408" s="142"/>
      <c r="D408" s="142"/>
      <c r="E408" s="142"/>
      <c r="F408" s="142"/>
      <c r="G408" s="142"/>
      <c r="H408" s="143"/>
      <c r="I408" s="142"/>
      <c r="J408" s="142"/>
      <c r="K408" s="142"/>
      <c r="L408" s="22" t="s">
        <v>1</v>
      </c>
      <c r="M408" s="22" t="s">
        <v>2</v>
      </c>
      <c r="N408" s="22" t="s">
        <v>3</v>
      </c>
      <c r="O408" s="22" t="s">
        <v>4</v>
      </c>
      <c r="P408" s="22" t="s">
        <v>5</v>
      </c>
      <c r="Q408" s="22" t="s">
        <v>6</v>
      </c>
      <c r="R408" s="22" t="s">
        <v>7</v>
      </c>
      <c r="S408" s="23" t="s">
        <v>8</v>
      </c>
      <c r="T408" s="23" t="s">
        <v>9</v>
      </c>
      <c r="U408" s="24" t="s">
        <v>10</v>
      </c>
      <c r="V408" s="24"/>
      <c r="W408" s="83" t="s">
        <v>34</v>
      </c>
      <c r="X408" s="23" t="s">
        <v>12</v>
      </c>
      <c r="Y408" s="23" t="s">
        <v>13</v>
      </c>
      <c r="Z408" s="23" t="s">
        <v>14</v>
      </c>
    </row>
    <row r="409" spans="1:27" x14ac:dyDescent="0.25">
      <c r="A409" s="26" t="s">
        <v>15</v>
      </c>
      <c r="B409" s="15" t="s">
        <v>16</v>
      </c>
      <c r="C409" s="15" t="s">
        <v>17</v>
      </c>
      <c r="D409" s="27" t="s">
        <v>18</v>
      </c>
      <c r="E409" s="27" t="s">
        <v>19</v>
      </c>
      <c r="F409" s="27" t="s">
        <v>20</v>
      </c>
      <c r="G409" s="27" t="s">
        <v>21</v>
      </c>
      <c r="H409" s="27" t="s">
        <v>22</v>
      </c>
      <c r="I409" s="27" t="s">
        <v>23</v>
      </c>
      <c r="J409" s="27" t="s">
        <v>24</v>
      </c>
      <c r="K409" s="15" t="s">
        <v>25</v>
      </c>
      <c r="L409" s="28">
        <v>45789</v>
      </c>
      <c r="M409" s="28">
        <v>45790</v>
      </c>
      <c r="N409" s="28">
        <v>45791</v>
      </c>
      <c r="O409" s="28">
        <v>45792</v>
      </c>
      <c r="P409" s="28">
        <v>45793</v>
      </c>
      <c r="Q409" s="28">
        <v>45794</v>
      </c>
      <c r="R409" s="28">
        <v>45795</v>
      </c>
      <c r="S409" s="18"/>
      <c r="T409" s="29"/>
      <c r="U409" s="21"/>
      <c r="V409" s="167"/>
      <c r="W409" s="84"/>
      <c r="X409" s="18"/>
      <c r="Y409" s="18"/>
      <c r="Z409" s="18"/>
    </row>
    <row r="410" spans="1:27" x14ac:dyDescent="0.25">
      <c r="A410" s="31" t="s">
        <v>26</v>
      </c>
      <c r="B410" s="32"/>
      <c r="C410" s="33"/>
      <c r="D410" s="33"/>
      <c r="E410" s="16"/>
      <c r="F410" s="27" t="s">
        <v>27</v>
      </c>
      <c r="G410" s="27" t="s">
        <v>28</v>
      </c>
      <c r="H410" s="17"/>
      <c r="I410" s="16"/>
      <c r="J410" s="16"/>
      <c r="K410" s="16"/>
      <c r="L410" s="34" t="s">
        <v>74</v>
      </c>
      <c r="M410" s="34" t="s">
        <v>82</v>
      </c>
      <c r="N410" s="34" t="s">
        <v>29</v>
      </c>
      <c r="O410" s="34" t="s">
        <v>82</v>
      </c>
      <c r="P410" s="34" t="s">
        <v>82</v>
      </c>
      <c r="Q410" s="34" t="s">
        <v>84</v>
      </c>
      <c r="R410" s="34" t="s">
        <v>29</v>
      </c>
      <c r="S410" s="18"/>
      <c r="T410" s="29"/>
      <c r="U410" s="85"/>
      <c r="V410" s="168"/>
      <c r="W410" s="86"/>
      <c r="X410" s="18"/>
      <c r="Y410" s="18"/>
      <c r="Z410" s="18"/>
    </row>
    <row r="411" spans="1:27" x14ac:dyDescent="0.25">
      <c r="A411" s="35" t="s">
        <v>30</v>
      </c>
      <c r="B411" s="87"/>
      <c r="C411" s="46"/>
      <c r="D411" s="88"/>
      <c r="E411" s="44"/>
      <c r="F411" s="89"/>
      <c r="G411" s="90"/>
      <c r="H411" s="91"/>
      <c r="I411" s="90"/>
      <c r="J411" s="90"/>
      <c r="K411" s="90"/>
      <c r="L411" s="42" t="s">
        <v>73</v>
      </c>
      <c r="M411" s="42" t="s">
        <v>73</v>
      </c>
      <c r="N411" s="42" t="s">
        <v>83</v>
      </c>
      <c r="O411" s="42" t="s">
        <v>83</v>
      </c>
      <c r="P411" s="42" t="s">
        <v>83</v>
      </c>
      <c r="Q411" s="42" t="s">
        <v>83</v>
      </c>
      <c r="R411" s="42"/>
      <c r="S411" s="43"/>
      <c r="T411" s="44"/>
      <c r="U411" s="89"/>
      <c r="V411" s="90"/>
      <c r="W411" s="93"/>
      <c r="X411" s="90"/>
      <c r="Y411" s="43"/>
      <c r="Z411" s="43"/>
    </row>
    <row r="412" spans="1:27" x14ac:dyDescent="0.25">
      <c r="A412" s="150" t="s">
        <v>131</v>
      </c>
      <c r="B412" s="94">
        <v>7000</v>
      </c>
      <c r="C412" s="94">
        <v>0</v>
      </c>
      <c r="D412" s="95">
        <f>B412/7</f>
        <v>1000</v>
      </c>
      <c r="E412" s="96">
        <v>0</v>
      </c>
      <c r="F412" s="97">
        <f>(D412/2)</f>
        <v>500</v>
      </c>
      <c r="G412" s="94">
        <f>F412/2</f>
        <v>250</v>
      </c>
      <c r="H412" s="98" t="s">
        <v>31</v>
      </c>
      <c r="I412" s="98" t="s">
        <v>146</v>
      </c>
      <c r="J412" s="98"/>
      <c r="K412" s="99" t="s">
        <v>72</v>
      </c>
      <c r="L412" s="52">
        <f>$D412</f>
        <v>1000</v>
      </c>
      <c r="M412" s="52">
        <f>$D412</f>
        <v>1000</v>
      </c>
      <c r="N412" s="52">
        <f t="shared" ref="N412:Q412" si="124">$D412</f>
        <v>1000</v>
      </c>
      <c r="O412" s="52">
        <f>$D412</f>
        <v>1000</v>
      </c>
      <c r="P412" s="52">
        <f>$D412</f>
        <v>1000</v>
      </c>
      <c r="Q412" s="52">
        <f t="shared" si="124"/>
        <v>1000</v>
      </c>
      <c r="R412" s="52"/>
      <c r="S412" s="53">
        <f>SUM(L412:R412)</f>
        <v>6000</v>
      </c>
      <c r="T412" s="100"/>
      <c r="U412" s="166">
        <v>350</v>
      </c>
      <c r="V412" s="169"/>
      <c r="W412" s="102" t="s">
        <v>35</v>
      </c>
      <c r="X412" s="90"/>
      <c r="Y412" s="58">
        <f>SUM(S412:W412)-X412</f>
        <v>6350</v>
      </c>
      <c r="Z412" s="103"/>
    </row>
    <row r="413" spans="1:27" x14ac:dyDescent="0.25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4"/>
      <c r="M413" s="134"/>
      <c r="N413" s="134"/>
      <c r="O413" s="134"/>
      <c r="P413" s="134"/>
      <c r="Q413" s="134"/>
      <c r="R413" s="134"/>
      <c r="S413" s="139"/>
      <c r="T413" s="139"/>
      <c r="U413" s="139"/>
      <c r="V413" s="139"/>
      <c r="W413" s="139"/>
      <c r="X413" s="139"/>
      <c r="Y413" s="139"/>
      <c r="Z413" s="139"/>
    </row>
    <row r="414" spans="1:27" x14ac:dyDescent="0.25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61" t="s">
        <v>1</v>
      </c>
      <c r="M414" s="61" t="s">
        <v>2</v>
      </c>
      <c r="N414" s="61" t="s">
        <v>3</v>
      </c>
      <c r="O414" s="61" t="s">
        <v>4</v>
      </c>
      <c r="P414" s="61" t="s">
        <v>5</v>
      </c>
      <c r="Q414" s="61" t="s">
        <v>6</v>
      </c>
      <c r="R414" s="61" t="s">
        <v>7</v>
      </c>
      <c r="S414" s="106" t="s">
        <v>8</v>
      </c>
      <c r="T414" s="106" t="s">
        <v>9</v>
      </c>
      <c r="U414" s="107" t="s">
        <v>10</v>
      </c>
      <c r="V414" s="107"/>
      <c r="W414" s="108" t="s">
        <v>34</v>
      </c>
      <c r="X414" s="106" t="s">
        <v>12</v>
      </c>
      <c r="Y414" s="106" t="s">
        <v>13</v>
      </c>
      <c r="Z414" s="106" t="s">
        <v>14</v>
      </c>
      <c r="AA414" s="144" t="s">
        <v>66</v>
      </c>
    </row>
    <row r="415" spans="1:27" x14ac:dyDescent="0.25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62">
        <v>45796</v>
      </c>
      <c r="M415" s="62">
        <v>45797</v>
      </c>
      <c r="N415" s="62">
        <v>45798</v>
      </c>
      <c r="O415" s="62">
        <v>45799</v>
      </c>
      <c r="P415" s="62">
        <v>45800</v>
      </c>
      <c r="Q415" s="62">
        <v>45801</v>
      </c>
      <c r="R415" s="62">
        <v>45802</v>
      </c>
      <c r="S415" s="109"/>
      <c r="T415" s="110"/>
      <c r="U415" s="111"/>
      <c r="V415" s="170"/>
      <c r="W415" s="112"/>
      <c r="X415" s="109"/>
      <c r="Y415" s="109"/>
      <c r="Z415" s="109"/>
      <c r="AA415" s="145"/>
    </row>
    <row r="416" spans="1:27" x14ac:dyDescent="0.25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70" t="s">
        <v>74</v>
      </c>
      <c r="M416" s="74" t="s">
        <v>82</v>
      </c>
      <c r="N416" s="74" t="s">
        <v>29</v>
      </c>
      <c r="O416" s="74" t="s">
        <v>82</v>
      </c>
      <c r="P416" s="74" t="s">
        <v>29</v>
      </c>
      <c r="Q416" s="74" t="s">
        <v>82</v>
      </c>
      <c r="R416" s="74" t="s">
        <v>29</v>
      </c>
      <c r="S416" s="109"/>
      <c r="T416" s="110"/>
      <c r="U416" s="115"/>
      <c r="V416" s="171"/>
      <c r="W416" s="116"/>
      <c r="X416" s="109"/>
      <c r="Y416" s="109"/>
      <c r="Z416" s="109"/>
      <c r="AA416" s="159">
        <f>Y412+Y418</f>
        <v>11700</v>
      </c>
    </row>
    <row r="417" spans="1:27" x14ac:dyDescent="0.25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71"/>
      <c r="M417" s="71"/>
      <c r="N417" s="71" t="s">
        <v>85</v>
      </c>
      <c r="O417" s="71" t="s">
        <v>85</v>
      </c>
      <c r="P417" s="71" t="s">
        <v>42</v>
      </c>
      <c r="Q417" s="71" t="s">
        <v>42</v>
      </c>
      <c r="R417" s="71" t="s">
        <v>42</v>
      </c>
      <c r="S417" s="43"/>
      <c r="T417" s="44"/>
      <c r="U417" s="89"/>
      <c r="V417" s="90"/>
      <c r="W417" s="93"/>
      <c r="X417" s="90"/>
      <c r="Y417" s="43"/>
      <c r="Z417" s="43"/>
    </row>
    <row r="418" spans="1:27" x14ac:dyDescent="0.25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60"/>
      <c r="M418" s="60"/>
      <c r="N418" s="60">
        <f t="shared" ref="N418" si="125">$D412</f>
        <v>1000</v>
      </c>
      <c r="O418" s="60">
        <f>$D412</f>
        <v>1000</v>
      </c>
      <c r="P418" s="60">
        <f t="shared" ref="P418" si="126">$D412</f>
        <v>1000</v>
      </c>
      <c r="Q418" s="60">
        <f>$D412</f>
        <v>1000</v>
      </c>
      <c r="R418" s="60">
        <f t="shared" ref="R418" si="127">$D412</f>
        <v>1000</v>
      </c>
      <c r="S418" s="53">
        <f>SUM(L418:R418)</f>
        <v>5000</v>
      </c>
      <c r="T418" s="100"/>
      <c r="U418" s="166">
        <v>350</v>
      </c>
      <c r="V418" s="169"/>
      <c r="W418" s="102" t="s">
        <v>35</v>
      </c>
      <c r="X418" s="90"/>
      <c r="Y418" s="58">
        <f>SUM(S418:W418)-X418</f>
        <v>5350</v>
      </c>
      <c r="Z418" s="103"/>
    </row>
    <row r="419" spans="1:27" x14ac:dyDescent="0.25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spans="1:27" x14ac:dyDescent="0.25">
      <c r="A420" s="140"/>
      <c r="B420" s="141"/>
      <c r="C420" s="142"/>
      <c r="D420" s="142"/>
      <c r="E420" s="142"/>
      <c r="F420" s="142"/>
      <c r="G420" s="142"/>
      <c r="H420" s="143"/>
      <c r="I420" s="142"/>
      <c r="J420" s="142"/>
      <c r="K420" s="142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81"/>
      <c r="X420" s="18"/>
      <c r="Y420" s="18"/>
      <c r="Z420" s="18"/>
    </row>
    <row r="421" spans="1:27" x14ac:dyDescent="0.25">
      <c r="A421" s="140"/>
      <c r="B421" s="142"/>
      <c r="C421" s="142"/>
      <c r="D421" s="142"/>
      <c r="E421" s="142"/>
      <c r="F421" s="142"/>
      <c r="G421" s="142"/>
      <c r="H421" s="143"/>
      <c r="I421" s="142"/>
      <c r="J421" s="142"/>
      <c r="K421" s="142"/>
      <c r="L421" s="22" t="s">
        <v>1</v>
      </c>
      <c r="M421" s="22" t="s">
        <v>2</v>
      </c>
      <c r="N421" s="22" t="s">
        <v>3</v>
      </c>
      <c r="O421" s="22" t="s">
        <v>4</v>
      </c>
      <c r="P421" s="22" t="s">
        <v>5</v>
      </c>
      <c r="Q421" s="22" t="s">
        <v>6</v>
      </c>
      <c r="R421" s="22" t="s">
        <v>7</v>
      </c>
      <c r="S421" s="23" t="s">
        <v>8</v>
      </c>
      <c r="T421" s="23" t="s">
        <v>9</v>
      </c>
      <c r="U421" s="24" t="s">
        <v>10</v>
      </c>
      <c r="V421" s="24"/>
      <c r="W421" s="83" t="s">
        <v>34</v>
      </c>
      <c r="X421" s="23" t="s">
        <v>12</v>
      </c>
      <c r="Y421" s="23" t="s">
        <v>13</v>
      </c>
      <c r="Z421" s="23" t="s">
        <v>14</v>
      </c>
    </row>
    <row r="422" spans="1:27" x14ac:dyDescent="0.25">
      <c r="A422" s="26" t="s">
        <v>15</v>
      </c>
      <c r="B422" s="15" t="s">
        <v>16</v>
      </c>
      <c r="C422" s="15" t="s">
        <v>17</v>
      </c>
      <c r="D422" s="27" t="s">
        <v>18</v>
      </c>
      <c r="E422" s="27" t="s">
        <v>19</v>
      </c>
      <c r="F422" s="27" t="s">
        <v>20</v>
      </c>
      <c r="G422" s="27" t="s">
        <v>21</v>
      </c>
      <c r="H422" s="27" t="s">
        <v>22</v>
      </c>
      <c r="I422" s="27" t="s">
        <v>23</v>
      </c>
      <c r="J422" s="27" t="s">
        <v>24</v>
      </c>
      <c r="K422" s="15" t="s">
        <v>25</v>
      </c>
      <c r="L422" s="28">
        <v>45789</v>
      </c>
      <c r="M422" s="28">
        <v>45790</v>
      </c>
      <c r="N422" s="28">
        <v>45791</v>
      </c>
      <c r="O422" s="28">
        <v>45792</v>
      </c>
      <c r="P422" s="28">
        <v>45793</v>
      </c>
      <c r="Q422" s="28">
        <v>45794</v>
      </c>
      <c r="R422" s="28">
        <v>45795</v>
      </c>
      <c r="S422" s="18"/>
      <c r="T422" s="29"/>
      <c r="U422" s="21"/>
      <c r="V422" s="167"/>
      <c r="W422" s="84"/>
      <c r="X422" s="18"/>
      <c r="Y422" s="18"/>
      <c r="Z422" s="18"/>
    </row>
    <row r="423" spans="1:27" x14ac:dyDescent="0.25">
      <c r="A423" s="31" t="s">
        <v>26</v>
      </c>
      <c r="B423" s="32"/>
      <c r="C423" s="33"/>
      <c r="D423" s="33"/>
      <c r="E423" s="16"/>
      <c r="F423" s="27" t="s">
        <v>27</v>
      </c>
      <c r="G423" s="27" t="s">
        <v>28</v>
      </c>
      <c r="H423" s="17"/>
      <c r="I423" s="16"/>
      <c r="J423" s="16"/>
      <c r="K423" s="16"/>
      <c r="L423" s="34" t="s">
        <v>74</v>
      </c>
      <c r="M423" s="34" t="s">
        <v>82</v>
      </c>
      <c r="N423" s="34" t="s">
        <v>29</v>
      </c>
      <c r="O423" s="34" t="s">
        <v>82</v>
      </c>
      <c r="P423" s="34" t="s">
        <v>82</v>
      </c>
      <c r="Q423" s="34" t="s">
        <v>84</v>
      </c>
      <c r="R423" s="34" t="s">
        <v>29</v>
      </c>
      <c r="S423" s="18"/>
      <c r="T423" s="29"/>
      <c r="U423" s="85"/>
      <c r="V423" s="168"/>
      <c r="W423" s="86"/>
      <c r="X423" s="18"/>
      <c r="Y423" s="18"/>
      <c r="Z423" s="18"/>
    </row>
    <row r="424" spans="1:27" x14ac:dyDescent="0.25">
      <c r="A424" s="35" t="s">
        <v>30</v>
      </c>
      <c r="B424" s="87"/>
      <c r="C424" s="46"/>
      <c r="D424" s="88"/>
      <c r="E424" s="44"/>
      <c r="F424" s="89"/>
      <c r="G424" s="90"/>
      <c r="H424" s="91"/>
      <c r="I424" s="90"/>
      <c r="J424" s="90"/>
      <c r="K424" s="90"/>
      <c r="L424" s="42" t="s">
        <v>73</v>
      </c>
      <c r="M424" s="42" t="s">
        <v>73</v>
      </c>
      <c r="N424" s="42" t="s">
        <v>83</v>
      </c>
      <c r="O424" s="42" t="s">
        <v>83</v>
      </c>
      <c r="P424" s="42" t="s">
        <v>83</v>
      </c>
      <c r="Q424" s="42" t="s">
        <v>83</v>
      </c>
      <c r="R424" s="42"/>
      <c r="S424" s="43"/>
      <c r="T424" s="44"/>
      <c r="U424" s="89"/>
      <c r="V424" s="90"/>
      <c r="W424" s="93"/>
      <c r="X424" s="90"/>
      <c r="Y424" s="43"/>
      <c r="Z424" s="43"/>
    </row>
    <row r="425" spans="1:27" x14ac:dyDescent="0.25">
      <c r="A425" s="150" t="s">
        <v>132</v>
      </c>
      <c r="B425" s="94">
        <v>7000</v>
      </c>
      <c r="C425" s="94">
        <v>0</v>
      </c>
      <c r="D425" s="95">
        <f>B425/7</f>
        <v>1000</v>
      </c>
      <c r="E425" s="96">
        <v>0</v>
      </c>
      <c r="F425" s="97">
        <f>D425/2</f>
        <v>500</v>
      </c>
      <c r="G425" s="94">
        <f>F425/2</f>
        <v>250</v>
      </c>
      <c r="H425" s="98" t="s">
        <v>71</v>
      </c>
      <c r="I425" s="98" t="s">
        <v>146</v>
      </c>
      <c r="J425" s="98"/>
      <c r="K425" s="99" t="s">
        <v>72</v>
      </c>
      <c r="L425" s="52">
        <f>$D425</f>
        <v>1000</v>
      </c>
      <c r="M425" s="52">
        <f>$D425</f>
        <v>1000</v>
      </c>
      <c r="N425" s="52">
        <f t="shared" ref="N425:Q425" si="128">$D425</f>
        <v>1000</v>
      </c>
      <c r="O425" s="52">
        <f>$D425</f>
        <v>1000</v>
      </c>
      <c r="P425" s="52">
        <f>$D425</f>
        <v>1000</v>
      </c>
      <c r="Q425" s="52">
        <f t="shared" si="128"/>
        <v>1000</v>
      </c>
      <c r="R425" s="52"/>
      <c r="S425" s="53">
        <f>SUM(L425:R425)</f>
        <v>6000</v>
      </c>
      <c r="T425" s="100"/>
      <c r="U425" s="166">
        <v>350</v>
      </c>
      <c r="V425" s="169"/>
      <c r="W425" s="102" t="s">
        <v>35</v>
      </c>
      <c r="X425" s="90"/>
      <c r="Y425" s="58">
        <f>SUM(S425:W425)-X425</f>
        <v>6350</v>
      </c>
      <c r="Z425" s="103"/>
    </row>
    <row r="426" spans="1:27" x14ac:dyDescent="0.25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4"/>
      <c r="M426" s="134"/>
      <c r="N426" s="134"/>
      <c r="O426" s="134"/>
      <c r="P426" s="134"/>
      <c r="Q426" s="134"/>
      <c r="R426" s="134"/>
      <c r="S426" s="139"/>
      <c r="T426" s="139"/>
      <c r="U426" s="139"/>
      <c r="V426" s="139"/>
      <c r="W426" s="139"/>
      <c r="X426" s="139"/>
      <c r="Y426" s="139"/>
      <c r="Z426" s="139"/>
    </row>
    <row r="427" spans="1:27" x14ac:dyDescent="0.25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61" t="s">
        <v>1</v>
      </c>
      <c r="M427" s="61" t="s">
        <v>2</v>
      </c>
      <c r="N427" s="61" t="s">
        <v>3</v>
      </c>
      <c r="O427" s="61" t="s">
        <v>4</v>
      </c>
      <c r="P427" s="61" t="s">
        <v>5</v>
      </c>
      <c r="Q427" s="61" t="s">
        <v>6</v>
      </c>
      <c r="R427" s="61" t="s">
        <v>7</v>
      </c>
      <c r="S427" s="106" t="s">
        <v>8</v>
      </c>
      <c r="T427" s="106" t="s">
        <v>9</v>
      </c>
      <c r="U427" s="107" t="s">
        <v>10</v>
      </c>
      <c r="V427" s="107"/>
      <c r="W427" s="108" t="s">
        <v>34</v>
      </c>
      <c r="X427" s="106" t="s">
        <v>12</v>
      </c>
      <c r="Y427" s="106" t="s">
        <v>13</v>
      </c>
      <c r="Z427" s="106" t="s">
        <v>14</v>
      </c>
      <c r="AA427" s="144" t="s">
        <v>66</v>
      </c>
    </row>
    <row r="428" spans="1:27" x14ac:dyDescent="0.25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62">
        <v>45796</v>
      </c>
      <c r="M428" s="62">
        <v>45797</v>
      </c>
      <c r="N428" s="62">
        <v>45798</v>
      </c>
      <c r="O428" s="62">
        <v>45799</v>
      </c>
      <c r="P428" s="62">
        <v>45800</v>
      </c>
      <c r="Q428" s="62">
        <v>45801</v>
      </c>
      <c r="R428" s="62">
        <v>45802</v>
      </c>
      <c r="S428" s="109"/>
      <c r="T428" s="110"/>
      <c r="U428" s="111"/>
      <c r="V428" s="170"/>
      <c r="W428" s="112"/>
      <c r="X428" s="109"/>
      <c r="Y428" s="109"/>
      <c r="Z428" s="109"/>
      <c r="AA428" s="145"/>
    </row>
    <row r="429" spans="1:27" x14ac:dyDescent="0.25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70" t="s">
        <v>74</v>
      </c>
      <c r="M429" s="74" t="s">
        <v>82</v>
      </c>
      <c r="N429" s="74" t="s">
        <v>29</v>
      </c>
      <c r="O429" s="74" t="s">
        <v>82</v>
      </c>
      <c r="P429" s="74" t="s">
        <v>29</v>
      </c>
      <c r="Q429" s="74" t="s">
        <v>82</v>
      </c>
      <c r="R429" s="74" t="s">
        <v>29</v>
      </c>
      <c r="S429" s="109"/>
      <c r="T429" s="110"/>
      <c r="U429" s="115"/>
      <c r="V429" s="171"/>
      <c r="W429" s="116"/>
      <c r="X429" s="109"/>
      <c r="Y429" s="109"/>
      <c r="Z429" s="109"/>
      <c r="AA429" s="159">
        <f>Y425+Y431</f>
        <v>11700</v>
      </c>
    </row>
    <row r="430" spans="1:27" x14ac:dyDescent="0.25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71"/>
      <c r="M430" s="71"/>
      <c r="N430" s="71" t="s">
        <v>85</v>
      </c>
      <c r="O430" s="71" t="s">
        <v>85</v>
      </c>
      <c r="P430" s="71" t="s">
        <v>42</v>
      </c>
      <c r="Q430" s="71" t="s">
        <v>42</v>
      </c>
      <c r="R430" s="71" t="s">
        <v>42</v>
      </c>
      <c r="S430" s="43"/>
      <c r="T430" s="44"/>
      <c r="U430" s="89"/>
      <c r="V430" s="90"/>
      <c r="W430" s="93"/>
      <c r="X430" s="90"/>
      <c r="Y430" s="43"/>
      <c r="Z430" s="43"/>
    </row>
    <row r="431" spans="1:27" x14ac:dyDescent="0.25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60"/>
      <c r="M431" s="60"/>
      <c r="N431" s="60">
        <f t="shared" ref="N431" si="129">$D425</f>
        <v>1000</v>
      </c>
      <c r="O431" s="60">
        <f>$D425</f>
        <v>1000</v>
      </c>
      <c r="P431" s="60">
        <f t="shared" ref="P431" si="130">$D425</f>
        <v>1000</v>
      </c>
      <c r="Q431" s="60">
        <f>$D425</f>
        <v>1000</v>
      </c>
      <c r="R431" s="60">
        <f t="shared" ref="R431" si="131">$D425</f>
        <v>1000</v>
      </c>
      <c r="S431" s="53">
        <f>SUM(L431:R431)</f>
        <v>5000</v>
      </c>
      <c r="T431" s="100"/>
      <c r="U431" s="166">
        <v>350</v>
      </c>
      <c r="V431" s="169"/>
      <c r="W431" s="102" t="s">
        <v>35</v>
      </c>
      <c r="X431" s="90"/>
      <c r="Y431" s="58">
        <f>SUM(S431:W431)-X431</f>
        <v>5350</v>
      </c>
      <c r="Z431" s="103"/>
    </row>
    <row r="432" spans="1:27" x14ac:dyDescent="0.25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spans="1:27" x14ac:dyDescent="0.25">
      <c r="A433" s="140"/>
      <c r="B433" s="141"/>
      <c r="C433" s="142"/>
      <c r="D433" s="142"/>
      <c r="E433" s="142"/>
      <c r="F433" s="142"/>
      <c r="G433" s="142"/>
      <c r="H433" s="143"/>
      <c r="I433" s="142"/>
      <c r="J433" s="142"/>
      <c r="K433" s="142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81"/>
      <c r="X433" s="18"/>
      <c r="Y433" s="18"/>
      <c r="Z433" s="18"/>
    </row>
    <row r="434" spans="1:27" x14ac:dyDescent="0.25">
      <c r="A434" s="140"/>
      <c r="B434" s="142"/>
      <c r="C434" s="142"/>
      <c r="D434" s="142"/>
      <c r="E434" s="142"/>
      <c r="F434" s="142"/>
      <c r="G434" s="142"/>
      <c r="H434" s="143"/>
      <c r="I434" s="142"/>
      <c r="J434" s="142"/>
      <c r="K434" s="142"/>
      <c r="L434" s="22" t="s">
        <v>1</v>
      </c>
      <c r="M434" s="22" t="s">
        <v>2</v>
      </c>
      <c r="N434" s="22" t="s">
        <v>3</v>
      </c>
      <c r="O434" s="22" t="s">
        <v>4</v>
      </c>
      <c r="P434" s="22" t="s">
        <v>5</v>
      </c>
      <c r="Q434" s="22" t="s">
        <v>6</v>
      </c>
      <c r="R434" s="22" t="s">
        <v>7</v>
      </c>
      <c r="S434" s="23" t="s">
        <v>8</v>
      </c>
      <c r="T434" s="23" t="s">
        <v>9</v>
      </c>
      <c r="U434" s="24" t="s">
        <v>10</v>
      </c>
      <c r="V434" s="24"/>
      <c r="W434" s="83" t="s">
        <v>34</v>
      </c>
      <c r="X434" s="23" t="s">
        <v>12</v>
      </c>
      <c r="Y434" s="23" t="s">
        <v>13</v>
      </c>
      <c r="Z434" s="23" t="s">
        <v>14</v>
      </c>
    </row>
    <row r="435" spans="1:27" x14ac:dyDescent="0.25">
      <c r="A435" s="26" t="s">
        <v>15</v>
      </c>
      <c r="B435" s="15" t="s">
        <v>16</v>
      </c>
      <c r="C435" s="15" t="s">
        <v>17</v>
      </c>
      <c r="D435" s="27" t="s">
        <v>18</v>
      </c>
      <c r="E435" s="27" t="s">
        <v>19</v>
      </c>
      <c r="F435" s="27" t="s">
        <v>20</v>
      </c>
      <c r="G435" s="27" t="s">
        <v>21</v>
      </c>
      <c r="H435" s="27" t="s">
        <v>22</v>
      </c>
      <c r="I435" s="27" t="s">
        <v>23</v>
      </c>
      <c r="J435" s="27" t="s">
        <v>24</v>
      </c>
      <c r="K435" s="15" t="s">
        <v>25</v>
      </c>
      <c r="L435" s="28">
        <v>45789</v>
      </c>
      <c r="M435" s="28">
        <v>45790</v>
      </c>
      <c r="N435" s="28">
        <v>45791</v>
      </c>
      <c r="O435" s="28">
        <v>45792</v>
      </c>
      <c r="P435" s="28">
        <v>45793</v>
      </c>
      <c r="Q435" s="28">
        <v>45794</v>
      </c>
      <c r="R435" s="28">
        <v>45795</v>
      </c>
      <c r="S435" s="18"/>
      <c r="T435" s="29"/>
      <c r="U435" s="21"/>
      <c r="V435" s="167"/>
      <c r="W435" s="84"/>
      <c r="X435" s="18"/>
      <c r="Y435" s="18"/>
      <c r="Z435" s="18"/>
    </row>
    <row r="436" spans="1:27" x14ac:dyDescent="0.25">
      <c r="A436" s="31" t="s">
        <v>26</v>
      </c>
      <c r="B436" s="32"/>
      <c r="C436" s="33"/>
      <c r="D436" s="33"/>
      <c r="E436" s="16"/>
      <c r="F436" s="27" t="s">
        <v>27</v>
      </c>
      <c r="G436" s="27" t="s">
        <v>28</v>
      </c>
      <c r="H436" s="17"/>
      <c r="I436" s="16"/>
      <c r="J436" s="16"/>
      <c r="K436" s="16"/>
      <c r="L436" s="34" t="s">
        <v>74</v>
      </c>
      <c r="M436" s="34" t="s">
        <v>82</v>
      </c>
      <c r="N436" s="34" t="s">
        <v>29</v>
      </c>
      <c r="O436" s="34"/>
      <c r="P436" s="34"/>
      <c r="Q436" s="34"/>
      <c r="R436" s="34"/>
      <c r="S436" s="18"/>
      <c r="T436" s="29"/>
      <c r="U436" s="85"/>
      <c r="V436" s="168"/>
      <c r="W436" s="86"/>
      <c r="X436" s="18"/>
      <c r="Y436" s="18"/>
      <c r="Z436" s="18"/>
    </row>
    <row r="437" spans="1:27" x14ac:dyDescent="0.25">
      <c r="A437" s="35" t="s">
        <v>30</v>
      </c>
      <c r="B437" s="87"/>
      <c r="C437" s="46"/>
      <c r="D437" s="88"/>
      <c r="E437" s="44"/>
      <c r="F437" s="89"/>
      <c r="G437" s="90"/>
      <c r="H437" s="91"/>
      <c r="I437" s="90"/>
      <c r="J437" s="90"/>
      <c r="K437" s="90"/>
      <c r="L437" s="42" t="s">
        <v>73</v>
      </c>
      <c r="M437" s="42" t="s">
        <v>73</v>
      </c>
      <c r="N437" s="42" t="s">
        <v>79</v>
      </c>
      <c r="O437" s="42"/>
      <c r="P437" s="42"/>
      <c r="Q437" s="42"/>
      <c r="R437" s="42"/>
      <c r="S437" s="43"/>
      <c r="T437" s="44"/>
      <c r="U437" s="89"/>
      <c r="V437" s="90"/>
      <c r="W437" s="93"/>
      <c r="X437" s="90"/>
      <c r="Y437" s="43"/>
      <c r="Z437" s="43"/>
    </row>
    <row r="438" spans="1:27" x14ac:dyDescent="0.25">
      <c r="A438" s="150" t="s">
        <v>133</v>
      </c>
      <c r="B438" s="94">
        <v>3500</v>
      </c>
      <c r="C438" s="94">
        <v>0</v>
      </c>
      <c r="D438" s="95">
        <f>B438/7</f>
        <v>500</v>
      </c>
      <c r="E438" s="96">
        <f>B438/7</f>
        <v>500</v>
      </c>
      <c r="F438" s="97">
        <f>E438/2</f>
        <v>250</v>
      </c>
      <c r="G438" s="94">
        <f>F438/2</f>
        <v>125</v>
      </c>
      <c r="H438" s="98" t="s">
        <v>79</v>
      </c>
      <c r="I438" s="98" t="s">
        <v>167</v>
      </c>
      <c r="J438" s="98"/>
      <c r="K438" s="99" t="s">
        <v>75</v>
      </c>
      <c r="L438" s="52">
        <f>$D438</f>
        <v>500</v>
      </c>
      <c r="M438" s="52">
        <f>$D438</f>
        <v>500</v>
      </c>
      <c r="N438" s="52">
        <f>$D438</f>
        <v>500</v>
      </c>
      <c r="O438" s="52"/>
      <c r="P438" s="52"/>
      <c r="Q438" s="52"/>
      <c r="R438" s="52"/>
      <c r="S438" s="53">
        <f>SUM(L438:R438)</f>
        <v>1500</v>
      </c>
      <c r="T438" s="100"/>
      <c r="U438" s="101">
        <f>50*3</f>
        <v>150</v>
      </c>
      <c r="V438" s="169"/>
      <c r="W438" s="102" t="s">
        <v>35</v>
      </c>
      <c r="X438" s="90"/>
      <c r="Y438" s="58">
        <f>SUM(S438:W438)-X438</f>
        <v>1650</v>
      </c>
      <c r="Z438" s="103"/>
    </row>
    <row r="439" spans="1:27" x14ac:dyDescent="0.25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4"/>
      <c r="M439" s="134"/>
      <c r="N439" s="134"/>
      <c r="O439" s="134"/>
      <c r="P439" s="134"/>
      <c r="Q439" s="134"/>
      <c r="R439" s="134"/>
      <c r="S439" s="139"/>
      <c r="T439" s="139"/>
      <c r="U439" s="139"/>
      <c r="V439" s="139"/>
      <c r="W439" s="139"/>
      <c r="X439" s="139"/>
      <c r="Y439" s="139"/>
      <c r="Z439" s="139"/>
    </row>
    <row r="440" spans="1:27" x14ac:dyDescent="0.25">
      <c r="A440" s="139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61" t="s">
        <v>1</v>
      </c>
      <c r="M440" s="61" t="s">
        <v>2</v>
      </c>
      <c r="N440" s="61" t="s">
        <v>3</v>
      </c>
      <c r="O440" s="61" t="s">
        <v>4</v>
      </c>
      <c r="P440" s="61" t="s">
        <v>5</v>
      </c>
      <c r="Q440" s="61" t="s">
        <v>6</v>
      </c>
      <c r="R440" s="61" t="s">
        <v>7</v>
      </c>
      <c r="S440" s="106" t="s">
        <v>8</v>
      </c>
      <c r="T440" s="106" t="s">
        <v>9</v>
      </c>
      <c r="U440" s="107" t="s">
        <v>10</v>
      </c>
      <c r="V440" s="107"/>
      <c r="W440" s="108" t="s">
        <v>34</v>
      </c>
      <c r="X440" s="106" t="s">
        <v>12</v>
      </c>
      <c r="Y440" s="106" t="s">
        <v>13</v>
      </c>
      <c r="Z440" s="106" t="s">
        <v>14</v>
      </c>
      <c r="AA440" s="144" t="s">
        <v>66</v>
      </c>
    </row>
    <row r="441" spans="1:27" x14ac:dyDescent="0.25">
      <c r="A441" s="139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62">
        <v>45796</v>
      </c>
      <c r="M441" s="62">
        <v>45797</v>
      </c>
      <c r="N441" s="62">
        <v>45798</v>
      </c>
      <c r="O441" s="62">
        <v>45799</v>
      </c>
      <c r="P441" s="62">
        <v>45800</v>
      </c>
      <c r="Q441" s="62">
        <v>45801</v>
      </c>
      <c r="R441" s="62">
        <v>45802</v>
      </c>
      <c r="S441" s="109"/>
      <c r="T441" s="110"/>
      <c r="U441" s="111"/>
      <c r="V441" s="170"/>
      <c r="W441" s="112"/>
      <c r="X441" s="109"/>
      <c r="Y441" s="109"/>
      <c r="Z441" s="109"/>
      <c r="AA441" s="145"/>
    </row>
    <row r="442" spans="1:27" x14ac:dyDescent="0.25">
      <c r="A442" s="139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70"/>
      <c r="M442" s="74"/>
      <c r="N442" s="74"/>
      <c r="O442" s="74"/>
      <c r="P442" s="74"/>
      <c r="Q442" s="74"/>
      <c r="R442" s="74"/>
      <c r="S442" s="109"/>
      <c r="T442" s="110"/>
      <c r="U442" s="115"/>
      <c r="V442" s="171"/>
      <c r="W442" s="116"/>
      <c r="X442" s="109"/>
      <c r="Y442" s="109"/>
      <c r="Z442" s="109"/>
      <c r="AA442" s="159">
        <f>Y438+Y444</f>
        <v>1650</v>
      </c>
    </row>
    <row r="443" spans="1:27" x14ac:dyDescent="0.25">
      <c r="A443" s="139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71"/>
      <c r="M443" s="71"/>
      <c r="N443" s="71"/>
      <c r="O443" s="71"/>
      <c r="P443" s="71"/>
      <c r="Q443" s="71"/>
      <c r="R443" s="71"/>
      <c r="S443" s="43"/>
      <c r="T443" s="44"/>
      <c r="U443" s="89"/>
      <c r="V443" s="90"/>
      <c r="W443" s="93"/>
      <c r="X443" s="90"/>
      <c r="Y443" s="43"/>
      <c r="Z443" s="43"/>
    </row>
    <row r="444" spans="1:27" x14ac:dyDescent="0.25">
      <c r="A444" s="139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60"/>
      <c r="M444" s="60"/>
      <c r="N444" s="60"/>
      <c r="O444" s="60"/>
      <c r="P444" s="60"/>
      <c r="Q444" s="60"/>
      <c r="R444" s="60"/>
      <c r="S444" s="53">
        <f>SUM(L444:R444)</f>
        <v>0</v>
      </c>
      <c r="T444" s="100"/>
      <c r="U444" s="101">
        <v>0</v>
      </c>
      <c r="V444" s="169"/>
      <c r="W444" s="102" t="s">
        <v>35</v>
      </c>
      <c r="X444" s="90"/>
      <c r="Y444" s="58">
        <f>SUM(S444:W444)-X444</f>
        <v>0</v>
      </c>
      <c r="Z444" s="103"/>
    </row>
    <row r="445" spans="1:27" x14ac:dyDescent="0.25">
      <c r="A445" s="139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spans="1:27" x14ac:dyDescent="0.25">
      <c r="A446" s="140"/>
      <c r="B446" s="141"/>
      <c r="C446" s="142"/>
      <c r="D446" s="142"/>
      <c r="E446" s="142"/>
      <c r="F446" s="142"/>
      <c r="G446" s="142"/>
      <c r="H446" s="143"/>
      <c r="I446" s="142"/>
      <c r="J446" s="142"/>
      <c r="K446" s="142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81"/>
      <c r="X446" s="18"/>
      <c r="Y446" s="18"/>
      <c r="Z446" s="18"/>
    </row>
    <row r="447" spans="1:27" x14ac:dyDescent="0.25">
      <c r="A447" s="140"/>
      <c r="B447" s="142"/>
      <c r="C447" s="142"/>
      <c r="D447" s="142"/>
      <c r="E447" s="142"/>
      <c r="F447" s="142"/>
      <c r="G447" s="142"/>
      <c r="H447" s="143"/>
      <c r="I447" s="142"/>
      <c r="J447" s="142"/>
      <c r="K447" s="142"/>
      <c r="L447" s="22" t="s">
        <v>1</v>
      </c>
      <c r="M447" s="22" t="s">
        <v>2</v>
      </c>
      <c r="N447" s="22" t="s">
        <v>3</v>
      </c>
      <c r="O447" s="22" t="s">
        <v>4</v>
      </c>
      <c r="P447" s="22" t="s">
        <v>5</v>
      </c>
      <c r="Q447" s="22" t="s">
        <v>6</v>
      </c>
      <c r="R447" s="22" t="s">
        <v>7</v>
      </c>
      <c r="S447" s="23" t="s">
        <v>8</v>
      </c>
      <c r="T447" s="23" t="s">
        <v>9</v>
      </c>
      <c r="U447" s="24" t="s">
        <v>10</v>
      </c>
      <c r="V447" s="24"/>
      <c r="W447" s="83" t="s">
        <v>34</v>
      </c>
      <c r="X447" s="23" t="s">
        <v>12</v>
      </c>
      <c r="Y447" s="23" t="s">
        <v>13</v>
      </c>
      <c r="Z447" s="23" t="s">
        <v>14</v>
      </c>
    </row>
    <row r="448" spans="1:27" x14ac:dyDescent="0.25">
      <c r="A448" s="26" t="s">
        <v>15</v>
      </c>
      <c r="B448" s="15" t="s">
        <v>16</v>
      </c>
      <c r="C448" s="15" t="s">
        <v>17</v>
      </c>
      <c r="D448" s="27" t="s">
        <v>18</v>
      </c>
      <c r="E448" s="27" t="s">
        <v>19</v>
      </c>
      <c r="F448" s="27" t="s">
        <v>20</v>
      </c>
      <c r="G448" s="27" t="s">
        <v>21</v>
      </c>
      <c r="H448" s="27" t="s">
        <v>22</v>
      </c>
      <c r="I448" s="27" t="s">
        <v>23</v>
      </c>
      <c r="J448" s="27" t="s">
        <v>24</v>
      </c>
      <c r="K448" s="15" t="s">
        <v>25</v>
      </c>
      <c r="L448" s="28">
        <v>45789</v>
      </c>
      <c r="M448" s="28">
        <v>45790</v>
      </c>
      <c r="N448" s="28">
        <v>45791</v>
      </c>
      <c r="O448" s="28">
        <v>45792</v>
      </c>
      <c r="P448" s="28">
        <v>45793</v>
      </c>
      <c r="Q448" s="28">
        <v>45794</v>
      </c>
      <c r="R448" s="28">
        <v>45795</v>
      </c>
      <c r="S448" s="18"/>
      <c r="T448" s="29"/>
      <c r="U448" s="21"/>
      <c r="V448" s="167"/>
      <c r="W448" s="84"/>
      <c r="X448" s="18"/>
      <c r="Y448" s="18"/>
      <c r="Z448" s="18"/>
    </row>
    <row r="449" spans="1:27" x14ac:dyDescent="0.25">
      <c r="A449" s="31" t="s">
        <v>26</v>
      </c>
      <c r="B449" s="32"/>
      <c r="C449" s="33"/>
      <c r="D449" s="33"/>
      <c r="E449" s="16"/>
      <c r="F449" s="27" t="s">
        <v>27</v>
      </c>
      <c r="G449" s="27" t="s">
        <v>28</v>
      </c>
      <c r="H449" s="17"/>
      <c r="I449" s="16"/>
      <c r="J449" s="16"/>
      <c r="K449" s="16"/>
      <c r="L449" s="34" t="s">
        <v>74</v>
      </c>
      <c r="M449" s="34" t="s">
        <v>82</v>
      </c>
      <c r="N449" s="34" t="s">
        <v>29</v>
      </c>
      <c r="O449" s="34" t="s">
        <v>82</v>
      </c>
      <c r="P449" s="34" t="s">
        <v>82</v>
      </c>
      <c r="Q449" s="34" t="s">
        <v>84</v>
      </c>
      <c r="R449" s="34" t="s">
        <v>29</v>
      </c>
      <c r="S449" s="18"/>
      <c r="T449" s="29"/>
      <c r="U449" s="85"/>
      <c r="V449" s="168"/>
      <c r="W449" s="86"/>
      <c r="X449" s="18"/>
      <c r="Y449" s="18"/>
      <c r="Z449" s="18"/>
    </row>
    <row r="450" spans="1:27" x14ac:dyDescent="0.25">
      <c r="A450" s="35" t="s">
        <v>30</v>
      </c>
      <c r="B450" s="87"/>
      <c r="C450" s="46"/>
      <c r="D450" s="88"/>
      <c r="E450" s="44"/>
      <c r="F450" s="89"/>
      <c r="G450" s="90"/>
      <c r="H450" s="91"/>
      <c r="I450" s="90"/>
      <c r="J450" s="90"/>
      <c r="K450" s="90"/>
      <c r="L450" s="42" t="s">
        <v>73</v>
      </c>
      <c r="M450" s="42" t="s">
        <v>73</v>
      </c>
      <c r="N450" s="42" t="s">
        <v>83</v>
      </c>
      <c r="O450" s="42" t="s">
        <v>83</v>
      </c>
      <c r="P450" s="42" t="s">
        <v>83</v>
      </c>
      <c r="Q450" s="42" t="s">
        <v>83</v>
      </c>
      <c r="R450" s="42"/>
      <c r="S450" s="43"/>
      <c r="T450" s="44"/>
      <c r="U450" s="89"/>
      <c r="V450" s="90"/>
      <c r="W450" s="93"/>
      <c r="X450" s="90"/>
      <c r="Y450" s="43"/>
      <c r="Z450" s="43"/>
    </row>
    <row r="451" spans="1:27" x14ac:dyDescent="0.25">
      <c r="A451" s="150" t="s">
        <v>134</v>
      </c>
      <c r="B451" s="94">
        <v>3150</v>
      </c>
      <c r="C451" s="94">
        <v>0</v>
      </c>
      <c r="D451" s="95">
        <f>B451/7</f>
        <v>450</v>
      </c>
      <c r="E451" s="96">
        <v>0</v>
      </c>
      <c r="F451" s="97">
        <f>D451/2</f>
        <v>225</v>
      </c>
      <c r="G451" s="94">
        <f>D451/2</f>
        <v>225</v>
      </c>
      <c r="H451" s="98" t="s">
        <v>80</v>
      </c>
      <c r="I451" s="98" t="s">
        <v>165</v>
      </c>
      <c r="J451" s="98"/>
      <c r="K451" s="99" t="s">
        <v>75</v>
      </c>
      <c r="L451" s="52">
        <f>$D451</f>
        <v>450</v>
      </c>
      <c r="M451" s="52">
        <f>$D451</f>
        <v>450</v>
      </c>
      <c r="N451" s="52">
        <f t="shared" ref="N451:Q451" si="132">$D451</f>
        <v>450</v>
      </c>
      <c r="O451" s="52">
        <f>$D451</f>
        <v>450</v>
      </c>
      <c r="P451" s="52">
        <f>$D451</f>
        <v>450</v>
      </c>
      <c r="Q451" s="52">
        <f t="shared" si="132"/>
        <v>450</v>
      </c>
      <c r="R451" s="52"/>
      <c r="S451" s="53">
        <f>SUM(L451:R451)</f>
        <v>2700</v>
      </c>
      <c r="T451" s="100"/>
      <c r="U451" s="101">
        <f>50*7</f>
        <v>350</v>
      </c>
      <c r="V451" s="169"/>
      <c r="W451" s="102" t="s">
        <v>35</v>
      </c>
      <c r="X451" s="90"/>
      <c r="Y451" s="58">
        <f>SUM(S451:W451)-X451</f>
        <v>3050</v>
      </c>
      <c r="Z451" s="103"/>
    </row>
    <row r="452" spans="1:27" x14ac:dyDescent="0.25">
      <c r="A452" s="139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4"/>
      <c r="M452" s="134"/>
      <c r="N452" s="134"/>
      <c r="O452" s="134"/>
      <c r="P452" s="134"/>
      <c r="Q452" s="134"/>
      <c r="R452" s="134"/>
      <c r="S452" s="139"/>
      <c r="T452" s="139"/>
      <c r="U452" s="139"/>
      <c r="V452" s="139"/>
      <c r="W452" s="139"/>
      <c r="X452" s="139"/>
      <c r="Y452" s="139"/>
      <c r="Z452" s="139"/>
    </row>
    <row r="453" spans="1:27" x14ac:dyDescent="0.25">
      <c r="A453" s="139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61" t="s">
        <v>1</v>
      </c>
      <c r="M453" s="61" t="s">
        <v>2</v>
      </c>
      <c r="N453" s="61" t="s">
        <v>3</v>
      </c>
      <c r="O453" s="61" t="s">
        <v>4</v>
      </c>
      <c r="P453" s="61" t="s">
        <v>5</v>
      </c>
      <c r="Q453" s="61" t="s">
        <v>6</v>
      </c>
      <c r="R453" s="61" t="s">
        <v>7</v>
      </c>
      <c r="S453" s="106" t="s">
        <v>8</v>
      </c>
      <c r="T453" s="106" t="s">
        <v>9</v>
      </c>
      <c r="U453" s="107" t="s">
        <v>10</v>
      </c>
      <c r="V453" s="107"/>
      <c r="W453" s="108" t="s">
        <v>34</v>
      </c>
      <c r="X453" s="106" t="s">
        <v>12</v>
      </c>
      <c r="Y453" s="106" t="s">
        <v>13</v>
      </c>
      <c r="Z453" s="106" t="s">
        <v>14</v>
      </c>
      <c r="AA453" s="144" t="s">
        <v>66</v>
      </c>
    </row>
    <row r="454" spans="1:27" x14ac:dyDescent="0.25">
      <c r="A454" s="139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62">
        <v>45796</v>
      </c>
      <c r="M454" s="62">
        <v>45797</v>
      </c>
      <c r="N454" s="62">
        <v>45798</v>
      </c>
      <c r="O454" s="62">
        <v>45799</v>
      </c>
      <c r="P454" s="62">
        <v>45800</v>
      </c>
      <c r="Q454" s="62">
        <v>45801</v>
      </c>
      <c r="R454" s="62">
        <v>45802</v>
      </c>
      <c r="S454" s="109"/>
      <c r="T454" s="110"/>
      <c r="U454" s="111"/>
      <c r="V454" s="170"/>
      <c r="W454" s="112"/>
      <c r="X454" s="109"/>
      <c r="Y454" s="109"/>
      <c r="Z454" s="109"/>
      <c r="AA454" s="145"/>
    </row>
    <row r="455" spans="1:27" x14ac:dyDescent="0.25">
      <c r="A455" s="139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70" t="s">
        <v>74</v>
      </c>
      <c r="M455" s="74" t="s">
        <v>82</v>
      </c>
      <c r="N455" s="74" t="s">
        <v>29</v>
      </c>
      <c r="O455" s="74" t="s">
        <v>82</v>
      </c>
      <c r="P455" s="74" t="s">
        <v>29</v>
      </c>
      <c r="Q455" s="74" t="s">
        <v>82</v>
      </c>
      <c r="R455" s="74" t="s">
        <v>29</v>
      </c>
      <c r="S455" s="109"/>
      <c r="T455" s="110"/>
      <c r="U455" s="115"/>
      <c r="V455" s="171"/>
      <c r="W455" s="116"/>
      <c r="X455" s="109"/>
      <c r="Y455" s="109"/>
      <c r="Z455" s="109"/>
      <c r="AA455" s="159">
        <f>Y451+Y457</f>
        <v>5650</v>
      </c>
    </row>
    <row r="456" spans="1:27" x14ac:dyDescent="0.25">
      <c r="A456" s="139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71"/>
      <c r="M456" s="71"/>
      <c r="N456" s="71" t="s">
        <v>85</v>
      </c>
      <c r="O456" s="71" t="s">
        <v>85</v>
      </c>
      <c r="P456" s="71" t="s">
        <v>42</v>
      </c>
      <c r="Q456" s="71" t="s">
        <v>42</v>
      </c>
      <c r="R456" s="71" t="s">
        <v>42</v>
      </c>
      <c r="S456" s="43"/>
      <c r="T456" s="44"/>
      <c r="U456" s="89"/>
      <c r="V456" s="90"/>
      <c r="W456" s="93"/>
      <c r="X456" s="90"/>
      <c r="Y456" s="43"/>
      <c r="Z456" s="43"/>
    </row>
    <row r="457" spans="1:27" x14ac:dyDescent="0.25">
      <c r="A457" s="139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60"/>
      <c r="M457" s="60"/>
      <c r="N457" s="60">
        <f t="shared" ref="N457" si="133">$D451</f>
        <v>450</v>
      </c>
      <c r="O457" s="60">
        <f>$D451</f>
        <v>450</v>
      </c>
      <c r="P457" s="60">
        <f t="shared" ref="P457" si="134">$D451</f>
        <v>450</v>
      </c>
      <c r="Q457" s="60">
        <f>$D451</f>
        <v>450</v>
      </c>
      <c r="R457" s="60">
        <f t="shared" ref="R457" si="135">$D451</f>
        <v>450</v>
      </c>
      <c r="S457" s="53">
        <f>SUM(L457:R457)</f>
        <v>2250</v>
      </c>
      <c r="T457" s="100"/>
      <c r="U457" s="166">
        <v>350</v>
      </c>
      <c r="V457" s="169"/>
      <c r="W457" s="102" t="s">
        <v>35</v>
      </c>
      <c r="X457" s="90"/>
      <c r="Y457" s="58">
        <f>SUM(S457:W457)-X457</f>
        <v>2600</v>
      </c>
      <c r="Z457" s="103"/>
    </row>
    <row r="458" spans="1:27" x14ac:dyDescent="0.25">
      <c r="A458" s="139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spans="1:27" x14ac:dyDescent="0.25">
      <c r="A459" s="140"/>
      <c r="B459" s="141"/>
      <c r="C459" s="142"/>
      <c r="D459" s="142"/>
      <c r="E459" s="142"/>
      <c r="F459" s="142"/>
      <c r="G459" s="142"/>
      <c r="H459" s="143"/>
      <c r="I459" s="142"/>
      <c r="J459" s="142"/>
      <c r="K459" s="142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81"/>
      <c r="X459" s="18"/>
      <c r="Y459" s="18"/>
      <c r="Z459" s="18"/>
    </row>
    <row r="460" spans="1:27" x14ac:dyDescent="0.25">
      <c r="A460" s="140"/>
      <c r="B460" s="142"/>
      <c r="C460" s="142"/>
      <c r="D460" s="142"/>
      <c r="E460" s="142"/>
      <c r="F460" s="142"/>
      <c r="G460" s="142"/>
      <c r="H460" s="143"/>
      <c r="I460" s="142"/>
      <c r="J460" s="142"/>
      <c r="K460" s="142"/>
      <c r="L460" s="22" t="s">
        <v>1</v>
      </c>
      <c r="M460" s="22" t="s">
        <v>2</v>
      </c>
      <c r="N460" s="22" t="s">
        <v>3</v>
      </c>
      <c r="O460" s="22" t="s">
        <v>4</v>
      </c>
      <c r="P460" s="22" t="s">
        <v>5</v>
      </c>
      <c r="Q460" s="22" t="s">
        <v>6</v>
      </c>
      <c r="R460" s="22" t="s">
        <v>7</v>
      </c>
      <c r="S460" s="23" t="s">
        <v>8</v>
      </c>
      <c r="T460" s="23" t="s">
        <v>9</v>
      </c>
      <c r="U460" s="24" t="s">
        <v>10</v>
      </c>
      <c r="V460" s="83" t="s">
        <v>98</v>
      </c>
      <c r="W460" s="83" t="s">
        <v>97</v>
      </c>
      <c r="X460" s="23" t="s">
        <v>12</v>
      </c>
      <c r="Y460" s="23" t="s">
        <v>13</v>
      </c>
      <c r="Z460" s="23" t="s">
        <v>14</v>
      </c>
    </row>
    <row r="461" spans="1:27" x14ac:dyDescent="0.25">
      <c r="A461" s="26" t="s">
        <v>15</v>
      </c>
      <c r="B461" s="15" t="s">
        <v>16</v>
      </c>
      <c r="C461" s="15" t="s">
        <v>17</v>
      </c>
      <c r="D461" s="27" t="s">
        <v>18</v>
      </c>
      <c r="E461" s="27" t="s">
        <v>19</v>
      </c>
      <c r="F461" s="27" t="s">
        <v>20</v>
      </c>
      <c r="G461" s="27" t="s">
        <v>21</v>
      </c>
      <c r="H461" s="27" t="s">
        <v>22</v>
      </c>
      <c r="I461" s="27" t="s">
        <v>23</v>
      </c>
      <c r="J461" s="27" t="s">
        <v>24</v>
      </c>
      <c r="K461" s="15" t="s">
        <v>25</v>
      </c>
      <c r="L461" s="28">
        <v>45789</v>
      </c>
      <c r="M461" s="28">
        <v>45790</v>
      </c>
      <c r="N461" s="28">
        <v>45791</v>
      </c>
      <c r="O461" s="28">
        <v>45792</v>
      </c>
      <c r="P461" s="28">
        <v>45793</v>
      </c>
      <c r="Q461" s="28">
        <v>45794</v>
      </c>
      <c r="R461" s="28">
        <v>45795</v>
      </c>
      <c r="S461" s="18"/>
      <c r="T461" s="29"/>
      <c r="U461" s="21"/>
      <c r="V461" s="167"/>
      <c r="W461" s="84"/>
      <c r="X461" s="18"/>
      <c r="Y461" s="18"/>
      <c r="Z461" s="18"/>
    </row>
    <row r="462" spans="1:27" x14ac:dyDescent="0.25">
      <c r="A462" s="31" t="s">
        <v>26</v>
      </c>
      <c r="B462" s="32"/>
      <c r="C462" s="33"/>
      <c r="D462" s="33"/>
      <c r="E462" s="16"/>
      <c r="F462" s="27" t="s">
        <v>27</v>
      </c>
      <c r="G462" s="27" t="s">
        <v>28</v>
      </c>
      <c r="H462" s="17"/>
      <c r="I462" s="16"/>
      <c r="J462" s="16"/>
      <c r="K462" s="16"/>
      <c r="L462" s="34" t="s">
        <v>74</v>
      </c>
      <c r="M462" s="34" t="s">
        <v>82</v>
      </c>
      <c r="N462" s="34" t="s">
        <v>29</v>
      </c>
      <c r="O462" s="34" t="s">
        <v>82</v>
      </c>
      <c r="P462" s="34" t="s">
        <v>82</v>
      </c>
      <c r="Q462" s="34" t="s">
        <v>84</v>
      </c>
      <c r="R462" s="34" t="s">
        <v>29</v>
      </c>
      <c r="S462" s="18"/>
      <c r="T462" s="29"/>
      <c r="U462" s="85"/>
      <c r="V462" s="168"/>
      <c r="W462" s="86"/>
      <c r="X462" s="18"/>
      <c r="Y462" s="18"/>
      <c r="Z462" s="18"/>
    </row>
    <row r="463" spans="1:27" x14ac:dyDescent="0.25">
      <c r="A463" s="35" t="s">
        <v>30</v>
      </c>
      <c r="B463" s="87"/>
      <c r="C463" s="46"/>
      <c r="D463" s="88"/>
      <c r="E463" s="44"/>
      <c r="F463" s="89"/>
      <c r="G463" s="90"/>
      <c r="H463" s="91"/>
      <c r="I463" s="90"/>
      <c r="J463" s="90"/>
      <c r="K463" s="90"/>
      <c r="L463" s="42" t="s">
        <v>73</v>
      </c>
      <c r="M463" s="42" t="s">
        <v>73</v>
      </c>
      <c r="N463" s="42" t="s">
        <v>83</v>
      </c>
      <c r="O463" s="42" t="s">
        <v>83</v>
      </c>
      <c r="P463" s="42" t="s">
        <v>83</v>
      </c>
      <c r="Q463" s="42" t="s">
        <v>83</v>
      </c>
      <c r="R463" s="42"/>
      <c r="S463" s="43"/>
      <c r="T463" s="44"/>
      <c r="U463" s="89"/>
      <c r="V463" s="90"/>
      <c r="W463" s="93"/>
      <c r="X463" s="90"/>
      <c r="Y463" s="43"/>
      <c r="Z463" s="43"/>
    </row>
    <row r="464" spans="1:27" x14ac:dyDescent="0.25">
      <c r="A464" s="150" t="s">
        <v>135</v>
      </c>
      <c r="B464" s="94">
        <v>2250</v>
      </c>
      <c r="C464" s="94">
        <v>0</v>
      </c>
      <c r="D464" s="95">
        <f>B464/7</f>
        <v>321.42857142857144</v>
      </c>
      <c r="E464" s="96">
        <v>0</v>
      </c>
      <c r="F464" s="97">
        <f>D464/2</f>
        <v>160.71428571428572</v>
      </c>
      <c r="G464" s="94">
        <f>F464/2</f>
        <v>80.357142857142861</v>
      </c>
      <c r="H464" s="98" t="s">
        <v>39</v>
      </c>
      <c r="I464" s="98" t="s">
        <v>146</v>
      </c>
      <c r="J464" s="98"/>
      <c r="K464" s="99" t="s">
        <v>76</v>
      </c>
      <c r="L464" s="52">
        <f>$D464</f>
        <v>321.42857142857144</v>
      </c>
      <c r="M464" s="52">
        <f>$D464</f>
        <v>321.42857142857144</v>
      </c>
      <c r="N464" s="52">
        <f t="shared" ref="N464:Q464" si="136">$D464</f>
        <v>321.42857142857144</v>
      </c>
      <c r="O464" s="52">
        <f>$D464</f>
        <v>321.42857142857144</v>
      </c>
      <c r="P464" s="52">
        <f>$D464</f>
        <v>321.42857142857144</v>
      </c>
      <c r="Q464" s="52">
        <f t="shared" si="136"/>
        <v>321.42857142857144</v>
      </c>
      <c r="R464" s="52"/>
      <c r="S464" s="53">
        <f>SUM(L464:R464)</f>
        <v>1928.5714285714289</v>
      </c>
      <c r="T464" s="100"/>
      <c r="U464" s="166">
        <v>350</v>
      </c>
      <c r="V464" s="169">
        <f>20</f>
        <v>20</v>
      </c>
      <c r="W464" s="102">
        <f>100+35</f>
        <v>135</v>
      </c>
      <c r="X464" s="90"/>
      <c r="Y464" s="58">
        <f>SUM(S464:W464)-X464</f>
        <v>2433.5714285714289</v>
      </c>
      <c r="Z464" s="103"/>
    </row>
    <row r="465" spans="1:27" x14ac:dyDescent="0.25">
      <c r="A465" s="139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4"/>
      <c r="M465" s="134"/>
      <c r="N465" s="134"/>
      <c r="O465" s="134"/>
      <c r="P465" s="134"/>
      <c r="Q465" s="134"/>
      <c r="R465" s="134"/>
      <c r="S465" s="139"/>
      <c r="T465" s="139"/>
      <c r="U465" s="139"/>
      <c r="V465" s="139"/>
      <c r="W465" s="139"/>
      <c r="X465" s="139"/>
      <c r="Y465" s="139"/>
      <c r="Z465" s="139"/>
    </row>
    <row r="466" spans="1:27" x14ac:dyDescent="0.25">
      <c r="A466" s="139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61" t="s">
        <v>1</v>
      </c>
      <c r="M466" s="61" t="s">
        <v>2</v>
      </c>
      <c r="N466" s="61" t="s">
        <v>3</v>
      </c>
      <c r="O466" s="61" t="s">
        <v>4</v>
      </c>
      <c r="P466" s="61" t="s">
        <v>5</v>
      </c>
      <c r="Q466" s="61" t="s">
        <v>6</v>
      </c>
      <c r="R466" s="61" t="s">
        <v>7</v>
      </c>
      <c r="S466" s="106" t="s">
        <v>8</v>
      </c>
      <c r="T466" s="106" t="s">
        <v>9</v>
      </c>
      <c r="U466" s="107" t="s">
        <v>10</v>
      </c>
      <c r="V466" s="107"/>
      <c r="W466" s="108" t="s">
        <v>34</v>
      </c>
      <c r="X466" s="106" t="s">
        <v>12</v>
      </c>
      <c r="Y466" s="106" t="s">
        <v>13</v>
      </c>
      <c r="Z466" s="106" t="s">
        <v>14</v>
      </c>
      <c r="AA466" s="144" t="s">
        <v>66</v>
      </c>
    </row>
    <row r="467" spans="1:27" x14ac:dyDescent="0.25">
      <c r="A467" s="139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62">
        <v>45796</v>
      </c>
      <c r="M467" s="62">
        <v>45797</v>
      </c>
      <c r="N467" s="62">
        <v>45798</v>
      </c>
      <c r="O467" s="62">
        <v>45799</v>
      </c>
      <c r="P467" s="62">
        <v>45800</v>
      </c>
      <c r="Q467" s="62">
        <v>45801</v>
      </c>
      <c r="R467" s="62">
        <v>45802</v>
      </c>
      <c r="S467" s="109"/>
      <c r="T467" s="110"/>
      <c r="U467" s="111"/>
      <c r="V467" s="170"/>
      <c r="W467" s="112"/>
      <c r="X467" s="109"/>
      <c r="Y467" s="109"/>
      <c r="Z467" s="109"/>
      <c r="AA467" s="145"/>
    </row>
    <row r="468" spans="1:27" x14ac:dyDescent="0.25">
      <c r="A468" s="139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70" t="s">
        <v>74</v>
      </c>
      <c r="M468" s="74" t="s">
        <v>82</v>
      </c>
      <c r="N468" s="74" t="s">
        <v>29</v>
      </c>
      <c r="O468" s="74" t="s">
        <v>33</v>
      </c>
      <c r="P468" s="74" t="s">
        <v>33</v>
      </c>
      <c r="Q468" s="74" t="s">
        <v>33</v>
      </c>
      <c r="R468" s="74" t="s">
        <v>33</v>
      </c>
      <c r="S468" s="109"/>
      <c r="T468" s="110"/>
      <c r="U468" s="115"/>
      <c r="V468" s="171"/>
      <c r="W468" s="116"/>
      <c r="X468" s="109"/>
      <c r="Y468" s="109"/>
      <c r="Z468" s="109"/>
      <c r="AA468" s="159">
        <f>Y464+Y470</f>
        <v>3176.428571428572</v>
      </c>
    </row>
    <row r="469" spans="1:27" x14ac:dyDescent="0.25">
      <c r="A469" s="139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71"/>
      <c r="M469" s="71"/>
      <c r="N469" s="71" t="s">
        <v>31</v>
      </c>
      <c r="O469" s="71" t="s">
        <v>31</v>
      </c>
      <c r="P469" s="71" t="s">
        <v>31</v>
      </c>
      <c r="Q469" s="71" t="s">
        <v>31</v>
      </c>
      <c r="R469" s="71" t="s">
        <v>31</v>
      </c>
      <c r="S469" s="43"/>
      <c r="T469" s="44"/>
      <c r="U469" s="89"/>
      <c r="V469" s="90"/>
      <c r="W469" s="102" t="s">
        <v>35</v>
      </c>
      <c r="X469" s="90"/>
      <c r="Y469" s="43"/>
      <c r="Z469" s="43"/>
    </row>
    <row r="470" spans="1:27" x14ac:dyDescent="0.25">
      <c r="A470" s="139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60"/>
      <c r="M470" s="60"/>
      <c r="N470" s="60">
        <f>$D464</f>
        <v>321.42857142857144</v>
      </c>
      <c r="O470" s="60">
        <f t="shared" ref="O470:R470" si="137">$G464</f>
        <v>80.357142857142861</v>
      </c>
      <c r="P470" s="60">
        <f t="shared" si="137"/>
        <v>80.357142857142861</v>
      </c>
      <c r="Q470" s="60">
        <f t="shared" si="137"/>
        <v>80.357142857142861</v>
      </c>
      <c r="R470" s="60">
        <f t="shared" si="137"/>
        <v>80.357142857142861</v>
      </c>
      <c r="S470" s="53">
        <f>SUM(L470:R470)</f>
        <v>642.857142857143</v>
      </c>
      <c r="T470" s="100"/>
      <c r="U470" s="166">
        <f>50*2</f>
        <v>100</v>
      </c>
      <c r="V470" s="172"/>
      <c r="X470" s="90"/>
      <c r="Y470" s="58">
        <f>SUM(S470:W470)-X470</f>
        <v>742.857142857143</v>
      </c>
      <c r="Z470" s="103"/>
    </row>
    <row r="471" spans="1:27" x14ac:dyDescent="0.25">
      <c r="A471" s="139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spans="1:27" x14ac:dyDescent="0.25">
      <c r="A472" s="140"/>
      <c r="B472" s="141"/>
      <c r="C472" s="142"/>
      <c r="D472" s="142"/>
      <c r="E472" s="142"/>
      <c r="F472" s="142"/>
      <c r="G472" s="142"/>
      <c r="H472" s="143"/>
      <c r="I472" s="142"/>
      <c r="J472" s="142"/>
      <c r="K472" s="142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81"/>
      <c r="X472" s="18"/>
      <c r="Y472" s="18"/>
      <c r="Z472" s="18"/>
    </row>
    <row r="473" spans="1:27" x14ac:dyDescent="0.25">
      <c r="A473" s="140"/>
      <c r="B473" s="142"/>
      <c r="C473" s="142"/>
      <c r="D473" s="142"/>
      <c r="E473" s="142"/>
      <c r="F473" s="142"/>
      <c r="G473" s="142"/>
      <c r="H473" s="143"/>
      <c r="I473" s="142"/>
      <c r="J473" s="142"/>
      <c r="K473" s="142"/>
      <c r="L473" s="22" t="s">
        <v>1</v>
      </c>
      <c r="M473" s="22" t="s">
        <v>2</v>
      </c>
      <c r="N473" s="22" t="s">
        <v>3</v>
      </c>
      <c r="O473" s="22" t="s">
        <v>4</v>
      </c>
      <c r="P473" s="22" t="s">
        <v>5</v>
      </c>
      <c r="Q473" s="22" t="s">
        <v>6</v>
      </c>
      <c r="R473" s="22" t="s">
        <v>7</v>
      </c>
      <c r="S473" s="23" t="s">
        <v>8</v>
      </c>
      <c r="T473" s="23" t="s">
        <v>9</v>
      </c>
      <c r="U473" s="24" t="s">
        <v>10</v>
      </c>
      <c r="V473" s="24"/>
      <c r="W473" s="83" t="s">
        <v>34</v>
      </c>
      <c r="X473" s="23" t="s">
        <v>12</v>
      </c>
      <c r="Y473" s="23" t="s">
        <v>13</v>
      </c>
      <c r="Z473" s="23" t="s">
        <v>14</v>
      </c>
    </row>
    <row r="474" spans="1:27" x14ac:dyDescent="0.25">
      <c r="A474" s="26" t="s">
        <v>15</v>
      </c>
      <c r="B474" s="15" t="s">
        <v>16</v>
      </c>
      <c r="C474" s="15" t="s">
        <v>17</v>
      </c>
      <c r="D474" s="27" t="s">
        <v>18</v>
      </c>
      <c r="E474" s="27" t="s">
        <v>19</v>
      </c>
      <c r="F474" s="27" t="s">
        <v>20</v>
      </c>
      <c r="G474" s="27" t="s">
        <v>21</v>
      </c>
      <c r="H474" s="27" t="s">
        <v>22</v>
      </c>
      <c r="I474" s="27" t="s">
        <v>23</v>
      </c>
      <c r="J474" s="27" t="s">
        <v>24</v>
      </c>
      <c r="K474" s="15" t="s">
        <v>25</v>
      </c>
      <c r="L474" s="28">
        <v>45789</v>
      </c>
      <c r="M474" s="28">
        <v>45790</v>
      </c>
      <c r="N474" s="28">
        <v>45791</v>
      </c>
      <c r="O474" s="28">
        <v>45792</v>
      </c>
      <c r="P474" s="28">
        <v>45793</v>
      </c>
      <c r="Q474" s="28">
        <v>45794</v>
      </c>
      <c r="R474" s="28">
        <v>45795</v>
      </c>
      <c r="S474" s="18"/>
      <c r="T474" s="29"/>
      <c r="U474" s="21"/>
      <c r="V474" s="167"/>
      <c r="W474" s="84"/>
      <c r="X474" s="18"/>
      <c r="Y474" s="18"/>
      <c r="Z474" s="18"/>
    </row>
    <row r="475" spans="1:27" x14ac:dyDescent="0.25">
      <c r="A475" s="31" t="s">
        <v>26</v>
      </c>
      <c r="B475" s="32"/>
      <c r="C475" s="33"/>
      <c r="D475" s="33"/>
      <c r="E475" s="16"/>
      <c r="F475" s="27" t="s">
        <v>27</v>
      </c>
      <c r="G475" s="27" t="s">
        <v>28</v>
      </c>
      <c r="H475" s="17"/>
      <c r="I475" s="16"/>
      <c r="J475" s="16"/>
      <c r="K475" s="16"/>
      <c r="L475" s="34" t="s">
        <v>74</v>
      </c>
      <c r="M475" s="34" t="s">
        <v>82</v>
      </c>
      <c r="N475" s="34" t="s">
        <v>29</v>
      </c>
      <c r="O475" s="34" t="s">
        <v>82</v>
      </c>
      <c r="P475" s="34" t="s">
        <v>82</v>
      </c>
      <c r="Q475" s="34" t="s">
        <v>84</v>
      </c>
      <c r="R475" s="34" t="s">
        <v>29</v>
      </c>
      <c r="S475" s="18"/>
      <c r="T475" s="29"/>
      <c r="U475" s="85"/>
      <c r="V475" s="168"/>
      <c r="W475" s="86"/>
      <c r="X475" s="18"/>
      <c r="Y475" s="18"/>
      <c r="Z475" s="18"/>
    </row>
    <row r="476" spans="1:27" x14ac:dyDescent="0.25">
      <c r="A476" s="35" t="s">
        <v>30</v>
      </c>
      <c r="B476" s="87"/>
      <c r="C476" s="46"/>
      <c r="D476" s="88"/>
      <c r="E476" s="44"/>
      <c r="F476" s="89"/>
      <c r="G476" s="90"/>
      <c r="H476" s="91"/>
      <c r="I476" s="90"/>
      <c r="J476" s="90"/>
      <c r="K476" s="90"/>
      <c r="L476" s="42" t="s">
        <v>73</v>
      </c>
      <c r="M476" s="42" t="s">
        <v>73</v>
      </c>
      <c r="N476" s="42" t="s">
        <v>83</v>
      </c>
      <c r="O476" s="42" t="s">
        <v>83</v>
      </c>
      <c r="P476" s="42" t="s">
        <v>83</v>
      </c>
      <c r="Q476" s="42" t="s">
        <v>83</v>
      </c>
      <c r="R476" s="42"/>
      <c r="S476" s="43"/>
      <c r="T476" s="44"/>
      <c r="U476" s="89"/>
      <c r="V476" s="90"/>
      <c r="W476" s="93"/>
      <c r="X476" s="90"/>
      <c r="Y476" s="43"/>
      <c r="Z476" s="43"/>
    </row>
    <row r="477" spans="1:27" x14ac:dyDescent="0.25">
      <c r="A477" s="150" t="s">
        <v>136</v>
      </c>
      <c r="B477" s="94">
        <v>2250</v>
      </c>
      <c r="C477" s="94">
        <v>0</v>
      </c>
      <c r="D477" s="95">
        <f>B477/7</f>
        <v>321.42857142857144</v>
      </c>
      <c r="E477" s="96">
        <v>0</v>
      </c>
      <c r="F477" s="97">
        <f>D477/2</f>
        <v>160.71428571428572</v>
      </c>
      <c r="G477" s="94">
        <f>F477/2</f>
        <v>80.357142857142861</v>
      </c>
      <c r="H477" s="98" t="s">
        <v>31</v>
      </c>
      <c r="I477" s="98" t="s">
        <v>146</v>
      </c>
      <c r="J477" s="98"/>
      <c r="K477" s="99" t="s">
        <v>76</v>
      </c>
      <c r="L477" s="52">
        <f>$D477</f>
        <v>321.42857142857144</v>
      </c>
      <c r="M477" s="52">
        <f>$D477</f>
        <v>321.42857142857144</v>
      </c>
      <c r="N477" s="52">
        <f t="shared" ref="N477:Q477" si="138">$D477</f>
        <v>321.42857142857144</v>
      </c>
      <c r="O477" s="52">
        <f>$D477</f>
        <v>321.42857142857144</v>
      </c>
      <c r="P477" s="52">
        <f>$D477</f>
        <v>321.42857142857144</v>
      </c>
      <c r="Q477" s="52">
        <f t="shared" si="138"/>
        <v>321.42857142857144</v>
      </c>
      <c r="R477" s="52"/>
      <c r="S477" s="53">
        <f>SUM(L477:R477)</f>
        <v>1928.5714285714289</v>
      </c>
      <c r="T477" s="100"/>
      <c r="U477" s="101">
        <f>50*7</f>
        <v>350</v>
      </c>
      <c r="V477" s="169"/>
      <c r="W477" s="102" t="s">
        <v>35</v>
      </c>
      <c r="X477" s="90"/>
      <c r="Y477" s="58">
        <f>SUM(S477:W477)-X477</f>
        <v>2278.5714285714289</v>
      </c>
      <c r="Z477" s="103"/>
    </row>
    <row r="478" spans="1:27" x14ac:dyDescent="0.25">
      <c r="A478" s="139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4"/>
      <c r="M478" s="134"/>
      <c r="N478" s="134"/>
      <c r="O478" s="134"/>
      <c r="P478" s="134"/>
      <c r="Q478" s="134"/>
      <c r="R478" s="134"/>
      <c r="S478" s="139"/>
      <c r="T478" s="139"/>
      <c r="U478" s="139"/>
      <c r="V478" s="139"/>
      <c r="W478" s="139"/>
      <c r="X478" s="139"/>
      <c r="Y478" s="139"/>
      <c r="Z478" s="139"/>
    </row>
    <row r="479" spans="1:27" x14ac:dyDescent="0.25">
      <c r="A479" s="139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61" t="s">
        <v>1</v>
      </c>
      <c r="M479" s="61" t="s">
        <v>2</v>
      </c>
      <c r="N479" s="61" t="s">
        <v>3</v>
      </c>
      <c r="O479" s="61" t="s">
        <v>4</v>
      </c>
      <c r="P479" s="61" t="s">
        <v>5</v>
      </c>
      <c r="Q479" s="61" t="s">
        <v>6</v>
      </c>
      <c r="R479" s="61" t="s">
        <v>7</v>
      </c>
      <c r="S479" s="106" t="s">
        <v>8</v>
      </c>
      <c r="T479" s="106" t="s">
        <v>9</v>
      </c>
      <c r="U479" s="107" t="s">
        <v>10</v>
      </c>
      <c r="V479" s="107"/>
      <c r="W479" s="108" t="s">
        <v>34</v>
      </c>
      <c r="X479" s="106" t="s">
        <v>12</v>
      </c>
      <c r="Y479" s="106" t="s">
        <v>13</v>
      </c>
      <c r="Z479" s="106" t="s">
        <v>14</v>
      </c>
      <c r="AA479" s="144" t="s">
        <v>66</v>
      </c>
    </row>
    <row r="480" spans="1:27" x14ac:dyDescent="0.25">
      <c r="A480" s="139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62">
        <v>45796</v>
      </c>
      <c r="M480" s="62">
        <v>45797</v>
      </c>
      <c r="N480" s="62">
        <v>45798</v>
      </c>
      <c r="O480" s="62">
        <v>45799</v>
      </c>
      <c r="P480" s="62">
        <v>45800</v>
      </c>
      <c r="Q480" s="62">
        <v>45801</v>
      </c>
      <c r="R480" s="62">
        <v>45802</v>
      </c>
      <c r="S480" s="109"/>
      <c r="T480" s="110"/>
      <c r="U480" s="111"/>
      <c r="V480" s="170"/>
      <c r="W480" s="112"/>
      <c r="X480" s="109"/>
      <c r="Y480" s="109"/>
      <c r="Z480" s="109"/>
      <c r="AA480" s="145"/>
    </row>
    <row r="481" spans="1:27" x14ac:dyDescent="0.25">
      <c r="A481" s="139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70" t="s">
        <v>74</v>
      </c>
      <c r="M481" s="74" t="s">
        <v>82</v>
      </c>
      <c r="N481" s="74" t="s">
        <v>29</v>
      </c>
      <c r="O481" s="74" t="s">
        <v>33</v>
      </c>
      <c r="P481" s="74" t="s">
        <v>33</v>
      </c>
      <c r="Q481" s="74" t="s">
        <v>33</v>
      </c>
      <c r="R481" s="74" t="s">
        <v>33</v>
      </c>
      <c r="S481" s="109"/>
      <c r="T481" s="110"/>
      <c r="U481" s="115"/>
      <c r="V481" s="171"/>
      <c r="W481" s="116"/>
      <c r="X481" s="109"/>
      <c r="Y481" s="109"/>
      <c r="Z481" s="109"/>
      <c r="AA481" s="159">
        <f>Y477+Y483</f>
        <v>3021.428571428572</v>
      </c>
    </row>
    <row r="482" spans="1:27" x14ac:dyDescent="0.25">
      <c r="A482" s="139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71"/>
      <c r="M482" s="71"/>
      <c r="N482" s="71" t="s">
        <v>31</v>
      </c>
      <c r="O482" s="71" t="s">
        <v>31</v>
      </c>
      <c r="P482" s="71" t="s">
        <v>31</v>
      </c>
      <c r="Q482" s="71" t="s">
        <v>31</v>
      </c>
      <c r="R482" s="71" t="s">
        <v>31</v>
      </c>
      <c r="S482" s="43"/>
      <c r="T482" s="44"/>
      <c r="U482" s="89"/>
      <c r="V482" s="90"/>
      <c r="W482" s="93"/>
      <c r="X482" s="90"/>
      <c r="Y482" s="43"/>
      <c r="Z482" s="43"/>
    </row>
    <row r="483" spans="1:27" x14ac:dyDescent="0.25">
      <c r="A483" s="139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60"/>
      <c r="M483" s="60"/>
      <c r="N483" s="60">
        <f t="shared" ref="N483" si="139">$D477</f>
        <v>321.42857142857144</v>
      </c>
      <c r="O483" s="60">
        <f>$G477</f>
        <v>80.357142857142861</v>
      </c>
      <c r="P483" s="60">
        <f t="shared" ref="P483:R483" si="140">$G477</f>
        <v>80.357142857142861</v>
      </c>
      <c r="Q483" s="60">
        <f t="shared" si="140"/>
        <v>80.357142857142861</v>
      </c>
      <c r="R483" s="60">
        <f t="shared" si="140"/>
        <v>80.357142857142861</v>
      </c>
      <c r="S483" s="53">
        <f>SUM(L483:R483)</f>
        <v>642.857142857143</v>
      </c>
      <c r="T483" s="100"/>
      <c r="U483" s="101">
        <f>50*2</f>
        <v>100</v>
      </c>
      <c r="V483" s="169"/>
      <c r="W483" s="102" t="s">
        <v>35</v>
      </c>
      <c r="X483" s="90"/>
      <c r="Y483" s="58">
        <f>SUM(S483:W483)-X483</f>
        <v>742.857142857143</v>
      </c>
      <c r="Z483" s="103"/>
    </row>
    <row r="484" spans="1:27" ht="17.100000000000001" customHeight="1" x14ac:dyDescent="0.25">
      <c r="A484" s="139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spans="1:27" x14ac:dyDescent="0.25">
      <c r="A485" s="140"/>
      <c r="B485" s="141"/>
      <c r="C485" s="142"/>
      <c r="D485" s="142"/>
      <c r="E485" s="142"/>
      <c r="F485" s="142"/>
      <c r="G485" s="142"/>
      <c r="H485" s="143"/>
      <c r="I485" s="142"/>
      <c r="J485" s="142"/>
      <c r="K485" s="142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81"/>
      <c r="X485" s="18"/>
      <c r="Y485" s="18"/>
      <c r="Z485" s="18"/>
    </row>
    <row r="486" spans="1:27" x14ac:dyDescent="0.25">
      <c r="A486" s="140"/>
      <c r="B486" s="142"/>
      <c r="C486" s="142"/>
      <c r="D486" s="142"/>
      <c r="E486" s="142"/>
      <c r="F486" s="142"/>
      <c r="G486" s="142"/>
      <c r="H486" s="143"/>
      <c r="I486" s="142"/>
      <c r="J486" s="142"/>
      <c r="K486" s="142"/>
      <c r="L486" s="22" t="s">
        <v>1</v>
      </c>
      <c r="M486" s="22" t="s">
        <v>2</v>
      </c>
      <c r="N486" s="22" t="s">
        <v>3</v>
      </c>
      <c r="O486" s="22" t="s">
        <v>4</v>
      </c>
      <c r="P486" s="22" t="s">
        <v>5</v>
      </c>
      <c r="Q486" s="22" t="s">
        <v>6</v>
      </c>
      <c r="R486" s="22" t="s">
        <v>7</v>
      </c>
      <c r="S486" s="23" t="s">
        <v>8</v>
      </c>
      <c r="T486" s="23" t="s">
        <v>9</v>
      </c>
      <c r="U486" s="24" t="s">
        <v>10</v>
      </c>
      <c r="V486" s="24"/>
      <c r="W486" s="83" t="s">
        <v>34</v>
      </c>
      <c r="X486" s="23" t="s">
        <v>12</v>
      </c>
      <c r="Y486" s="23" t="s">
        <v>13</v>
      </c>
      <c r="Z486" s="23" t="s">
        <v>14</v>
      </c>
    </row>
    <row r="487" spans="1:27" x14ac:dyDescent="0.25">
      <c r="A487" s="26" t="s">
        <v>15</v>
      </c>
      <c r="B487" s="15" t="s">
        <v>16</v>
      </c>
      <c r="C487" s="15" t="s">
        <v>17</v>
      </c>
      <c r="D487" s="27" t="s">
        <v>18</v>
      </c>
      <c r="E487" s="27" t="s">
        <v>19</v>
      </c>
      <c r="F487" s="27" t="s">
        <v>20</v>
      </c>
      <c r="G487" s="27" t="s">
        <v>21</v>
      </c>
      <c r="H487" s="27" t="s">
        <v>22</v>
      </c>
      <c r="I487" s="27" t="s">
        <v>23</v>
      </c>
      <c r="J487" s="27" t="s">
        <v>24</v>
      </c>
      <c r="K487" s="15" t="s">
        <v>25</v>
      </c>
      <c r="L487" s="28">
        <v>45775</v>
      </c>
      <c r="M487" s="28">
        <v>45776</v>
      </c>
      <c r="N487" s="28">
        <v>45777</v>
      </c>
      <c r="O487" s="28">
        <v>45778</v>
      </c>
      <c r="P487" s="28">
        <v>45779</v>
      </c>
      <c r="Q487" s="28">
        <v>45780</v>
      </c>
      <c r="R487" s="28">
        <v>45781</v>
      </c>
      <c r="S487" s="18"/>
      <c r="T487" s="29"/>
      <c r="U487" s="21"/>
      <c r="V487" s="167"/>
      <c r="W487" s="84"/>
      <c r="X487" s="18"/>
      <c r="Y487" s="18"/>
      <c r="Z487" s="18"/>
    </row>
    <row r="488" spans="1:27" x14ac:dyDescent="0.25">
      <c r="A488" s="31" t="s">
        <v>26</v>
      </c>
      <c r="B488" s="32"/>
      <c r="C488" s="33"/>
      <c r="D488" s="33"/>
      <c r="E488" s="16"/>
      <c r="F488" s="27" t="s">
        <v>27</v>
      </c>
      <c r="G488" s="27" t="s">
        <v>28</v>
      </c>
      <c r="H488" s="17"/>
      <c r="I488" s="16"/>
      <c r="J488" s="16"/>
      <c r="K488" s="16"/>
      <c r="L488" s="34"/>
      <c r="M488" s="34"/>
      <c r="N488" s="34"/>
      <c r="O488" s="34"/>
      <c r="P488" s="34"/>
      <c r="Q488" s="34"/>
      <c r="R488" s="34"/>
      <c r="S488" s="18"/>
      <c r="T488" s="29"/>
      <c r="U488" s="85"/>
      <c r="V488" s="168"/>
      <c r="W488" s="86"/>
      <c r="X488" s="18"/>
      <c r="Y488" s="18"/>
      <c r="Z488" s="18"/>
    </row>
    <row r="489" spans="1:27" x14ac:dyDescent="0.25">
      <c r="A489" s="35" t="s">
        <v>30</v>
      </c>
      <c r="B489" s="87"/>
      <c r="C489" s="46"/>
      <c r="D489" s="88"/>
      <c r="E489" s="44"/>
      <c r="F489" s="89"/>
      <c r="G489" s="90"/>
      <c r="H489" s="91"/>
      <c r="I489" s="90"/>
      <c r="J489" s="90"/>
      <c r="K489" s="90"/>
      <c r="L489" s="92"/>
      <c r="M489" s="92"/>
      <c r="N489" s="92"/>
      <c r="O489" s="92"/>
      <c r="P489" s="92"/>
      <c r="Q489" s="92"/>
      <c r="R489" s="92"/>
      <c r="S489" s="43"/>
      <c r="T489" s="44"/>
      <c r="U489" s="89"/>
      <c r="V489" s="90"/>
      <c r="W489" s="93"/>
      <c r="X489" s="90"/>
      <c r="Y489" s="43"/>
      <c r="Z489" s="43"/>
    </row>
    <row r="490" spans="1:27" x14ac:dyDescent="0.25">
      <c r="A490" s="150" t="s">
        <v>137</v>
      </c>
      <c r="B490" s="94">
        <v>8500</v>
      </c>
      <c r="C490" s="94"/>
      <c r="D490" s="95">
        <f>B490/7</f>
        <v>1214.2857142857142</v>
      </c>
      <c r="E490" s="96"/>
      <c r="F490" s="97">
        <f>D490/2</f>
        <v>607.14285714285711</v>
      </c>
      <c r="G490" s="94">
        <f>D490/4</f>
        <v>303.57142857142856</v>
      </c>
      <c r="H490" s="98" t="s">
        <v>86</v>
      </c>
      <c r="I490" s="98" t="s">
        <v>146</v>
      </c>
      <c r="J490" s="98"/>
      <c r="K490" s="99" t="s">
        <v>87</v>
      </c>
      <c r="L490" s="52"/>
      <c r="M490" s="52"/>
      <c r="N490" s="52"/>
      <c r="O490" s="52"/>
      <c r="P490" s="52"/>
      <c r="Q490" s="52"/>
      <c r="R490" s="52"/>
      <c r="S490" s="53">
        <f>SUM(L490:R490)</f>
        <v>0</v>
      </c>
      <c r="T490" s="100"/>
      <c r="U490" s="101">
        <v>0</v>
      </c>
      <c r="V490" s="169"/>
      <c r="W490" s="102" t="s">
        <v>35</v>
      </c>
      <c r="X490" s="90"/>
      <c r="Y490" s="58">
        <f>SUM(S490:W490)-X490</f>
        <v>0</v>
      </c>
      <c r="Z490" s="103"/>
    </row>
    <row r="491" spans="1:27" x14ac:dyDescent="0.25">
      <c r="A491" s="139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4"/>
      <c r="M491" s="134"/>
      <c r="N491" s="134"/>
      <c r="O491" s="134"/>
      <c r="P491" s="134"/>
      <c r="Q491" s="134"/>
      <c r="R491" s="134"/>
      <c r="S491" s="139"/>
      <c r="T491" s="139"/>
      <c r="U491" s="139"/>
      <c r="V491" s="139"/>
      <c r="W491" s="139"/>
      <c r="X491" s="139"/>
      <c r="Y491" s="139"/>
      <c r="Z491" s="139"/>
    </row>
    <row r="492" spans="1:27" x14ac:dyDescent="0.25">
      <c r="A492" s="139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61" t="s">
        <v>1</v>
      </c>
      <c r="M492" s="61" t="s">
        <v>2</v>
      </c>
      <c r="N492" s="61" t="s">
        <v>3</v>
      </c>
      <c r="O492" s="61" t="s">
        <v>4</v>
      </c>
      <c r="P492" s="61" t="s">
        <v>5</v>
      </c>
      <c r="Q492" s="61" t="s">
        <v>6</v>
      </c>
      <c r="R492" s="61" t="s">
        <v>7</v>
      </c>
      <c r="S492" s="106" t="s">
        <v>8</v>
      </c>
      <c r="T492" s="106" t="s">
        <v>9</v>
      </c>
      <c r="U492" s="107" t="s">
        <v>10</v>
      </c>
      <c r="V492" s="107"/>
      <c r="W492" s="108" t="s">
        <v>34</v>
      </c>
      <c r="X492" s="106" t="s">
        <v>12</v>
      </c>
      <c r="Y492" s="106" t="s">
        <v>13</v>
      </c>
      <c r="Z492" s="106" t="s">
        <v>14</v>
      </c>
      <c r="AA492" s="144" t="s">
        <v>66</v>
      </c>
    </row>
    <row r="493" spans="1:27" x14ac:dyDescent="0.25">
      <c r="A493" s="139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62">
        <v>45782</v>
      </c>
      <c r="M493" s="62">
        <v>45783</v>
      </c>
      <c r="N493" s="62">
        <v>45784</v>
      </c>
      <c r="O493" s="62">
        <v>45785</v>
      </c>
      <c r="P493" s="62">
        <v>45786</v>
      </c>
      <c r="Q493" s="62">
        <v>45787</v>
      </c>
      <c r="R493" s="62">
        <v>45788</v>
      </c>
      <c r="S493" s="109"/>
      <c r="T493" s="110"/>
      <c r="U493" s="111"/>
      <c r="V493" s="170"/>
      <c r="W493" s="112"/>
      <c r="X493" s="109"/>
      <c r="Y493" s="109"/>
      <c r="Z493" s="109"/>
      <c r="AA493" s="145"/>
    </row>
    <row r="494" spans="1:27" x14ac:dyDescent="0.25">
      <c r="A494" s="139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13"/>
      <c r="M494" s="114"/>
      <c r="N494" s="114"/>
      <c r="O494" s="114" t="s">
        <v>29</v>
      </c>
      <c r="P494" s="114" t="s">
        <v>74</v>
      </c>
      <c r="Q494" s="114" t="s">
        <v>74</v>
      </c>
      <c r="R494" s="114" t="s">
        <v>74</v>
      </c>
      <c r="S494" s="109"/>
      <c r="T494" s="110"/>
      <c r="U494" s="115"/>
      <c r="V494" s="171"/>
      <c r="W494" s="116"/>
      <c r="X494" s="109"/>
      <c r="Y494" s="109"/>
      <c r="Z494" s="109"/>
      <c r="AA494" s="159">
        <f>Y490+Y496</f>
        <v>5057.1428571428569</v>
      </c>
    </row>
    <row r="495" spans="1:27" x14ac:dyDescent="0.25">
      <c r="A495" s="139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17"/>
      <c r="M495" s="118"/>
      <c r="N495" s="118"/>
      <c r="O495" s="118" t="s">
        <v>73</v>
      </c>
      <c r="P495" s="118" t="s">
        <v>73</v>
      </c>
      <c r="Q495" s="118" t="s">
        <v>73</v>
      </c>
      <c r="R495" s="118" t="s">
        <v>73</v>
      </c>
      <c r="S495" s="43"/>
      <c r="T495" s="44"/>
      <c r="U495" s="89"/>
      <c r="V495" s="90"/>
      <c r="W495" s="93"/>
      <c r="X495" s="90"/>
      <c r="Y495" s="43"/>
      <c r="Z495" s="43"/>
    </row>
    <row r="496" spans="1:27" x14ac:dyDescent="0.25">
      <c r="A496" s="139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60"/>
      <c r="M496" s="60"/>
      <c r="N496" s="60"/>
      <c r="O496" s="60">
        <f t="shared" ref="O496:R496" si="141">$D490</f>
        <v>1214.2857142857142</v>
      </c>
      <c r="P496" s="60">
        <f t="shared" si="141"/>
        <v>1214.2857142857142</v>
      </c>
      <c r="Q496" s="60">
        <f t="shared" si="141"/>
        <v>1214.2857142857142</v>
      </c>
      <c r="R496" s="60">
        <f t="shared" si="141"/>
        <v>1214.2857142857142</v>
      </c>
      <c r="S496" s="53">
        <f>SUM(L496:R496)</f>
        <v>4857.1428571428569</v>
      </c>
      <c r="T496" s="100"/>
      <c r="U496" s="101">
        <f>50*4</f>
        <v>200</v>
      </c>
      <c r="V496" s="169"/>
      <c r="W496" s="102" t="s">
        <v>35</v>
      </c>
      <c r="X496" s="90"/>
      <c r="Y496" s="58">
        <f>SUM(S496:W496)-X496</f>
        <v>5057.1428571428569</v>
      </c>
      <c r="Z496" s="103"/>
    </row>
    <row r="497" spans="1:27" x14ac:dyDescent="0.25">
      <c r="A497" s="139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spans="1:27" x14ac:dyDescent="0.25">
      <c r="A498" s="140"/>
      <c r="B498" s="141"/>
      <c r="C498" s="142"/>
      <c r="D498" s="142"/>
      <c r="E498" s="142"/>
      <c r="F498" s="142"/>
      <c r="G498" s="142"/>
      <c r="H498" s="143"/>
      <c r="I498" s="142"/>
      <c r="J498" s="142"/>
      <c r="K498" s="142"/>
      <c r="L498" s="164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81"/>
      <c r="X498" s="18"/>
      <c r="Y498" s="18"/>
      <c r="Z498" s="18"/>
    </row>
    <row r="499" spans="1:27" x14ac:dyDescent="0.25">
      <c r="A499" s="140"/>
      <c r="B499" s="142"/>
      <c r="C499" s="142"/>
      <c r="D499" s="142"/>
      <c r="E499" s="142"/>
      <c r="F499" s="142"/>
      <c r="G499" s="142"/>
      <c r="H499" s="143"/>
      <c r="I499" s="142"/>
      <c r="J499" s="142"/>
      <c r="K499" s="142"/>
      <c r="L499" s="22" t="s">
        <v>1</v>
      </c>
      <c r="M499" s="162" t="s">
        <v>2</v>
      </c>
      <c r="N499" s="22" t="s">
        <v>3</v>
      </c>
      <c r="O499" s="22" t="s">
        <v>4</v>
      </c>
      <c r="P499" s="22" t="s">
        <v>5</v>
      </c>
      <c r="Q499" s="22" t="s">
        <v>6</v>
      </c>
      <c r="R499" s="22" t="s">
        <v>7</v>
      </c>
      <c r="S499" s="23" t="s">
        <v>8</v>
      </c>
      <c r="T499" s="23" t="s">
        <v>9</v>
      </c>
      <c r="U499" s="24" t="s">
        <v>10</v>
      </c>
      <c r="V499" s="24"/>
      <c r="W499" s="83" t="s">
        <v>34</v>
      </c>
      <c r="X499" s="23" t="s">
        <v>12</v>
      </c>
      <c r="Y499" s="23" t="s">
        <v>13</v>
      </c>
      <c r="Z499" s="23" t="s">
        <v>14</v>
      </c>
    </row>
    <row r="500" spans="1:27" x14ac:dyDescent="0.25">
      <c r="A500" s="140"/>
      <c r="B500" s="142"/>
      <c r="C500" s="142"/>
      <c r="D500" s="142"/>
      <c r="E500" s="142"/>
      <c r="F500" s="142"/>
      <c r="G500" s="142"/>
      <c r="H500" s="143"/>
      <c r="I500" s="142"/>
      <c r="J500" s="142"/>
      <c r="K500" s="142"/>
      <c r="L500" s="28">
        <v>45789</v>
      </c>
      <c r="M500" s="163">
        <v>45790</v>
      </c>
      <c r="N500" s="28">
        <v>45791</v>
      </c>
      <c r="O500" s="28">
        <v>45792</v>
      </c>
      <c r="P500" s="28">
        <v>45793</v>
      </c>
      <c r="Q500" s="28">
        <v>45794</v>
      </c>
      <c r="R500" s="28">
        <v>45795</v>
      </c>
      <c r="S500" s="18"/>
      <c r="T500" s="29"/>
      <c r="U500" s="21"/>
      <c r="V500" s="167"/>
      <c r="W500" s="84"/>
      <c r="X500" s="18"/>
      <c r="Y500" s="18"/>
      <c r="Z500" s="18"/>
    </row>
    <row r="501" spans="1:27" x14ac:dyDescent="0.25">
      <c r="A501" s="140"/>
      <c r="B501" s="142"/>
      <c r="C501" s="142"/>
      <c r="D501" s="142"/>
      <c r="E501" s="142"/>
      <c r="F501" s="142"/>
      <c r="G501" s="142"/>
      <c r="H501" s="143"/>
      <c r="I501" s="142"/>
      <c r="J501" s="142"/>
      <c r="K501" s="142"/>
      <c r="L501" s="34" t="s">
        <v>74</v>
      </c>
      <c r="M501" s="34" t="s">
        <v>82</v>
      </c>
      <c r="N501" s="34" t="s">
        <v>29</v>
      </c>
      <c r="O501" s="34" t="s">
        <v>82</v>
      </c>
      <c r="P501" s="34" t="s">
        <v>82</v>
      </c>
      <c r="Q501" s="34" t="s">
        <v>84</v>
      </c>
      <c r="R501" s="34" t="s">
        <v>29</v>
      </c>
      <c r="S501" s="18"/>
      <c r="T501" s="29"/>
      <c r="U501" s="85"/>
      <c r="V501" s="168"/>
      <c r="W501" s="86"/>
      <c r="X501" s="18"/>
      <c r="Y501" s="18"/>
      <c r="Z501" s="18"/>
    </row>
    <row r="502" spans="1:27" x14ac:dyDescent="0.25">
      <c r="A502" s="140"/>
      <c r="B502" s="142"/>
      <c r="C502" s="142"/>
      <c r="D502" s="142"/>
      <c r="E502" s="142"/>
      <c r="F502" s="142"/>
      <c r="G502" s="142"/>
      <c r="H502" s="143"/>
      <c r="I502" s="142"/>
      <c r="J502" s="142"/>
      <c r="K502" s="142"/>
      <c r="L502" s="42" t="s">
        <v>73</v>
      </c>
      <c r="M502" s="42" t="s">
        <v>73</v>
      </c>
      <c r="N502" s="42" t="s">
        <v>83</v>
      </c>
      <c r="O502" s="42" t="s">
        <v>83</v>
      </c>
      <c r="P502" s="42" t="s">
        <v>83</v>
      </c>
      <c r="Q502" s="42" t="s">
        <v>83</v>
      </c>
      <c r="R502" s="42" t="str">
        <f>H490</f>
        <v>LA</v>
      </c>
      <c r="S502" s="43"/>
      <c r="T502" s="44"/>
      <c r="U502" s="89"/>
      <c r="V502" s="90"/>
      <c r="W502" s="93"/>
      <c r="X502" s="90"/>
      <c r="Y502" s="43"/>
      <c r="Z502" s="43"/>
    </row>
    <row r="503" spans="1:27" x14ac:dyDescent="0.25">
      <c r="A503" s="140"/>
      <c r="B503" s="142"/>
      <c r="C503" s="142"/>
      <c r="D503" s="142"/>
      <c r="E503" s="142"/>
      <c r="F503" s="142"/>
      <c r="G503" s="142"/>
      <c r="H503" s="143"/>
      <c r="I503" s="142"/>
      <c r="J503" s="142"/>
      <c r="K503" s="142"/>
      <c r="L503" s="60">
        <f>$D490</f>
        <v>1214.2857142857142</v>
      </c>
      <c r="M503" s="60">
        <f t="shared" ref="M503:R503" si="142">$D490</f>
        <v>1214.2857142857142</v>
      </c>
      <c r="N503" s="60">
        <f t="shared" si="142"/>
        <v>1214.2857142857142</v>
      </c>
      <c r="O503" s="60">
        <f t="shared" si="142"/>
        <v>1214.2857142857142</v>
      </c>
      <c r="P503" s="60">
        <f t="shared" si="142"/>
        <v>1214.2857142857142</v>
      </c>
      <c r="Q503" s="60">
        <f t="shared" si="142"/>
        <v>1214.2857142857142</v>
      </c>
      <c r="R503" s="60">
        <f t="shared" si="142"/>
        <v>1214.2857142857142</v>
      </c>
      <c r="S503" s="53">
        <f>SUM(L503:R503)</f>
        <v>8499.9999999999982</v>
      </c>
      <c r="T503" s="100"/>
      <c r="U503" s="101">
        <f>50*7</f>
        <v>350</v>
      </c>
      <c r="V503" s="169"/>
      <c r="W503" s="102"/>
      <c r="X503" s="90"/>
      <c r="Y503" s="58">
        <f>SUM(S503:W503)-X503</f>
        <v>8849.9999999999982</v>
      </c>
      <c r="Z503" s="103"/>
    </row>
    <row r="504" spans="1:27" x14ac:dyDescent="0.25">
      <c r="A504" s="140"/>
      <c r="B504" s="142"/>
      <c r="C504" s="142"/>
      <c r="D504" s="142"/>
      <c r="E504" s="142"/>
      <c r="F504" s="142"/>
      <c r="G504" s="142"/>
      <c r="H504" s="143"/>
      <c r="I504" s="142"/>
      <c r="J504" s="142"/>
      <c r="K504" s="142"/>
      <c r="L504" s="134"/>
      <c r="M504" s="134"/>
      <c r="N504" s="134"/>
      <c r="O504" s="134"/>
      <c r="P504" s="134"/>
      <c r="Q504" s="134"/>
      <c r="R504" s="134"/>
      <c r="S504" s="139"/>
      <c r="T504" s="139"/>
      <c r="U504" s="139"/>
      <c r="V504" s="139"/>
      <c r="W504" s="139"/>
      <c r="X504" s="139"/>
      <c r="Y504" s="139"/>
      <c r="Z504" s="139"/>
    </row>
    <row r="505" spans="1:27" x14ac:dyDescent="0.25">
      <c r="A505" s="139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61" t="s">
        <v>1</v>
      </c>
      <c r="M505" s="61" t="s">
        <v>2</v>
      </c>
      <c r="N505" s="61" t="s">
        <v>3</v>
      </c>
      <c r="O505" s="61" t="s">
        <v>4</v>
      </c>
      <c r="P505" s="61" t="s">
        <v>5</v>
      </c>
      <c r="Q505" s="61" t="s">
        <v>6</v>
      </c>
      <c r="R505" s="61" t="s">
        <v>7</v>
      </c>
      <c r="S505" s="106" t="s">
        <v>8</v>
      </c>
      <c r="T505" s="106" t="s">
        <v>9</v>
      </c>
      <c r="U505" s="107" t="s">
        <v>10</v>
      </c>
      <c r="V505" s="107"/>
      <c r="W505" s="108" t="s">
        <v>34</v>
      </c>
      <c r="X505" s="106" t="s">
        <v>12</v>
      </c>
      <c r="Y505" s="106" t="s">
        <v>13</v>
      </c>
      <c r="Z505" s="106" t="s">
        <v>14</v>
      </c>
      <c r="AA505" s="144" t="s">
        <v>66</v>
      </c>
    </row>
    <row r="506" spans="1:27" x14ac:dyDescent="0.25">
      <c r="A506" s="139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62">
        <v>45796</v>
      </c>
      <c r="M506" s="62">
        <v>45797</v>
      </c>
      <c r="N506" s="62">
        <v>45798</v>
      </c>
      <c r="O506" s="62">
        <v>45799</v>
      </c>
      <c r="P506" s="62">
        <v>45800</v>
      </c>
      <c r="Q506" s="62">
        <v>45801</v>
      </c>
      <c r="R506" s="62">
        <v>45802</v>
      </c>
      <c r="S506" s="109"/>
      <c r="T506" s="110"/>
      <c r="U506" s="111"/>
      <c r="V506" s="170"/>
      <c r="W506" s="112"/>
      <c r="X506" s="109"/>
      <c r="Y506" s="109"/>
      <c r="Z506" s="109"/>
      <c r="AA506" s="145"/>
    </row>
    <row r="507" spans="1:27" x14ac:dyDescent="0.25">
      <c r="A507" s="139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70"/>
      <c r="M507" s="74"/>
      <c r="N507" s="74"/>
      <c r="O507" s="74"/>
      <c r="P507" s="74"/>
      <c r="Q507" s="74"/>
      <c r="R507" s="74"/>
      <c r="S507" s="109"/>
      <c r="T507" s="110"/>
      <c r="U507" s="115"/>
      <c r="V507" s="171"/>
      <c r="W507" s="116"/>
      <c r="X507" s="109"/>
      <c r="Y507" s="109"/>
      <c r="Z507" s="109"/>
      <c r="AA507" s="159">
        <f>Y503+Y509</f>
        <v>8849.9999999999982</v>
      </c>
    </row>
    <row r="508" spans="1:27" x14ac:dyDescent="0.25">
      <c r="A508" s="139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71"/>
      <c r="M508" s="71"/>
      <c r="N508" s="71"/>
      <c r="O508" s="71"/>
      <c r="P508" s="71"/>
      <c r="Q508" s="71"/>
      <c r="R508" s="71"/>
      <c r="S508" s="43"/>
      <c r="T508" s="44"/>
      <c r="U508" s="89"/>
      <c r="V508" s="90"/>
      <c r="W508" s="93"/>
      <c r="X508" s="90"/>
      <c r="Y508" s="43"/>
      <c r="Z508" s="43"/>
    </row>
    <row r="509" spans="1:27" x14ac:dyDescent="0.25">
      <c r="A509" s="139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60"/>
      <c r="M509" s="60"/>
      <c r="N509" s="60"/>
      <c r="O509" s="60"/>
      <c r="P509" s="60"/>
      <c r="Q509" s="60"/>
      <c r="R509" s="60"/>
      <c r="S509" s="53">
        <f>SUM(L509:R509)</f>
        <v>0</v>
      </c>
      <c r="T509" s="100"/>
      <c r="U509" s="101">
        <v>0</v>
      </c>
      <c r="V509" s="169"/>
      <c r="W509" s="102" t="s">
        <v>35</v>
      </c>
      <c r="X509" s="90"/>
      <c r="Y509" s="58">
        <f>SUM(S509:W509)-X509</f>
        <v>0</v>
      </c>
      <c r="Z509" s="103"/>
    </row>
    <row r="510" spans="1:27" x14ac:dyDescent="0.25">
      <c r="A510" s="139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spans="1:27" x14ac:dyDescent="0.25">
      <c r="A511" s="140"/>
      <c r="B511" s="141"/>
      <c r="C511" s="142"/>
      <c r="D511" s="142"/>
      <c r="E511" s="142"/>
      <c r="F511" s="142"/>
      <c r="G511" s="142"/>
      <c r="H511" s="143"/>
      <c r="I511" s="142"/>
      <c r="J511" s="142"/>
      <c r="K511" s="142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81"/>
      <c r="X511" s="18"/>
      <c r="Y511" s="18"/>
      <c r="Z511" s="18"/>
    </row>
    <row r="512" spans="1:27" x14ac:dyDescent="0.25">
      <c r="A512" s="140"/>
      <c r="B512" s="142"/>
      <c r="C512" s="142"/>
      <c r="D512" s="142"/>
      <c r="E512" s="142"/>
      <c r="F512" s="142"/>
      <c r="G512" s="142"/>
      <c r="H512" s="143"/>
      <c r="I512" s="142"/>
      <c r="J512" s="142"/>
      <c r="K512" s="142"/>
      <c r="L512" s="82" t="s">
        <v>1</v>
      </c>
      <c r="M512" s="82" t="s">
        <v>2</v>
      </c>
      <c r="N512" s="82" t="s">
        <v>3</v>
      </c>
      <c r="O512" s="82" t="s">
        <v>4</v>
      </c>
      <c r="P512" s="82" t="s">
        <v>5</v>
      </c>
      <c r="Q512" s="82" t="s">
        <v>6</v>
      </c>
      <c r="R512" s="82" t="s">
        <v>7</v>
      </c>
      <c r="S512" s="23" t="s">
        <v>8</v>
      </c>
      <c r="T512" s="23" t="s">
        <v>9</v>
      </c>
      <c r="U512" s="24" t="s">
        <v>10</v>
      </c>
      <c r="V512" s="24"/>
      <c r="W512" s="83" t="s">
        <v>34</v>
      </c>
      <c r="X512" s="23" t="s">
        <v>12</v>
      </c>
      <c r="Y512" s="23" t="s">
        <v>13</v>
      </c>
      <c r="Z512" s="23" t="s">
        <v>14</v>
      </c>
    </row>
    <row r="513" spans="1:26" x14ac:dyDescent="0.25">
      <c r="A513" s="26" t="s">
        <v>15</v>
      </c>
      <c r="B513" s="15" t="s">
        <v>16</v>
      </c>
      <c r="C513" s="15" t="s">
        <v>17</v>
      </c>
      <c r="D513" s="27" t="s">
        <v>18</v>
      </c>
      <c r="E513" s="27" t="s">
        <v>19</v>
      </c>
      <c r="F513" s="27" t="s">
        <v>20</v>
      </c>
      <c r="G513" s="27" t="s">
        <v>21</v>
      </c>
      <c r="H513" s="27" t="s">
        <v>22</v>
      </c>
      <c r="I513" s="27" t="s">
        <v>23</v>
      </c>
      <c r="J513" s="27" t="s">
        <v>24</v>
      </c>
      <c r="K513" s="15" t="s">
        <v>25</v>
      </c>
      <c r="L513" s="28">
        <v>45775</v>
      </c>
      <c r="M513" s="28">
        <v>45776</v>
      </c>
      <c r="N513" s="28">
        <v>45777</v>
      </c>
      <c r="O513" s="28">
        <v>45778</v>
      </c>
      <c r="P513" s="28">
        <v>45779</v>
      </c>
      <c r="Q513" s="28">
        <v>45780</v>
      </c>
      <c r="R513" s="28">
        <v>45781</v>
      </c>
      <c r="S513" s="18"/>
      <c r="T513" s="29"/>
      <c r="U513" s="21"/>
      <c r="V513" s="167"/>
      <c r="W513" s="84"/>
      <c r="X513" s="18"/>
      <c r="Y513" s="18"/>
      <c r="Z513" s="18"/>
    </row>
    <row r="514" spans="1:26" x14ac:dyDescent="0.25">
      <c r="A514" s="31" t="s">
        <v>26</v>
      </c>
      <c r="B514" s="32"/>
      <c r="C514" s="33"/>
      <c r="D514" s="33"/>
      <c r="E514" s="16"/>
      <c r="F514" s="27" t="s">
        <v>27</v>
      </c>
      <c r="G514" s="27" t="s">
        <v>28</v>
      </c>
      <c r="H514" s="17"/>
      <c r="I514" s="16"/>
      <c r="J514" s="16"/>
      <c r="K514" s="16"/>
      <c r="L514" s="34"/>
      <c r="M514" s="34"/>
      <c r="N514" s="34"/>
      <c r="O514" s="34"/>
      <c r="P514" s="34"/>
      <c r="Q514" s="34"/>
      <c r="R514" s="34"/>
      <c r="S514" s="18"/>
      <c r="T514" s="29"/>
      <c r="U514" s="85"/>
      <c r="V514" s="168"/>
      <c r="W514" s="86"/>
      <c r="X514" s="18"/>
      <c r="Y514" s="18"/>
      <c r="Z514" s="18"/>
    </row>
    <row r="515" spans="1:26" x14ac:dyDescent="0.25">
      <c r="A515" s="35" t="s">
        <v>30</v>
      </c>
      <c r="B515" s="87"/>
      <c r="C515" s="46"/>
      <c r="D515" s="88"/>
      <c r="E515" s="44"/>
      <c r="F515" s="89"/>
      <c r="G515" s="90"/>
      <c r="H515" s="91"/>
      <c r="I515" s="90"/>
      <c r="J515" s="90"/>
      <c r="K515" s="90"/>
      <c r="L515" s="92"/>
      <c r="M515" s="92"/>
      <c r="N515" s="92"/>
      <c r="O515" s="92"/>
      <c r="P515" s="92"/>
      <c r="Q515" s="92"/>
      <c r="R515" s="92"/>
      <c r="S515" s="43"/>
      <c r="T515" s="44"/>
      <c r="U515" s="89"/>
      <c r="V515" s="90"/>
      <c r="W515" s="93"/>
      <c r="X515" s="90"/>
      <c r="Y515" s="43"/>
      <c r="Z515" s="43"/>
    </row>
    <row r="516" spans="1:26" x14ac:dyDescent="0.25">
      <c r="A516" s="150" t="s">
        <v>138</v>
      </c>
      <c r="B516" s="94">
        <v>12500</v>
      </c>
      <c r="C516" s="94">
        <v>0</v>
      </c>
      <c r="D516" s="95">
        <f>B516/7</f>
        <v>1785.7142857142858</v>
      </c>
      <c r="E516" s="96">
        <v>0</v>
      </c>
      <c r="F516" s="97">
        <f>D516/2</f>
        <v>892.85714285714289</v>
      </c>
      <c r="G516" s="94">
        <f>D516/4</f>
        <v>446.42857142857144</v>
      </c>
      <c r="H516" s="98" t="s">
        <v>88</v>
      </c>
      <c r="I516" s="98" t="s">
        <v>168</v>
      </c>
      <c r="J516" s="98"/>
      <c r="K516" s="99" t="s">
        <v>89</v>
      </c>
      <c r="L516" s="52"/>
      <c r="M516" s="52"/>
      <c r="N516" s="52"/>
      <c r="O516" s="52"/>
      <c r="P516" s="52"/>
      <c r="Q516" s="52"/>
      <c r="R516" s="52"/>
      <c r="S516" s="53">
        <f>SUM(L516:R516)</f>
        <v>0</v>
      </c>
      <c r="T516" s="100"/>
      <c r="U516" s="101"/>
      <c r="V516" s="169"/>
      <c r="W516" s="102"/>
      <c r="X516" s="90"/>
      <c r="Y516" s="58">
        <f>SUM(S516:W516)-X516</f>
        <v>0</v>
      </c>
      <c r="Z516" s="103"/>
    </row>
    <row r="517" spans="1:26" x14ac:dyDescent="0.25">
      <c r="A517" s="139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spans="1:26" x14ac:dyDescent="0.25">
      <c r="A518" s="139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04" t="s">
        <v>1</v>
      </c>
      <c r="M518" s="105" t="s">
        <v>2</v>
      </c>
      <c r="N518" s="105" t="s">
        <v>3</v>
      </c>
      <c r="O518" s="105" t="s">
        <v>4</v>
      </c>
      <c r="P518" s="105" t="s">
        <v>5</v>
      </c>
      <c r="Q518" s="105" t="s">
        <v>6</v>
      </c>
      <c r="R518" s="105" t="s">
        <v>7</v>
      </c>
      <c r="S518" s="106" t="s">
        <v>8</v>
      </c>
      <c r="T518" s="106" t="s">
        <v>9</v>
      </c>
      <c r="U518" s="107" t="s">
        <v>10</v>
      </c>
      <c r="V518" s="107"/>
      <c r="W518" s="108" t="s">
        <v>99</v>
      </c>
      <c r="X518" s="106" t="s">
        <v>12</v>
      </c>
      <c r="Y518" s="106" t="s">
        <v>13</v>
      </c>
      <c r="Z518" s="106" t="s">
        <v>14</v>
      </c>
    </row>
    <row r="519" spans="1:26" x14ac:dyDescent="0.25">
      <c r="A519" s="139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60">
        <v>45782</v>
      </c>
      <c r="M519" s="161">
        <v>45783</v>
      </c>
      <c r="N519" s="161">
        <v>45784</v>
      </c>
      <c r="O519" s="161">
        <v>45785</v>
      </c>
      <c r="P519" s="161">
        <v>45786</v>
      </c>
      <c r="Q519" s="161">
        <v>45787</v>
      </c>
      <c r="R519" s="161">
        <v>45788</v>
      </c>
      <c r="S519" s="109"/>
      <c r="T519" s="110"/>
      <c r="U519" s="111"/>
      <c r="V519" s="170"/>
      <c r="W519" s="112"/>
      <c r="X519" s="109"/>
      <c r="Y519" s="109"/>
      <c r="Z519" s="109"/>
    </row>
    <row r="520" spans="1:26" x14ac:dyDescent="0.25">
      <c r="A520" s="139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13"/>
      <c r="M520" s="114"/>
      <c r="N520" s="114" t="s">
        <v>29</v>
      </c>
      <c r="O520" s="114" t="s">
        <v>74</v>
      </c>
      <c r="P520" s="114" t="s">
        <v>74</v>
      </c>
      <c r="Q520" s="114" t="s">
        <v>74</v>
      </c>
      <c r="R520" s="114" t="s">
        <v>74</v>
      </c>
      <c r="S520" s="109"/>
      <c r="T520" s="110"/>
      <c r="U520" s="115"/>
      <c r="V520" s="171"/>
      <c r="W520" s="116"/>
      <c r="X520" s="109"/>
      <c r="Y520" s="109"/>
      <c r="Z520" s="109"/>
    </row>
    <row r="521" spans="1:26" x14ac:dyDescent="0.25">
      <c r="A521" s="139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17"/>
      <c r="M521" s="118"/>
      <c r="N521" s="118" t="s">
        <v>73</v>
      </c>
      <c r="O521" s="118" t="s">
        <v>73</v>
      </c>
      <c r="P521" s="118" t="s">
        <v>73</v>
      </c>
      <c r="Q521" s="118" t="s">
        <v>73</v>
      </c>
      <c r="R521" s="118" t="s">
        <v>73</v>
      </c>
      <c r="S521" s="43"/>
      <c r="T521" s="44"/>
      <c r="U521" s="89"/>
      <c r="V521" s="90"/>
      <c r="W521" s="93"/>
      <c r="X521" s="90"/>
      <c r="Y521" s="43"/>
      <c r="Z521" s="43"/>
    </row>
    <row r="522" spans="1:26" x14ac:dyDescent="0.25">
      <c r="A522" s="139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19"/>
      <c r="M522" s="119"/>
      <c r="N522" s="119">
        <f>$D516</f>
        <v>1785.7142857142858</v>
      </c>
      <c r="O522" s="119">
        <f t="shared" ref="O522:R522" si="143">$D516</f>
        <v>1785.7142857142858</v>
      </c>
      <c r="P522" s="119">
        <f t="shared" si="143"/>
        <v>1785.7142857142858</v>
      </c>
      <c r="Q522" s="119">
        <f t="shared" si="143"/>
        <v>1785.7142857142858</v>
      </c>
      <c r="R522" s="119">
        <f t="shared" si="143"/>
        <v>1785.7142857142858</v>
      </c>
      <c r="S522" s="53">
        <f>SUM(L522:R522)</f>
        <v>8928.5714285714294</v>
      </c>
      <c r="T522" s="100"/>
      <c r="U522" s="101">
        <f>50*5</f>
        <v>250</v>
      </c>
      <c r="V522" s="169"/>
      <c r="W522" s="102">
        <f>349.55+349.96</f>
        <v>699.51</v>
      </c>
      <c r="X522" s="90"/>
      <c r="Y522" s="58">
        <f>SUM(S522:W522)-X522</f>
        <v>9878.0814285714296</v>
      </c>
      <c r="Z522" s="103"/>
    </row>
    <row r="523" spans="1:26" x14ac:dyDescent="0.25">
      <c r="A523" s="139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spans="1:26" x14ac:dyDescent="0.25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81"/>
      <c r="X524" s="18"/>
      <c r="Y524" s="18"/>
      <c r="Z524" s="18"/>
    </row>
    <row r="525" spans="1:26" x14ac:dyDescent="0.25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22" t="s">
        <v>1</v>
      </c>
      <c r="M525" s="22" t="s">
        <v>2</v>
      </c>
      <c r="N525" s="22" t="s">
        <v>3</v>
      </c>
      <c r="O525" s="22" t="s">
        <v>4</v>
      </c>
      <c r="P525" s="22" t="s">
        <v>5</v>
      </c>
      <c r="Q525" s="22" t="s">
        <v>6</v>
      </c>
      <c r="R525" s="22" t="s">
        <v>7</v>
      </c>
      <c r="S525" s="23" t="s">
        <v>8</v>
      </c>
      <c r="T525" s="23" t="s">
        <v>9</v>
      </c>
      <c r="U525" s="24" t="s">
        <v>10</v>
      </c>
      <c r="V525" s="24"/>
      <c r="W525" s="83" t="s">
        <v>34</v>
      </c>
      <c r="X525" s="23" t="s">
        <v>12</v>
      </c>
      <c r="Y525" s="23" t="s">
        <v>13</v>
      </c>
      <c r="Z525" s="23" t="s">
        <v>14</v>
      </c>
    </row>
    <row r="526" spans="1:26" x14ac:dyDescent="0.25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28">
        <v>45789</v>
      </c>
      <c r="M526" s="28">
        <v>45790</v>
      </c>
      <c r="N526" s="28">
        <v>45791</v>
      </c>
      <c r="O526" s="28">
        <v>45792</v>
      </c>
      <c r="P526" s="28">
        <v>45793</v>
      </c>
      <c r="Q526" s="28">
        <v>45794</v>
      </c>
      <c r="R526" s="28">
        <v>45795</v>
      </c>
      <c r="S526" s="18"/>
      <c r="T526" s="29"/>
      <c r="U526" s="21"/>
      <c r="V526" s="167"/>
      <c r="W526" s="84"/>
      <c r="X526" s="18"/>
      <c r="Y526" s="18"/>
      <c r="Z526" s="18"/>
    </row>
    <row r="527" spans="1:26" x14ac:dyDescent="0.25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34" t="s">
        <v>74</v>
      </c>
      <c r="M527" s="34" t="s">
        <v>82</v>
      </c>
      <c r="N527" s="34" t="s">
        <v>29</v>
      </c>
      <c r="O527" s="34" t="s">
        <v>82</v>
      </c>
      <c r="P527" s="34" t="s">
        <v>82</v>
      </c>
      <c r="Q527" s="34" t="s">
        <v>29</v>
      </c>
      <c r="R527" s="34" t="s">
        <v>29</v>
      </c>
      <c r="S527" s="18"/>
      <c r="T527" s="29"/>
      <c r="U527" s="85"/>
      <c r="V527" s="168"/>
      <c r="W527" s="86"/>
      <c r="X527" s="18"/>
      <c r="Y527" s="18"/>
      <c r="Z527" s="18"/>
    </row>
    <row r="528" spans="1:26" x14ac:dyDescent="0.25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42" t="s">
        <v>73</v>
      </c>
      <c r="M528" s="42" t="s">
        <v>73</v>
      </c>
      <c r="N528" s="42" t="s">
        <v>83</v>
      </c>
      <c r="O528" s="42" t="s">
        <v>83</v>
      </c>
      <c r="P528" s="42" t="s">
        <v>83</v>
      </c>
      <c r="Q528" s="42" t="s">
        <v>88</v>
      </c>
      <c r="R528" s="42" t="s">
        <v>88</v>
      </c>
      <c r="S528" s="43"/>
      <c r="T528" s="44"/>
      <c r="U528" s="89"/>
      <c r="V528" s="90"/>
      <c r="W528" s="93"/>
      <c r="X528" s="90"/>
      <c r="Y528" s="43"/>
      <c r="Z528" s="43"/>
    </row>
    <row r="529" spans="1:27" x14ac:dyDescent="0.25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52">
        <f>$D516</f>
        <v>1785.7142857142858</v>
      </c>
      <c r="M529" s="52">
        <f t="shared" ref="M529:Q529" si="144">$D516</f>
        <v>1785.7142857142858</v>
      </c>
      <c r="N529" s="52">
        <f t="shared" si="144"/>
        <v>1785.7142857142858</v>
      </c>
      <c r="O529" s="52">
        <f t="shared" si="144"/>
        <v>1785.7142857142858</v>
      </c>
      <c r="P529" s="52">
        <f t="shared" si="144"/>
        <v>1785.7142857142858</v>
      </c>
      <c r="Q529" s="52">
        <f t="shared" si="144"/>
        <v>1785.7142857142858</v>
      </c>
      <c r="R529" s="52"/>
      <c r="S529" s="53">
        <f>SUM(L529:R529)</f>
        <v>10714.285714285716</v>
      </c>
      <c r="T529" s="100"/>
      <c r="U529" s="101">
        <f>50*6</f>
        <v>300</v>
      </c>
      <c r="V529" s="169"/>
      <c r="W529" s="102" t="s">
        <v>35</v>
      </c>
      <c r="X529" s="90"/>
      <c r="Y529" s="58">
        <f>SUM(S529:W529)-X529</f>
        <v>11014.285714285716</v>
      </c>
      <c r="Z529" s="103"/>
    </row>
    <row r="530" spans="1:27" x14ac:dyDescent="0.25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34"/>
      <c r="M530" s="134"/>
      <c r="N530" s="134"/>
      <c r="O530" s="134"/>
      <c r="P530" s="134"/>
      <c r="Q530" s="134"/>
      <c r="R530" s="134"/>
      <c r="S530" s="139"/>
      <c r="T530" s="139"/>
      <c r="U530" s="139"/>
      <c r="V530" s="139"/>
      <c r="W530" s="139"/>
      <c r="X530" s="139"/>
      <c r="Y530" s="139"/>
      <c r="Z530" s="139"/>
    </row>
    <row r="531" spans="1:27" x14ac:dyDescent="0.25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61" t="s">
        <v>1</v>
      </c>
      <c r="M531" s="61" t="s">
        <v>2</v>
      </c>
      <c r="N531" s="61" t="s">
        <v>3</v>
      </c>
      <c r="O531" s="61" t="s">
        <v>4</v>
      </c>
      <c r="P531" s="61" t="s">
        <v>5</v>
      </c>
      <c r="Q531" s="61" t="s">
        <v>6</v>
      </c>
      <c r="R531" s="61" t="s">
        <v>7</v>
      </c>
      <c r="S531" s="106" t="s">
        <v>8</v>
      </c>
      <c r="T531" s="106" t="s">
        <v>9</v>
      </c>
      <c r="U531" s="107" t="s">
        <v>10</v>
      </c>
      <c r="V531" s="107"/>
      <c r="W531" s="108" t="s">
        <v>34</v>
      </c>
      <c r="X531" s="106" t="s">
        <v>12</v>
      </c>
      <c r="Y531" s="106" t="s">
        <v>13</v>
      </c>
      <c r="Z531" s="106" t="s">
        <v>14</v>
      </c>
      <c r="AA531" s="144" t="s">
        <v>66</v>
      </c>
    </row>
    <row r="532" spans="1:27" x14ac:dyDescent="0.25">
      <c r="A532" s="139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62">
        <v>45796</v>
      </c>
      <c r="M532" s="62">
        <v>45797</v>
      </c>
      <c r="N532" s="62">
        <v>45798</v>
      </c>
      <c r="O532" s="62">
        <v>45799</v>
      </c>
      <c r="P532" s="62">
        <v>45800</v>
      </c>
      <c r="Q532" s="62">
        <v>45801</v>
      </c>
      <c r="R532" s="62">
        <v>45802</v>
      </c>
      <c r="S532" s="109"/>
      <c r="T532" s="110"/>
      <c r="U532" s="111"/>
      <c r="V532" s="170"/>
      <c r="W532" s="112"/>
      <c r="X532" s="109"/>
      <c r="Y532" s="109"/>
      <c r="Z532" s="109"/>
      <c r="AA532" s="145"/>
    </row>
    <row r="533" spans="1:27" x14ac:dyDescent="0.25">
      <c r="A533" s="139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70"/>
      <c r="M533" s="74"/>
      <c r="N533" s="74"/>
      <c r="O533" s="74"/>
      <c r="P533" s="74"/>
      <c r="Q533" s="74"/>
      <c r="R533" s="74"/>
      <c r="S533" s="109"/>
      <c r="T533" s="110"/>
      <c r="U533" s="115"/>
      <c r="V533" s="171"/>
      <c r="W533" s="116"/>
      <c r="X533" s="109"/>
      <c r="Y533" s="109"/>
      <c r="Z533" s="109"/>
      <c r="AA533" s="159">
        <f>Y529+Y535+Y522+Y516</f>
        <v>20892.367142857147</v>
      </c>
    </row>
    <row r="534" spans="1:27" x14ac:dyDescent="0.25">
      <c r="A534" s="139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71"/>
      <c r="M534" s="71"/>
      <c r="N534" s="71"/>
      <c r="O534" s="71"/>
      <c r="P534" s="71"/>
      <c r="Q534" s="71"/>
      <c r="R534" s="71"/>
      <c r="S534" s="43"/>
      <c r="T534" s="44"/>
      <c r="U534" s="89"/>
      <c r="V534" s="90"/>
      <c r="W534" s="93"/>
      <c r="X534" s="90"/>
      <c r="Y534" s="43"/>
      <c r="Z534" s="43"/>
    </row>
    <row r="535" spans="1:27" x14ac:dyDescent="0.25">
      <c r="A535" s="139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60"/>
      <c r="M535" s="60"/>
      <c r="N535" s="60"/>
      <c r="O535" s="60"/>
      <c r="P535" s="60"/>
      <c r="Q535" s="60"/>
      <c r="R535" s="60"/>
      <c r="S535" s="53">
        <f>SUM(L535:R535)</f>
        <v>0</v>
      </c>
      <c r="T535" s="100"/>
      <c r="U535" s="101" t="s">
        <v>35</v>
      </c>
      <c r="V535" s="169"/>
      <c r="W535" s="102" t="s">
        <v>35</v>
      </c>
      <c r="X535" s="90"/>
      <c r="Y535" s="58">
        <f>SUM(S535:W535)-X535</f>
        <v>0</v>
      </c>
      <c r="Z535" s="103"/>
    </row>
    <row r="536" spans="1:27" x14ac:dyDescent="0.25">
      <c r="A536" s="139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spans="1:27" x14ac:dyDescent="0.25">
      <c r="A537" s="140"/>
      <c r="B537" s="141"/>
      <c r="C537" s="142"/>
      <c r="D537" s="142"/>
      <c r="E537" s="142"/>
      <c r="F537" s="142"/>
      <c r="G537" s="142"/>
      <c r="H537" s="143"/>
      <c r="I537" s="142"/>
      <c r="J537" s="142"/>
      <c r="K537" s="142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81"/>
      <c r="X537" s="18"/>
      <c r="Y537" s="18"/>
      <c r="Z537" s="18"/>
    </row>
    <row r="538" spans="1:27" x14ac:dyDescent="0.25">
      <c r="A538" s="140"/>
      <c r="B538" s="142"/>
      <c r="C538" s="142"/>
      <c r="D538" s="142"/>
      <c r="E538" s="142"/>
      <c r="F538" s="142"/>
      <c r="G538" s="142"/>
      <c r="H538" s="143"/>
      <c r="I538" s="142"/>
      <c r="J538" s="142"/>
      <c r="K538" s="142"/>
      <c r="L538" s="22" t="s">
        <v>1</v>
      </c>
      <c r="M538" s="22" t="s">
        <v>2</v>
      </c>
      <c r="N538" s="22" t="s">
        <v>3</v>
      </c>
      <c r="O538" s="22" t="s">
        <v>4</v>
      </c>
      <c r="P538" s="22" t="s">
        <v>5</v>
      </c>
      <c r="Q538" s="22" t="s">
        <v>6</v>
      </c>
      <c r="R538" s="22" t="s">
        <v>7</v>
      </c>
      <c r="S538" s="23" t="s">
        <v>8</v>
      </c>
      <c r="T538" s="23" t="s">
        <v>9</v>
      </c>
      <c r="U538" s="24" t="s">
        <v>10</v>
      </c>
      <c r="V538" s="24"/>
      <c r="W538" s="83" t="s">
        <v>34</v>
      </c>
      <c r="X538" s="23" t="s">
        <v>12</v>
      </c>
      <c r="Y538" s="23" t="s">
        <v>13</v>
      </c>
      <c r="Z538" s="23" t="s">
        <v>14</v>
      </c>
    </row>
    <row r="539" spans="1:27" x14ac:dyDescent="0.25">
      <c r="A539" s="26" t="s">
        <v>15</v>
      </c>
      <c r="B539" s="15" t="s">
        <v>16</v>
      </c>
      <c r="C539" s="15" t="s">
        <v>17</v>
      </c>
      <c r="D539" s="27" t="s">
        <v>18</v>
      </c>
      <c r="E539" s="27" t="s">
        <v>19</v>
      </c>
      <c r="F539" s="27" t="s">
        <v>20</v>
      </c>
      <c r="G539" s="27" t="s">
        <v>21</v>
      </c>
      <c r="H539" s="27" t="s">
        <v>22</v>
      </c>
      <c r="I539" s="27" t="s">
        <v>23</v>
      </c>
      <c r="J539" s="27" t="s">
        <v>24</v>
      </c>
      <c r="K539" s="15" t="s">
        <v>25</v>
      </c>
      <c r="L539" s="28">
        <v>45789</v>
      </c>
      <c r="M539" s="28">
        <v>45790</v>
      </c>
      <c r="N539" s="28">
        <v>45791</v>
      </c>
      <c r="O539" s="28">
        <v>45792</v>
      </c>
      <c r="P539" s="28">
        <v>45793</v>
      </c>
      <c r="Q539" s="28">
        <v>45794</v>
      </c>
      <c r="R539" s="28">
        <v>45795</v>
      </c>
      <c r="S539" s="18"/>
      <c r="T539" s="29"/>
      <c r="U539" s="21"/>
      <c r="V539" s="167"/>
      <c r="W539" s="84"/>
      <c r="X539" s="18"/>
      <c r="Y539" s="18"/>
      <c r="Z539" s="18"/>
    </row>
    <row r="540" spans="1:27" x14ac:dyDescent="0.25">
      <c r="A540" s="31" t="s">
        <v>26</v>
      </c>
      <c r="B540" s="32"/>
      <c r="C540" s="33"/>
      <c r="D540" s="33"/>
      <c r="E540" s="16"/>
      <c r="F540" s="27" t="s">
        <v>27</v>
      </c>
      <c r="G540" s="27" t="s">
        <v>28</v>
      </c>
      <c r="H540" s="17"/>
      <c r="I540" s="16"/>
      <c r="J540" s="16"/>
      <c r="K540" s="16"/>
      <c r="L540" s="34"/>
      <c r="M540" s="34" t="s">
        <v>29</v>
      </c>
      <c r="N540" s="34" t="s">
        <v>90</v>
      </c>
      <c r="O540" s="34" t="s">
        <v>82</v>
      </c>
      <c r="P540" s="34" t="s">
        <v>82</v>
      </c>
      <c r="Q540" s="34" t="s">
        <v>84</v>
      </c>
      <c r="R540" s="34" t="s">
        <v>29</v>
      </c>
      <c r="S540" s="18"/>
      <c r="T540" s="29"/>
      <c r="U540" s="85"/>
      <c r="V540" s="168"/>
      <c r="W540" s="86"/>
      <c r="X540" s="18"/>
      <c r="Y540" s="18"/>
      <c r="Z540" s="18"/>
    </row>
    <row r="541" spans="1:27" x14ac:dyDescent="0.25">
      <c r="A541" s="35" t="s">
        <v>30</v>
      </c>
      <c r="B541" s="87"/>
      <c r="C541" s="46"/>
      <c r="D541" s="88"/>
      <c r="E541" s="44"/>
      <c r="F541" s="89"/>
      <c r="G541" s="90"/>
      <c r="H541" s="91"/>
      <c r="I541" s="90"/>
      <c r="J541" s="90"/>
      <c r="K541" s="90"/>
      <c r="L541" s="42"/>
      <c r="M541" s="42" t="s">
        <v>63</v>
      </c>
      <c r="N541" s="42" t="s">
        <v>83</v>
      </c>
      <c r="O541" s="42" t="s">
        <v>83</v>
      </c>
      <c r="P541" s="42" t="s">
        <v>83</v>
      </c>
      <c r="Q541" s="42" t="s">
        <v>83</v>
      </c>
      <c r="R541" s="42"/>
      <c r="S541" s="43"/>
      <c r="T541" s="44"/>
      <c r="U541" s="89"/>
      <c r="V541" s="90"/>
      <c r="W541" s="93"/>
      <c r="X541" s="90"/>
      <c r="Y541" s="43"/>
      <c r="Z541" s="43"/>
    </row>
    <row r="542" spans="1:27" x14ac:dyDescent="0.25">
      <c r="A542" s="150" t="s">
        <v>139</v>
      </c>
      <c r="B542" s="94">
        <v>4500</v>
      </c>
      <c r="C542" s="94">
        <f>B542</f>
        <v>4500</v>
      </c>
      <c r="D542" s="95">
        <f>B542/7</f>
        <v>642.85714285714289</v>
      </c>
      <c r="E542" s="96">
        <f>C542/7</f>
        <v>642.85714285714289</v>
      </c>
      <c r="F542" s="97">
        <f>D542/2</f>
        <v>321.42857142857144</v>
      </c>
      <c r="G542" s="94">
        <f>D542/4</f>
        <v>160.71428571428572</v>
      </c>
      <c r="H542" s="98" t="s">
        <v>63</v>
      </c>
      <c r="I542" s="98" t="s">
        <v>169</v>
      </c>
      <c r="J542" s="98"/>
      <c r="K542" s="99" t="s">
        <v>91</v>
      </c>
      <c r="L542" s="52"/>
      <c r="M542" s="52">
        <f>D542</f>
        <v>642.85714285714289</v>
      </c>
      <c r="N542" s="52">
        <f t="shared" ref="N542:Q542" si="145">$D542</f>
        <v>642.85714285714289</v>
      </c>
      <c r="O542" s="52">
        <f>$D542</f>
        <v>642.85714285714289</v>
      </c>
      <c r="P542" s="52">
        <f>$D542</f>
        <v>642.85714285714289</v>
      </c>
      <c r="Q542" s="52">
        <f t="shared" si="145"/>
        <v>642.85714285714289</v>
      </c>
      <c r="R542" s="52"/>
      <c r="S542" s="53">
        <f>SUM(L542:R542)</f>
        <v>3214.2857142857147</v>
      </c>
      <c r="T542" s="100"/>
      <c r="U542" s="101">
        <f>50*6</f>
        <v>300</v>
      </c>
      <c r="V542" s="169"/>
      <c r="W542" s="102" t="s">
        <v>35</v>
      </c>
      <c r="X542" s="90"/>
      <c r="Y542" s="58">
        <f>SUM(S542:W542)-X542</f>
        <v>3514.2857142857147</v>
      </c>
      <c r="Z542" s="103"/>
    </row>
    <row r="543" spans="1:27" x14ac:dyDescent="0.25">
      <c r="A543" s="139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4"/>
      <c r="M543" s="134"/>
      <c r="N543" s="134"/>
      <c r="O543" s="134"/>
      <c r="P543" s="134"/>
      <c r="Q543" s="134"/>
      <c r="R543" s="134"/>
      <c r="S543" s="139"/>
      <c r="T543" s="139"/>
      <c r="U543" s="139"/>
      <c r="V543" s="139"/>
      <c r="W543" s="139"/>
      <c r="X543" s="139"/>
      <c r="Y543" s="139"/>
      <c r="Z543" s="139"/>
    </row>
    <row r="544" spans="1:27" x14ac:dyDescent="0.25">
      <c r="A544" s="139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61" t="s">
        <v>1</v>
      </c>
      <c r="M544" s="61" t="s">
        <v>2</v>
      </c>
      <c r="N544" s="61" t="s">
        <v>3</v>
      </c>
      <c r="O544" s="61" t="s">
        <v>4</v>
      </c>
      <c r="P544" s="61" t="s">
        <v>5</v>
      </c>
      <c r="Q544" s="61" t="s">
        <v>6</v>
      </c>
      <c r="R544" s="61" t="s">
        <v>7</v>
      </c>
      <c r="S544" s="106" t="s">
        <v>8</v>
      </c>
      <c r="T544" s="106" t="s">
        <v>9</v>
      </c>
      <c r="U544" s="107" t="s">
        <v>10</v>
      </c>
      <c r="V544" s="107"/>
      <c r="W544" s="108" t="s">
        <v>34</v>
      </c>
      <c r="X544" s="106" t="s">
        <v>12</v>
      </c>
      <c r="Y544" s="106" t="s">
        <v>13</v>
      </c>
      <c r="Z544" s="106" t="s">
        <v>14</v>
      </c>
      <c r="AA544" s="144" t="s">
        <v>66</v>
      </c>
    </row>
    <row r="545" spans="1:27" x14ac:dyDescent="0.25">
      <c r="A545" s="139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62">
        <v>45796</v>
      </c>
      <c r="M545" s="62">
        <v>45797</v>
      </c>
      <c r="N545" s="62">
        <v>45798</v>
      </c>
      <c r="O545" s="62">
        <v>45799</v>
      </c>
      <c r="P545" s="62">
        <v>45800</v>
      </c>
      <c r="Q545" s="62">
        <v>45801</v>
      </c>
      <c r="R545" s="62">
        <v>45802</v>
      </c>
      <c r="S545" s="109"/>
      <c r="T545" s="110"/>
      <c r="U545" s="111"/>
      <c r="V545" s="170"/>
      <c r="W545" s="112"/>
      <c r="X545" s="109"/>
      <c r="Y545" s="109"/>
      <c r="Z545" s="109"/>
      <c r="AA545" s="145"/>
    </row>
    <row r="546" spans="1:27" x14ac:dyDescent="0.25">
      <c r="A546" s="139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70" t="s">
        <v>74</v>
      </c>
      <c r="M546" s="74" t="s">
        <v>82</v>
      </c>
      <c r="N546" s="74" t="s">
        <v>29</v>
      </c>
      <c r="O546" s="74" t="s">
        <v>82</v>
      </c>
      <c r="P546" s="74" t="s">
        <v>29</v>
      </c>
      <c r="Q546" s="74" t="s">
        <v>82</v>
      </c>
      <c r="R546" s="74" t="s">
        <v>29</v>
      </c>
      <c r="S546" s="109"/>
      <c r="T546" s="110"/>
      <c r="U546" s="115"/>
      <c r="V546" s="171"/>
      <c r="W546" s="116"/>
      <c r="X546" s="109"/>
      <c r="Y546" s="109"/>
      <c r="Z546" s="109"/>
      <c r="AA546" s="159">
        <f>Y542+Y548</f>
        <v>7078.5714285714294</v>
      </c>
    </row>
    <row r="547" spans="1:27" x14ac:dyDescent="0.25">
      <c r="A547" s="139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71"/>
      <c r="M547" s="71"/>
      <c r="N547" s="71" t="s">
        <v>85</v>
      </c>
      <c r="O547" s="71" t="s">
        <v>85</v>
      </c>
      <c r="P547" s="71" t="s">
        <v>42</v>
      </c>
      <c r="Q547" s="71" t="s">
        <v>42</v>
      </c>
      <c r="R547" s="71" t="s">
        <v>42</v>
      </c>
      <c r="S547" s="43"/>
      <c r="T547" s="44"/>
      <c r="U547" s="89"/>
      <c r="V547" s="90"/>
      <c r="W547" s="93"/>
      <c r="X547" s="90"/>
      <c r="Y547" s="43"/>
      <c r="Z547" s="43"/>
    </row>
    <row r="548" spans="1:27" x14ac:dyDescent="0.25">
      <c r="A548" s="139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60"/>
      <c r="M548" s="60"/>
      <c r="N548" s="60">
        <f t="shared" ref="N548" si="146">$D542</f>
        <v>642.85714285714289</v>
      </c>
      <c r="O548" s="60">
        <f>$D542</f>
        <v>642.85714285714289</v>
      </c>
      <c r="P548" s="60">
        <f t="shared" ref="P548" si="147">$D542</f>
        <v>642.85714285714289</v>
      </c>
      <c r="Q548" s="60">
        <f>$D542</f>
        <v>642.85714285714289</v>
      </c>
      <c r="R548" s="60">
        <f t="shared" ref="R548" si="148">$D542</f>
        <v>642.85714285714289</v>
      </c>
      <c r="S548" s="53">
        <f>SUM(L548:R548)</f>
        <v>3214.2857142857147</v>
      </c>
      <c r="T548" s="100"/>
      <c r="U548" s="101">
        <f>50*7</f>
        <v>350</v>
      </c>
      <c r="V548" s="169"/>
      <c r="W548" s="102" t="s">
        <v>35</v>
      </c>
      <c r="X548" s="90"/>
      <c r="Y548" s="58">
        <f>SUM(S548:W548)-X548</f>
        <v>3564.2857142857147</v>
      </c>
      <c r="Z548" s="103"/>
    </row>
    <row r="549" spans="1:27" x14ac:dyDescent="0.25">
      <c r="A549" s="139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spans="1:27" ht="18.75" x14ac:dyDescent="0.3">
      <c r="Z550" s="151" t="s">
        <v>78</v>
      </c>
      <c r="AA550" s="152">
        <f>SUM(AA13+AA26+AA39+AA52+AA65+AA78+AA91+AA104+AA117+AA130+AA143+AA156+AA169+AA182+AA195+AA208+AA221+AA234+AA247+AA260+AA273+AA286+AA299+AA312+AA325+AA338+AA351+AA364+AA377+AA390+AA403+AA416+AA429+AA442+AA455+AA468+AA481+AA494+AA507+AA520+AA533+AA546)</f>
        <v>268798.85000000003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8D370247D4A479760A2BA3B7C68C2" ma:contentTypeVersion="15" ma:contentTypeDescription="Create a new document." ma:contentTypeScope="" ma:versionID="82c981a92905dcf82f5b260a03b3ee2e">
  <xsd:schema xmlns:xsd="http://www.w3.org/2001/XMLSchema" xmlns:xs="http://www.w3.org/2001/XMLSchema" xmlns:p="http://schemas.microsoft.com/office/2006/metadata/properties" xmlns:ns2="9187c98b-201f-436a-9f2e-04eb4fcd031a" xmlns:ns3="f80068a2-cc98-4f6a-b9ba-7438b059570d" targetNamespace="http://schemas.microsoft.com/office/2006/metadata/properties" ma:root="true" ma:fieldsID="3024040de470491bb0083c2526276a9b" ns2:_="" ns3:_="">
    <xsd:import namespace="9187c98b-201f-436a-9f2e-04eb4fcd031a"/>
    <xsd:import namespace="f80068a2-cc98-4f6a-b9ba-7438b0595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7c98b-201f-436a-9f2e-04eb4fcd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e74df71-1e60-46a5-9e9d-dfd5449d96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8a2-cc98-4f6a-b9ba-7438b0595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f1bf76b-a746-457b-9abb-b0a48222ba14}" ma:internalName="TaxCatchAll" ma:showField="CatchAllData" ma:web="f80068a2-cc98-4f6a-b9ba-7438b0595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87c98b-201f-436a-9f2e-04eb4fcd031a">
      <Terms xmlns="http://schemas.microsoft.com/office/infopath/2007/PartnerControls"/>
    </lcf76f155ced4ddcb4097134ff3c332f>
    <TaxCatchAll xmlns="f80068a2-cc98-4f6a-b9ba-7438b059570d" xsi:nil="true"/>
    <SharedWithUsers xmlns="f80068a2-cc98-4f6a-b9ba-7438b059570d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8EE0C05-BB7B-4006-A018-E267220C87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7c98b-201f-436a-9f2e-04eb4fcd031a"/>
    <ds:schemaRef ds:uri="f80068a2-cc98-4f6a-b9ba-7438b0595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A0CD2A-C468-4FE6-97CB-1974D03191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FFAFD2-951B-4B57-AA79-96708E7F43DC}">
  <ds:schemaRefs>
    <ds:schemaRef ds:uri="http://schemas.microsoft.com/office/2006/metadata/properties"/>
    <ds:schemaRef ds:uri="http://schemas.microsoft.com/office/infopath/2007/PartnerControls"/>
    <ds:schemaRef ds:uri="9187c98b-201f-436a-9f2e-04eb4fcd031a"/>
    <ds:schemaRef ds:uri="f80068a2-cc98-4f6a-b9ba-7438b05957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Paris Watson</dc:creator>
  <cp:lastModifiedBy>Vijay Sirigiri</cp:lastModifiedBy>
  <dcterms:created xsi:type="dcterms:W3CDTF">2025-04-27T17:32:15Z</dcterms:created>
  <dcterms:modified xsi:type="dcterms:W3CDTF">2025-07-03T16:25:13Z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0x0101005D08D370247D4A479760A2BA3B7C68C2</vt:lpwstr>
  </property>
  <property fmtid="{D5CDD505-2E9C-101B-9397-08002B2CF9AE}" pid="3" name="Order">
    <vt:r8>372080700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