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W:\My Documents\Macros\Formats\Consolidation\"/>
    </mc:Choice>
  </mc:AlternateContent>
  <xr:revisionPtr revIDLastSave="0" documentId="13_ncr:1_{465E3DD7-6C85-44BC-88CE-4DFA98C05B9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nalysis" sheetId="1" r:id="rId1"/>
    <sheet name="EOD Balances" sheetId="2" r:id="rId2"/>
    <sheet name="Xns" sheetId="3" r:id="rId3"/>
    <sheet name="Funds Received" sheetId="4" r:id="rId4"/>
    <sheet name="Funds Remittances" sheetId="5" r:id="rId5"/>
    <sheet name="da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0" i="1" l="1"/>
  <c r="D20" i="1"/>
  <c r="E20" i="1"/>
  <c r="C20" i="1"/>
  <c r="C29" i="1"/>
  <c r="F33" i="1" l="1"/>
  <c r="F15" i="1"/>
  <c r="F31" i="1"/>
  <c r="F32" i="1" s="1"/>
  <c r="D32" i="1"/>
  <c r="C32" i="1"/>
  <c r="D30" i="1" l="1"/>
  <c r="C30" i="1"/>
  <c r="D29" i="1"/>
  <c r="D17" i="1" l="1"/>
  <c r="C17" i="1"/>
  <c r="D16" i="1"/>
  <c r="C16" i="1"/>
  <c r="C18" i="1"/>
  <c r="C45" i="1" l="1"/>
  <c r="C34" i="1" l="1"/>
  <c r="C39" i="1"/>
  <c r="C36" i="1"/>
  <c r="C38" i="1"/>
  <c r="C43" i="1" s="1"/>
  <c r="C37" i="1"/>
  <c r="C28" i="1"/>
  <c r="C35" i="1"/>
  <c r="C26" i="1"/>
  <c r="C25" i="1"/>
  <c r="C44" i="1" l="1"/>
  <c r="C27" i="1"/>
  <c r="C22" i="1"/>
  <c r="C21" i="1"/>
  <c r="C24" i="1"/>
  <c r="C23" i="1"/>
  <c r="D42" i="1" l="1"/>
  <c r="C42" i="1"/>
  <c r="D40" i="1"/>
  <c r="D41" i="1"/>
  <c r="C41" i="1"/>
  <c r="C40" i="1"/>
  <c r="C19" i="1" l="1"/>
  <c r="E43" i="1"/>
  <c r="E44" i="1"/>
  <c r="D13" i="1" l="1"/>
  <c r="D18" i="1"/>
  <c r="D19" i="1" l="1"/>
  <c r="F19" i="1" s="1"/>
  <c r="D45" i="1"/>
  <c r="F45" i="1" s="1"/>
  <c r="D36" i="1"/>
  <c r="F36" i="1" s="1"/>
  <c r="D34" i="1"/>
  <c r="D37" i="1"/>
  <c r="F37" i="1" s="1"/>
  <c r="D35" i="1"/>
  <c r="D38" i="1"/>
  <c r="F38" i="1" s="1"/>
  <c r="D39" i="1"/>
  <c r="D44" i="1" s="1"/>
  <c r="D21" i="1"/>
  <c r="D22" i="1"/>
  <c r="F22" i="1" s="1"/>
  <c r="D23" i="1"/>
  <c r="F23" i="1" s="1"/>
  <c r="D24" i="1"/>
  <c r="F24" i="1" s="1"/>
  <c r="D25" i="1"/>
  <c r="F25" i="1" s="1"/>
  <c r="D26" i="1"/>
  <c r="F26" i="1" s="1"/>
  <c r="D27" i="1"/>
  <c r="F27" i="1" s="1"/>
  <c r="D28" i="1"/>
  <c r="F28" i="1" s="1"/>
  <c r="E13" i="1"/>
  <c r="F42" i="1"/>
  <c r="F41" i="1"/>
  <c r="F40" i="1"/>
  <c r="F35" i="1"/>
  <c r="F34" i="1"/>
  <c r="F29" i="1"/>
  <c r="F30" i="1"/>
  <c r="F21" i="1"/>
  <c r="F17" i="1"/>
  <c r="F18" i="1"/>
  <c r="F16" i="1"/>
  <c r="F39" i="1" l="1"/>
  <c r="F44" i="1" s="1"/>
  <c r="D43" i="1"/>
  <c r="F43" i="1"/>
  <c r="B2" i="5"/>
  <c r="B11" i="5" s="1"/>
  <c r="B20" i="5" s="1"/>
  <c r="B2" i="4"/>
  <c r="B11" i="4" s="1"/>
  <c r="B20" i="4" s="1"/>
  <c r="B1" i="2"/>
  <c r="C1" i="2" s="1"/>
</calcChain>
</file>

<file path=xl/sharedStrings.xml><?xml version="1.0" encoding="utf-8"?>
<sst xmlns="http://schemas.openxmlformats.org/spreadsheetml/2006/main" count="72" uniqueCount="60">
  <si>
    <t>Summary Info</t>
  </si>
  <si>
    <t>Name of the Account Holder</t>
  </si>
  <si>
    <t>Address</t>
  </si>
  <si>
    <t>Email</t>
  </si>
  <si>
    <t>PAN</t>
  </si>
  <si>
    <t>Mobile Number</t>
  </si>
  <si>
    <t>Name of the Bank</t>
  </si>
  <si>
    <t>Account Number</t>
  </si>
  <si>
    <t>Account Type</t>
  </si>
  <si>
    <t>Monthwise Details</t>
  </si>
  <si>
    <t>Sanction Limit</t>
  </si>
  <si>
    <t>Drawing Power Limit</t>
  </si>
  <si>
    <t>Balance on 10th</t>
  </si>
  <si>
    <t>Balance on 20th</t>
  </si>
  <si>
    <t>Balance on last day</t>
  </si>
  <si>
    <t>Average Balance (of 10th,20th and last day)</t>
  </si>
  <si>
    <t>Limit Utilization</t>
  </si>
  <si>
    <t>Total No. of Credit Transactions</t>
  </si>
  <si>
    <t>Total Amount of Credit Transactions</t>
  </si>
  <si>
    <t>Total No. of Debit Transactions</t>
  </si>
  <si>
    <t>Total Amount of Debit Transactions</t>
  </si>
  <si>
    <t>Total No. of Cash Deposits</t>
  </si>
  <si>
    <t>Total Amount of Cash Deposits</t>
  </si>
  <si>
    <t>Total No. of Cash Withdrawals</t>
  </si>
  <si>
    <t>Total Amount of Cash Withdrawals</t>
  </si>
  <si>
    <t>Overdrawn instances no. of days</t>
  </si>
  <si>
    <t>Overdrawn Amount(for all days)</t>
  </si>
  <si>
    <t>Overdrawn average amount</t>
  </si>
  <si>
    <t>Overdrawn average as % of Limit</t>
  </si>
  <si>
    <t>Total Delay in Interest Payments</t>
  </si>
  <si>
    <t>Total No. of Cheque Deposits</t>
  </si>
  <si>
    <t>Total Amount of Cheque Deposits</t>
  </si>
  <si>
    <t>Total No. of Cheque Issues</t>
  </si>
  <si>
    <t>Total Amount of Cheque Issues</t>
  </si>
  <si>
    <t>Total No. of Inward Cheque Bounces</t>
  </si>
  <si>
    <t>Total No. of Outward Cheque Bounces</t>
  </si>
  <si>
    <t>Min EOD Balance</t>
  </si>
  <si>
    <t>Max EOD Balance</t>
  </si>
  <si>
    <t>Average EOD Balance</t>
  </si>
  <si>
    <t>Inward Cheque Return %</t>
  </si>
  <si>
    <t>Outward Cheque Return %</t>
  </si>
  <si>
    <t>Penal Interest &gt; 500</t>
  </si>
  <si>
    <t>Day/Month</t>
  </si>
  <si>
    <t xml:space="preserve">Sl. No. </t>
  </si>
  <si>
    <t>Date</t>
  </si>
  <si>
    <t>Cheque No.</t>
  </si>
  <si>
    <t>Description</t>
  </si>
  <si>
    <t>Amount</t>
  </si>
  <si>
    <t>Category</t>
  </si>
  <si>
    <t>Balance</t>
  </si>
  <si>
    <t>Top 7 Funds Remittances</t>
  </si>
  <si>
    <t>Top 7 Funds Received</t>
  </si>
  <si>
    <t>TOTAL/AVERAGE</t>
  </si>
  <si>
    <t>Namaste Credit Transaction Id</t>
  </si>
  <si>
    <t>DATE</t>
  </si>
  <si>
    <t>DESCRIPTION</t>
  </si>
  <si>
    <t>DEBIT</t>
  </si>
  <si>
    <t>CREDIT</t>
  </si>
  <si>
    <t>BALANCE</t>
  </si>
  <si>
    <t>CLASSIFICATION_TRANS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</si>
</sst>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65" formatCode="dd\-mmm\-yy"/>
  </numFmts>
  <fonts count="12" x14ac:knownFonts="1">
    <font>
      <sz val="11"/>
      <color theme="1"/>
      <name val="Calibri"/>
      <family val="2"/>
      <scheme val="minor"/>
    </font>
    <font>
      <sz val="14"/>
      <color indexed="8"/>
      <name val="Arial"/>
      <family val="2"/>
    </font>
    <font>
      <sz val="9"/>
      <color indexed="8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Calibri"/>
      <family val="2"/>
    </font>
    <font>
      <sz val="14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NumberFormat="1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vertical="center" wrapText="1"/>
    </xf>
    <xf numFmtId="165" fontId="4" fillId="0" borderId="1" xfId="0" applyNumberFormat="1" applyFont="1" applyFill="1" applyBorder="1" applyAlignment="1">
      <alignment vertical="center" wrapText="1"/>
    </xf>
    <xf numFmtId="1" fontId="4" fillId="0" borderId="1" xfId="0" applyNumberFormat="1" applyFont="1" applyFill="1" applyBorder="1" applyAlignment="1">
      <alignment vertical="center" wrapText="1"/>
    </xf>
    <xf numFmtId="40" fontId="4" fillId="0" borderId="1" xfId="0" applyNumberFormat="1" applyFont="1" applyFill="1" applyBorder="1" applyAlignment="1">
      <alignment vertical="center" wrapText="1"/>
    </xf>
    <xf numFmtId="4" fontId="6" fillId="0" borderId="1" xfId="0" applyNumberFormat="1" applyFont="1" applyFill="1" applyBorder="1" applyAlignment="1">
      <alignment horizontal="left" vertical="center" wrapText="1"/>
    </xf>
    <xf numFmtId="0" fontId="7" fillId="0" borderId="0" xfId="0" applyNumberFormat="1" applyFont="1" applyFill="1" applyBorder="1" applyAlignment="1">
      <alignment vertical="center"/>
    </xf>
    <xf numFmtId="0" fontId="5" fillId="0" borderId="1" xfId="0" applyNumberFormat="1" applyFont="1" applyFill="1" applyBorder="1" applyAlignment="1">
      <alignment horizontal="center" vertical="center" wrapText="1"/>
    </xf>
    <xf numFmtId="40" fontId="4" fillId="0" borderId="1" xfId="0" applyNumberFormat="1" applyFont="1" applyFill="1" applyBorder="1" applyAlignment="1">
      <alignment vertical="center"/>
    </xf>
    <xf numFmtId="0" fontId="0" fillId="0" borderId="0" xfId="0" applyFill="1"/>
    <xf numFmtId="0" fontId="2" fillId="2" borderId="1" xfId="0" applyNumberFormat="1" applyFont="1" applyFill="1" applyBorder="1" applyAlignment="1">
      <alignment vertical="center" wrapText="1"/>
    </xf>
    <xf numFmtId="40" fontId="4" fillId="0" borderId="1" xfId="0" applyNumberFormat="1" applyFont="1" applyFill="1" applyBorder="1" applyAlignment="1">
      <alignment horizontal="right" vertical="center"/>
    </xf>
    <xf numFmtId="10" fontId="4" fillId="0" borderId="1" xfId="0" applyNumberFormat="1" applyFont="1" applyFill="1" applyBorder="1" applyAlignment="1">
      <alignment horizontal="right" vertical="center"/>
    </xf>
    <xf numFmtId="0" fontId="4" fillId="0" borderId="1" xfId="0" applyNumberFormat="1" applyFont="1" applyFill="1" applyBorder="1" applyAlignment="1">
      <alignment horizontal="right" vertical="center"/>
    </xf>
    <xf numFmtId="0" fontId="4" fillId="2" borderId="1" xfId="0" applyNumberFormat="1" applyFont="1" applyFill="1" applyBorder="1" applyAlignment="1">
      <alignment vertical="center" wrapText="1"/>
    </xf>
    <xf numFmtId="164" fontId="8" fillId="2" borderId="1" xfId="0" applyNumberFormat="1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/>
    </xf>
    <xf numFmtId="0" fontId="8" fillId="2" borderId="3" xfId="0" applyNumberFormat="1" applyFont="1" applyFill="1" applyBorder="1" applyAlignment="1">
      <alignment vertical="center"/>
    </xf>
    <xf numFmtId="0" fontId="9" fillId="0" borderId="1" xfId="0" applyNumberFormat="1" applyFont="1" applyFill="1" applyBorder="1" applyAlignment="1">
      <alignment vertical="center" wrapText="1"/>
    </xf>
    <xf numFmtId="165" fontId="9" fillId="0" borderId="1" xfId="0" applyNumberFormat="1" applyFont="1" applyFill="1" applyBorder="1" applyAlignment="1">
      <alignment vertical="center" wrapText="1"/>
    </xf>
    <xf numFmtId="1" fontId="9" fillId="0" borderId="1" xfId="0" applyNumberFormat="1" applyFont="1" applyFill="1" applyBorder="1" applyAlignment="1">
      <alignment vertical="center" wrapText="1"/>
    </xf>
    <xf numFmtId="40" fontId="9" fillId="0" borderId="1" xfId="0" applyNumberFormat="1" applyFont="1" applyFill="1" applyBorder="1" applyAlignment="1">
      <alignment vertical="center" wrapText="1"/>
    </xf>
    <xf numFmtId="4" fontId="10" fillId="0" borderId="1" xfId="0" applyNumberFormat="1" applyFont="1" applyFill="1" applyBorder="1" applyAlignment="1">
      <alignment horizontal="left" vertical="center" wrapText="1"/>
    </xf>
    <xf numFmtId="40" fontId="9" fillId="0" borderId="1" xfId="0" applyNumberFormat="1" applyFont="1" applyFill="1" applyBorder="1" applyAlignment="1">
      <alignment vertical="center"/>
    </xf>
    <xf numFmtId="40" fontId="9" fillId="0" borderId="1" xfId="0" applyNumberFormat="1" applyFont="1" applyFill="1" applyBorder="1" applyAlignment="1">
      <alignment horizontal="right" vertical="center"/>
    </xf>
    <xf numFmtId="0" fontId="9" fillId="0" borderId="5" xfId="0" applyNumberFormat="1" applyFont="1" applyFill="1" applyBorder="1" applyAlignment="1">
      <alignment vertical="center" wrapText="1"/>
    </xf>
    <xf numFmtId="40" fontId="9" fillId="0" borderId="4" xfId="0" applyNumberFormat="1" applyFont="1" applyFill="1" applyBorder="1" applyAlignment="1">
      <alignment vertical="center" wrapText="1"/>
    </xf>
    <xf numFmtId="40" fontId="4" fillId="0" borderId="4" xfId="0" applyNumberFormat="1" applyFont="1" applyFill="1" applyBorder="1" applyAlignment="1">
      <alignment vertical="center" wrapText="1"/>
    </xf>
    <xf numFmtId="0" fontId="9" fillId="0" borderId="9" xfId="0" applyNumberFormat="1" applyFont="1" applyFill="1" applyBorder="1" applyAlignment="1">
      <alignment vertical="center" wrapText="1"/>
    </xf>
    <xf numFmtId="165" fontId="4" fillId="0" borderId="10" xfId="0" applyNumberFormat="1" applyFont="1" applyFill="1" applyBorder="1" applyAlignment="1">
      <alignment vertical="center" wrapText="1"/>
    </xf>
    <xf numFmtId="1" fontId="4" fillId="0" borderId="10" xfId="0" applyNumberFormat="1" applyFont="1" applyFill="1" applyBorder="1" applyAlignment="1">
      <alignment vertical="center" wrapText="1"/>
    </xf>
    <xf numFmtId="0" fontId="4" fillId="0" borderId="10" xfId="0" applyNumberFormat="1" applyFont="1" applyFill="1" applyBorder="1" applyAlignment="1">
      <alignment vertical="center" wrapText="1"/>
    </xf>
    <xf numFmtId="40" fontId="9" fillId="0" borderId="10" xfId="0" applyNumberFormat="1" applyFont="1" applyFill="1" applyBorder="1" applyAlignment="1">
      <alignment vertical="center" wrapText="1"/>
    </xf>
    <xf numFmtId="4" fontId="6" fillId="0" borderId="10" xfId="0" applyNumberFormat="1" applyFont="1" applyFill="1" applyBorder="1" applyAlignment="1">
      <alignment horizontal="left" vertical="center" wrapText="1"/>
    </xf>
    <xf numFmtId="40" fontId="4" fillId="0" borderId="11" xfId="0" applyNumberFormat="1" applyFont="1" applyFill="1" applyBorder="1" applyAlignment="1">
      <alignment vertical="center" wrapText="1"/>
    </xf>
    <xf numFmtId="0" fontId="4" fillId="0" borderId="5" xfId="0" applyNumberFormat="1" applyFont="1" applyFill="1" applyBorder="1" applyAlignment="1">
      <alignment vertical="center" wrapText="1"/>
    </xf>
    <xf numFmtId="0" fontId="11" fillId="0" borderId="6" xfId="0" applyNumberFormat="1" applyFont="1" applyFill="1" applyBorder="1" applyAlignment="1">
      <alignment horizontal="center" vertical="center"/>
    </xf>
    <xf numFmtId="0" fontId="11" fillId="0" borderId="7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/>
    </xf>
    <xf numFmtId="4" fontId="11" fillId="0" borderId="7" xfId="0" applyNumberFormat="1" applyFont="1" applyFill="1" applyBorder="1" applyAlignment="1">
      <alignment horizontal="center" vertical="center" wrapText="1"/>
    </xf>
    <xf numFmtId="4" fontId="11" fillId="0" borderId="8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1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/>
    </xf>
    <xf numFmtId="164" fontId="5" fillId="2" borderId="4" xfId="0" applyNumberFormat="1" applyFont="1" applyFill="1" applyBorder="1" applyAlignment="1">
      <alignment horizontal="center" vertical="center"/>
    </xf>
    <xf numFmtId="164" fontId="5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3"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8" formatCode="#,##0.00;[Red]\-#,##0.00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8" formatCode="#,##0.00;[Red]\-#,##0.00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dd\-mmm\-yy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2704A9-83C2-4C76-977E-66125C7D730F}" name="Table1" displayName="Table1" ref="A1:G10" totalsRowShown="0" headerRowDxfId="12" dataDxfId="10" headerRowBorderDxfId="11" tableBorderDxfId="9" totalsRowBorderDxfId="8">
  <autoFilter ref="A1:G10" xr:uid="{C7073396-6839-4E2D-B466-AE357E136C38}"/>
  <tableColumns count="7">
    <tableColumn id="1" xr3:uid="{1F38E7AE-4610-41A8-A82F-8C84D2E5F02C}" name="Sl. No. " dataDxfId="7"/>
    <tableColumn id="2" xr3:uid="{80491A30-EE6F-45EE-A629-C61B43700EBD}" name="Date" dataDxfId="6"/>
    <tableColumn id="3" xr3:uid="{26FE5144-E8E0-4553-8FA6-3DA69EF2417E}" name="Cheque No." dataDxfId="5"/>
    <tableColumn id="4" xr3:uid="{99E28417-2DE0-4D48-AAAC-62D9E7878CCA}" name="Description" dataDxfId="4"/>
    <tableColumn id="5" xr3:uid="{E2A03637-ADE0-47AD-AFDB-4BDB689607AE}" name="Amount" dataDxfId="3"/>
    <tableColumn id="6" xr3:uid="{F940C69E-DDC2-4E48-8199-3CC1172FD57B}" name="Category" dataDxfId="2"/>
    <tableColumn id="7" xr3:uid="{5AD8849B-84E1-4CDD-9FCF-93972F2B065B}" name="Balanc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0F185C-1D6A-4675-BCB9-3F8730C627DE}" name="Data" displayName="Data" ref="A1:F3" totalsRowShown="0">
  <autoFilter ref="A1:F3" xr:uid="{269E9F38-D392-4E4A-BDA4-0DFBA7311EF8}"/>
  <tableColumns count="6">
    <tableColumn id="1" xr3:uid="{3322FD62-1FA4-4F4D-8744-ACF4AAE81D0A}" name="DATE" dataDxfId="0"/>
    <tableColumn id="2" xr3:uid="{33E9ADFE-D768-47BE-A948-2CA1D596668C}" name="DESCRIPTION"/>
    <tableColumn id="3" xr3:uid="{EF803D47-9212-40DF-9F43-B65140933705}" name="DEBIT"/>
    <tableColumn id="4" xr3:uid="{3DE44066-C792-4316-AC49-4BA69EF4286B}" name="CREDIT"/>
    <tableColumn id="5" xr3:uid="{3D3FDBD7-815F-4B8F-95F9-B9AB350E6DA7}" name="BALANCE"/>
    <tableColumn id="6" xr3:uid="{7764E461-B281-4D9C-8394-BEE40E0CDADF}" name="CLASSIFICATION_TRA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5"/>
  <sheetViews>
    <sheetView tabSelected="1" workbookViewId="0"/>
  </sheetViews>
  <sheetFormatPr defaultRowHeight="15" x14ac:dyDescent="0.25"/>
  <cols>
    <col min="1" max="1" width="2.140625" customWidth="1"/>
    <col min="2" max="2" width="33.28515625" customWidth="1"/>
    <col min="3" max="32" width="16.7109375" customWidth="1"/>
  </cols>
  <sheetData>
    <row r="1" spans="1:6" ht="18" x14ac:dyDescent="0.25">
      <c r="A1" s="1" t="s">
        <v>0</v>
      </c>
    </row>
    <row r="2" spans="1:6" x14ac:dyDescent="0.25">
      <c r="B2" s="11" t="s">
        <v>1</v>
      </c>
      <c r="C2" s="46"/>
      <c r="D2" s="46"/>
      <c r="E2" s="46"/>
    </row>
    <row r="3" spans="1:6" ht="37.5" customHeight="1" x14ac:dyDescent="0.25">
      <c r="B3" s="11" t="s">
        <v>2</v>
      </c>
      <c r="C3" s="47"/>
      <c r="D3" s="46"/>
      <c r="E3" s="46"/>
    </row>
    <row r="4" spans="1:6" x14ac:dyDescent="0.25">
      <c r="B4" s="11" t="s">
        <v>3</v>
      </c>
      <c r="C4" s="48"/>
      <c r="D4" s="48"/>
      <c r="E4" s="48"/>
    </row>
    <row r="5" spans="1:6" x14ac:dyDescent="0.25">
      <c r="B5" s="11" t="s">
        <v>4</v>
      </c>
      <c r="C5" s="46"/>
      <c r="D5" s="46"/>
      <c r="E5" s="46"/>
    </row>
    <row r="6" spans="1:6" x14ac:dyDescent="0.25">
      <c r="B6" s="11" t="s">
        <v>5</v>
      </c>
      <c r="C6" s="46"/>
      <c r="D6" s="46"/>
      <c r="E6" s="46"/>
    </row>
    <row r="7" spans="1:6" x14ac:dyDescent="0.25">
      <c r="B7" s="11" t="s">
        <v>6</v>
      </c>
      <c r="C7" s="46"/>
      <c r="D7" s="46"/>
      <c r="E7" s="46"/>
    </row>
    <row r="8" spans="1:6" x14ac:dyDescent="0.25">
      <c r="B8" s="11" t="s">
        <v>7</v>
      </c>
      <c r="C8" s="44"/>
      <c r="D8" s="44"/>
      <c r="E8" s="44"/>
    </row>
    <row r="9" spans="1:6" x14ac:dyDescent="0.25">
      <c r="B9" s="11" t="s">
        <v>8</v>
      </c>
      <c r="C9" s="45"/>
      <c r="D9" s="45"/>
      <c r="E9" s="45"/>
    </row>
    <row r="10" spans="1:6" x14ac:dyDescent="0.25">
      <c r="B10" s="11" t="s">
        <v>53</v>
      </c>
      <c r="C10" s="46"/>
      <c r="D10" s="46"/>
      <c r="E10" s="46"/>
    </row>
    <row r="12" spans="1:6" ht="18" x14ac:dyDescent="0.25">
      <c r="A12" s="1" t="s">
        <v>9</v>
      </c>
    </row>
    <row r="13" spans="1:6" x14ac:dyDescent="0.25">
      <c r="B13" s="15"/>
      <c r="C13" s="16">
        <v>43800</v>
      </c>
      <c r="D13" s="16">
        <f>EDATE(C13,1)</f>
        <v>43831</v>
      </c>
      <c r="E13" s="16">
        <f>EDATE(D13,1)</f>
        <v>43862</v>
      </c>
      <c r="F13" s="17" t="s">
        <v>52</v>
      </c>
    </row>
    <row r="14" spans="1:6" x14ac:dyDescent="0.25">
      <c r="B14" s="15" t="s">
        <v>10</v>
      </c>
      <c r="C14" s="26"/>
      <c r="D14" s="26"/>
      <c r="E14" s="26"/>
      <c r="F14" s="26"/>
    </row>
    <row r="15" spans="1:6" x14ac:dyDescent="0.25">
      <c r="B15" s="15" t="s">
        <v>11</v>
      </c>
      <c r="C15" s="12"/>
      <c r="D15" s="12"/>
      <c r="E15" s="12"/>
      <c r="F15" s="12" t="str">
        <f>IFERROR(AVERAGE(C15:E15),"")</f>
        <v/>
      </c>
    </row>
    <row r="16" spans="1:6" x14ac:dyDescent="0.25">
      <c r="B16" s="15" t="s">
        <v>12</v>
      </c>
      <c r="C16" s="12" t="str">
        <f>IF('EOD Balances'!B11&lt;&gt;"",'EOD Balances'!B11,"")</f>
        <v/>
      </c>
      <c r="D16" s="12" t="str">
        <f>IF('EOD Balances'!C11&lt;&gt;"",'EOD Balances'!C11,"")</f>
        <v/>
      </c>
      <c r="E16" s="12"/>
      <c r="F16" s="12" t="str">
        <f>IFERROR(AVERAGE(C16:E16),"")</f>
        <v/>
      </c>
    </row>
    <row r="17" spans="2:6" x14ac:dyDescent="0.25">
      <c r="B17" s="15" t="s">
        <v>13</v>
      </c>
      <c r="C17" s="12" t="str">
        <f>IF('EOD Balances'!B12&lt;&gt;"",'EOD Balances'!B21,"")</f>
        <v/>
      </c>
      <c r="D17" s="12" t="str">
        <f>IF('EOD Balances'!C12&lt;&gt;"",'EOD Balances'!C21,"")</f>
        <v/>
      </c>
      <c r="E17" s="12"/>
      <c r="F17" s="12" t="str">
        <f>IFERROR(AVERAGE(C17:E17),"")</f>
        <v/>
      </c>
    </row>
    <row r="18" spans="2:6" x14ac:dyDescent="0.25">
      <c r="B18" s="15" t="s">
        <v>14</v>
      </c>
      <c r="C18" s="12" t="str">
        <f ca="1">IF(INDIRECT("'EOD Balances'!R"&amp;DAY(EOMONTH(C13,0))+1&amp;"C"&amp;COLUMN(C13)-1,FALSE)&lt;&gt;"",INDIRECT("'EOD Balances'!R"&amp;DAY(EOMONTH(C13,0))+1&amp;"C"&amp;COLUMN(C13)-1,FALSE),"")</f>
        <v/>
      </c>
      <c r="D18" s="12" t="str">
        <f ca="1">IF(INDIRECT("'EOD Balances'!R"&amp;DAY(EOMONTH(D13,0))+1&amp;"C"&amp;COLUMN(D13)-1,FALSE)&lt;&gt;"",INDIRECT("'EOD Balances'!R"&amp;DAY(EOMONTH(D13,0))+1&amp;"C"&amp;COLUMN(D13)-1,FALSE),"")</f>
        <v/>
      </c>
      <c r="E18" s="12"/>
      <c r="F18" s="12" t="str">
        <f ca="1">IFERROR(AVERAGE(C18:E18),"")</f>
        <v/>
      </c>
    </row>
    <row r="19" spans="2:6" ht="25.5" x14ac:dyDescent="0.25">
      <c r="B19" s="15" t="s">
        <v>15</v>
      </c>
      <c r="C19" s="12" t="str">
        <f ca="1">IFERROR(AVERAGE(C16:C18),"")</f>
        <v/>
      </c>
      <c r="D19" s="12" t="str">
        <f ca="1">IFERROR(AVERAGE(D16:D18),"")</f>
        <v/>
      </c>
      <c r="E19" s="12"/>
      <c r="F19" s="12" t="str">
        <f ca="1">IFERROR(AVERAGE(C19:E19),"")</f>
        <v/>
      </c>
    </row>
    <row r="20" spans="2:6" x14ac:dyDescent="0.25">
      <c r="B20" s="15" t="s">
        <v>16</v>
      </c>
      <c r="C20" s="13" t="str">
        <f>IF(AND($C$9="CC/OD Account",C$15&lt;&gt;""),-C42/C15,"")</f>
        <v/>
      </c>
      <c r="D20" s="13" t="str">
        <f t="shared" ref="D20:E20" si="0">IF(AND($C$9="CC/OD Account",D$15&lt;&gt;""),-D42/D15,"")</f>
        <v/>
      </c>
      <c r="E20" s="13" t="str">
        <f t="shared" si="0"/>
        <v/>
      </c>
      <c r="F20" s="13" t="str">
        <f>IFERROR(AVERAGE(C20:E20),"")</f>
        <v/>
      </c>
    </row>
    <row r="21" spans="2:6" x14ac:dyDescent="0.25">
      <c r="B21" s="15" t="s">
        <v>17</v>
      </c>
      <c r="C21" s="14">
        <f>COUNTIFS(Data[[CREDIT]:[CREDIT]],"&lt;&gt;",Data[[DATE]:[DATE]],"&gt;="&amp;Analysis!C13,Data[[DATE]:[DATE]],"&lt;="&amp;EOMONTH(Analysis!C13,0),Data[[CLASSIFICATION_TRANS]:[CLASSIFICATION_TRANS]],"&lt;&gt;TRANSACTION-MISSING")</f>
        <v>0</v>
      </c>
      <c r="D21" s="14">
        <f>COUNTIFS(Data[[CREDIT]:[CREDIT]],"&lt;&gt;",Data[[DATE]:[DATE]],"&gt;="&amp;Analysis!D13,Data[[DATE]:[DATE]],"&lt;="&amp;EOMONTH(Analysis!D13,0),Data[[CLASSIFICATION_TRANS]:[CLASSIFICATION_TRANS]],"&lt;&gt;TRANSACTION-MISSING")</f>
        <v>0</v>
      </c>
      <c r="E21" s="14"/>
      <c r="F21" s="14">
        <f t="shared" ref="F21:F30" si="1">SUM(C21:E21)</f>
        <v>0</v>
      </c>
    </row>
    <row r="22" spans="2:6" x14ac:dyDescent="0.25">
      <c r="B22" s="15" t="s">
        <v>18</v>
      </c>
      <c r="C22" s="12">
        <f>SUMIFS(Data[[CREDIT]:[CREDIT]],Data[[DATE]:[DATE]],"&gt;="&amp;Analysis!C13,Data[[DATE]:[DATE]],"&lt;="&amp;EOMONTH(Analysis!C13,0),Data[[CLASSIFICATION_TRANS]:[CLASSIFICATION_TRANS]],"&lt;&gt;TRANSACTION-MISSING")</f>
        <v>0</v>
      </c>
      <c r="D22" s="12">
        <f>SUMIFS(Data[[CREDIT]:[CREDIT]],Data[[DATE]:[DATE]],"&gt;="&amp;Analysis!D13,Data[[DATE]:[DATE]],"&lt;="&amp;EOMONTH(Analysis!D13,0),Data[[CLASSIFICATION_TRANS]:[CLASSIFICATION_TRANS]],"&lt;&gt;TRANSACTION-MISSING")</f>
        <v>0</v>
      </c>
      <c r="E22" s="12"/>
      <c r="F22" s="12">
        <f t="shared" si="1"/>
        <v>0</v>
      </c>
    </row>
    <row r="23" spans="2:6" x14ac:dyDescent="0.25">
      <c r="B23" s="15" t="s">
        <v>19</v>
      </c>
      <c r="C23" s="14">
        <f>COUNTIFS(Data[[DEBIT]:[DEBIT]],"&lt;&gt;",Data[[DATE]:[DATE]],"&gt;="&amp;Analysis!C13,Data[[DATE]:[DATE]],"&lt;="&amp;EOMONTH(Analysis!C13,0),Data[[CLASSIFICATION_TRANS]:[CLASSIFICATION_TRANS]],"&lt;&gt;TRANSACTION-MISSING")</f>
        <v>0</v>
      </c>
      <c r="D23" s="14">
        <f>COUNTIFS(Data[[DEBIT]:[DEBIT]],"&lt;&gt;",Data[[DATE]:[DATE]],"&gt;="&amp;Analysis!D13,Data[[DATE]:[DATE]],"&lt;="&amp;EOMONTH(Analysis!D13,0),Data[[CLASSIFICATION_TRANS]:[CLASSIFICATION_TRANS]],"&lt;&gt;TRANSACTION-MISSING")</f>
        <v>0</v>
      </c>
      <c r="E23" s="14"/>
      <c r="F23" s="14">
        <f t="shared" si="1"/>
        <v>0</v>
      </c>
    </row>
    <row r="24" spans="2:6" x14ac:dyDescent="0.25">
      <c r="B24" s="15" t="s">
        <v>20</v>
      </c>
      <c r="C24" s="12">
        <f>SUMIFS(Data[[DEBIT]:[DEBIT]],Data[[DATE]:[DATE]],"&gt;="&amp;Analysis!C13,Data[[DATE]:[DATE]],"&lt;="&amp;EOMONTH(Analysis!C13,0),Data[[CLASSIFICATION_TRANS]:[CLASSIFICATION_TRANS]],"&lt;&gt;TRANSACTION-MISSING")</f>
        <v>0</v>
      </c>
      <c r="D24" s="12">
        <f>SUMIFS(Data[[DEBIT]:[DEBIT]],Data[[DATE]:[DATE]],"&gt;="&amp;Analysis!D13,Data[[DATE]:[DATE]],"&lt;="&amp;EOMONTH(Analysis!D13,0),Data[[CLASSIFICATION_TRANS]:[CLASSIFICATION_TRANS]],"&lt;&gt;TRANSACTION-MISSING")</f>
        <v>0</v>
      </c>
      <c r="E24" s="12"/>
      <c r="F24" s="12">
        <f t="shared" si="1"/>
        <v>0</v>
      </c>
    </row>
    <row r="25" spans="2:6" x14ac:dyDescent="0.25">
      <c r="B25" s="15" t="s">
        <v>21</v>
      </c>
      <c r="C25" s="14">
        <f>COUNTIFS(Data[[CREDIT]:[CREDIT]],"&lt;&gt;",Data[[DATE]:[DATE]],"&gt;="&amp;Analysis!C13,Data[[DATE]:[DATE]],"&lt;="&amp;EOMONTH(Analysis!C13,0),Data[[CLASSIFICATION_TRANS]:[CLASSIFICATION_TRANS]],"CASH")</f>
        <v>0</v>
      </c>
      <c r="D25" s="14">
        <f>COUNTIFS(Data[[CREDIT]:[CREDIT]],"&lt;&gt;",Data[[DATE]:[DATE]],"&gt;="&amp;Analysis!D13,Data[[DATE]:[DATE]],"&lt;="&amp;EOMONTH(Analysis!D13,0),Data[[CLASSIFICATION_TRANS]:[CLASSIFICATION_TRANS]],"CASH")</f>
        <v>0</v>
      </c>
      <c r="E25" s="14"/>
      <c r="F25" s="14">
        <f t="shared" si="1"/>
        <v>0</v>
      </c>
    </row>
    <row r="26" spans="2:6" x14ac:dyDescent="0.25">
      <c r="B26" s="15" t="s">
        <v>22</v>
      </c>
      <c r="C26" s="12">
        <f>SUMIFS(Data[[CREDIT]:[CREDIT]],Data[[DATE]:[DATE]],"&gt;="&amp;Analysis!C13,Data[[DATE]:[DATE]],"&lt;="&amp;EOMONTH(Analysis!C13,0),Data[[CLASSIFICATION_TRANS]:[CLASSIFICATION_TRANS]],"CASH")</f>
        <v>0</v>
      </c>
      <c r="D26" s="12">
        <f>SUMIFS(Data[[CREDIT]:[CREDIT]],Data[[DATE]:[DATE]],"&gt;="&amp;Analysis!D13,Data[[DATE]:[DATE]],"&lt;="&amp;EOMONTH(Analysis!D13,0),Data[[CLASSIFICATION_TRANS]:[CLASSIFICATION_TRANS]],"CASH")</f>
        <v>0</v>
      </c>
      <c r="E26" s="12"/>
      <c r="F26" s="12">
        <f t="shared" si="1"/>
        <v>0</v>
      </c>
    </row>
    <row r="27" spans="2:6" x14ac:dyDescent="0.25">
      <c r="B27" s="15" t="s">
        <v>23</v>
      </c>
      <c r="C27" s="14">
        <f>COUNTIFS(Data[[DEBIT]:[DEBIT]],"&lt;&gt;",Data[[DATE]:[DATE]],"&gt;="&amp;Analysis!C13,Data[[DATE]:[DATE]],"&lt;="&amp;EOMONTH(Analysis!C13,0),Data[[CLASSIFICATION_TRANS]:[CLASSIFICATION_TRANS]],"CASH")</f>
        <v>0</v>
      </c>
      <c r="D27" s="14">
        <f>COUNTIFS(Data[[DEBIT]:[DEBIT]],"&lt;&gt;",Data[[DATE]:[DATE]],"&gt;="&amp;Analysis!D13,Data[[DATE]:[DATE]],"&lt;="&amp;EOMONTH(Analysis!D13,0),Data[[CLASSIFICATION_TRANS]:[CLASSIFICATION_TRANS]],"CASH")</f>
        <v>0</v>
      </c>
      <c r="E27" s="14"/>
      <c r="F27" s="14">
        <f t="shared" si="1"/>
        <v>0</v>
      </c>
    </row>
    <row r="28" spans="2:6" x14ac:dyDescent="0.25">
      <c r="B28" s="15" t="s">
        <v>24</v>
      </c>
      <c r="C28" s="12">
        <f>SUMIFS(Data[[DEBIT]:[DEBIT]],Data[[DATE]:[DATE]],"&gt;="&amp;Analysis!C13,Data[[DATE]:[DATE]],"&lt;="&amp;EOMONTH(Analysis!C13,0),Data[[CLASSIFICATION_TRANS]:[CLASSIFICATION_TRANS]],"CASH")</f>
        <v>0</v>
      </c>
      <c r="D28" s="12">
        <f>SUMIFS(Data[[DEBIT]:[DEBIT]],Data[[DATE]:[DATE]],"&gt;="&amp;Analysis!D13,Data[[DATE]:[DATE]],"&lt;="&amp;EOMONTH(Analysis!D13,0),Data[[CLASSIFICATION_TRANS]:[CLASSIFICATION_TRANS]],"CASH")</f>
        <v>0</v>
      </c>
      <c r="E28" s="12"/>
      <c r="F28" s="12">
        <f t="shared" si="1"/>
        <v>0</v>
      </c>
    </row>
    <row r="29" spans="2:6" x14ac:dyDescent="0.25">
      <c r="B29" s="15" t="s">
        <v>25</v>
      </c>
      <c r="C29" s="14" t="str">
        <f>IF(AND($C$9="CC/OD Account",C$15&lt;&gt;""),COUNTIF('EOD Balances'!B2:B32,"&lt;"&amp;-Analysis!C15),"")</f>
        <v/>
      </c>
      <c r="D29" s="14" t="str">
        <f>IF(AND($C$9="CC/OD Account",D$15&lt;&gt;""),COUNTIF('EOD Balances'!C2:C32,"&lt;"&amp;-Analysis!D15),"")</f>
        <v/>
      </c>
      <c r="E29" s="14"/>
      <c r="F29" s="14">
        <f t="shared" si="1"/>
        <v>0</v>
      </c>
    </row>
    <row r="30" spans="2:6" x14ac:dyDescent="0.25">
      <c r="B30" s="15" t="s">
        <v>26</v>
      </c>
      <c r="C30" s="12" t="str">
        <f>IF(AND($C$9="CC/OD Account",C$15&lt;&gt;""),-(SUMIF('EOD Balances'!B2:B32,"&lt;"&amp;-Analysis!C15,'EOD Balances'!B2:B32)+(Analysis!C15*Analysis!C29)),"")</f>
        <v/>
      </c>
      <c r="D30" s="12" t="str">
        <f>IF(AND($C$9="CC/OD Account",D$15&lt;&gt;""),-(SUMIF('EOD Balances'!C2:C32,"&lt;"&amp;-Analysis!D15,'EOD Balances'!C2:C32)+(Analysis!D15*Analysis!D29)),"")</f>
        <v/>
      </c>
      <c r="E30" s="12"/>
      <c r="F30" s="12">
        <f t="shared" si="1"/>
        <v>0</v>
      </c>
    </row>
    <row r="31" spans="2:6" x14ac:dyDescent="0.25">
      <c r="B31" s="15" t="s">
        <v>27</v>
      </c>
      <c r="C31" s="12"/>
      <c r="D31" s="12"/>
      <c r="E31" s="12"/>
      <c r="F31" s="12" t="str">
        <f>IFERROR(AVERAGE(C31:E31),"")</f>
        <v/>
      </c>
    </row>
    <row r="32" spans="2:6" x14ac:dyDescent="0.25">
      <c r="B32" s="15" t="s">
        <v>28</v>
      </c>
      <c r="C32" s="13" t="str">
        <f>IFERROR(C31/C15,"")</f>
        <v/>
      </c>
      <c r="D32" s="13" t="str">
        <f>IFERROR(D31/D15,"")</f>
        <v/>
      </c>
      <c r="E32" s="13"/>
      <c r="F32" s="13" t="str">
        <f>IFERROR(F31/F15,"")</f>
        <v/>
      </c>
    </row>
    <row r="33" spans="2:6" x14ac:dyDescent="0.25">
      <c r="B33" s="15" t="s">
        <v>29</v>
      </c>
      <c r="C33" s="14"/>
      <c r="D33" s="14"/>
      <c r="E33" s="14"/>
      <c r="F33" s="14" t="str">
        <f>IFERROR(AVERAGE(C33:E33),"")</f>
        <v/>
      </c>
    </row>
    <row r="34" spans="2:6" x14ac:dyDescent="0.25">
      <c r="B34" s="15" t="s">
        <v>30</v>
      </c>
      <c r="C34" s="14">
        <f>COUNTIFS(Data[[CREDIT]:[CREDIT]],"&lt;&gt;",Data[[DATE]:[DATE]],"&gt;="&amp;Analysis!C13,Data[[DATE]:[DATE]],"&lt;="&amp;EOMONTH(Analysis!C13,0),Data[[CLASSIFICATION_TRANS]:[CLASSIFICATION_TRANS]],"CHQ")</f>
        <v>0</v>
      </c>
      <c r="D34" s="14">
        <f>COUNTIFS(Data[[CREDIT]:[CREDIT]],"&lt;&gt;",Data[[DATE]:[DATE]],"&gt;="&amp;Analysis!D13,Data[[DATE]:[DATE]],"&lt;="&amp;EOMONTH(Analysis!D13,0),Data[[CLASSIFICATION_TRANS]:[CLASSIFICATION_TRANS]],"CHQ")</f>
        <v>0</v>
      </c>
      <c r="E34" s="14"/>
      <c r="F34" s="14">
        <f t="shared" ref="F34:F39" si="2">SUM(C34:E34)</f>
        <v>0</v>
      </c>
    </row>
    <row r="35" spans="2:6" x14ac:dyDescent="0.25">
      <c r="B35" s="15" t="s">
        <v>31</v>
      </c>
      <c r="C35" s="12">
        <f>SUMIFS(Data[[CREDIT]:[CREDIT]],Data[[DATE]:[DATE]],"&gt;="&amp;Analysis!C13,Data[[DATE]:[DATE]],"&lt;="&amp;EOMONTH(Analysis!C13,0),Data[[CLASSIFICATION_TRANS]:[CLASSIFICATION_TRANS]],"CHQ")</f>
        <v>0</v>
      </c>
      <c r="D35" s="12">
        <f>SUMIFS(Data[[CREDIT]:[CREDIT]],Data[[DATE]:[DATE]],"&gt;="&amp;Analysis!D13,Data[[DATE]:[DATE]],"&lt;="&amp;EOMONTH(Analysis!D13,0),Data[[CLASSIFICATION_TRANS]:[CLASSIFICATION_TRANS]],"CHQ")</f>
        <v>0</v>
      </c>
      <c r="E35" s="12"/>
      <c r="F35" s="12">
        <f t="shared" si="2"/>
        <v>0</v>
      </c>
    </row>
    <row r="36" spans="2:6" x14ac:dyDescent="0.25">
      <c r="B36" s="15" t="s">
        <v>32</v>
      </c>
      <c r="C36" s="14">
        <f>COUNTIFS(Data[[DEBIT]:[DEBIT]],"&lt;&gt;",Data[[DATE]:[DATE]],"&gt;="&amp;Analysis!C13,Data[[DATE]:[DATE]],"&lt;="&amp;EOMONTH(Analysis!C13,0),Data[[CLASSIFICATION_TRANS]:[CLASSIFICATION_TRANS]],"CHQ")</f>
        <v>0</v>
      </c>
      <c r="D36" s="14">
        <f>COUNTIFS(Data[[DEBIT]:[DEBIT]],"&lt;&gt;",Data[[DATE]:[DATE]],"&gt;="&amp;Analysis!D13,Data[[DATE]:[DATE]],"&lt;="&amp;EOMONTH(Analysis!D13,0),Data[[CLASSIFICATION_TRANS]:[CLASSIFICATION_TRANS]],"CHQ")</f>
        <v>0</v>
      </c>
      <c r="E36" s="14"/>
      <c r="F36" s="14">
        <f t="shared" si="2"/>
        <v>0</v>
      </c>
    </row>
    <row r="37" spans="2:6" x14ac:dyDescent="0.25">
      <c r="B37" s="15" t="s">
        <v>33</v>
      </c>
      <c r="C37" s="12">
        <f>SUMIFS(Data[[DEBIT]:[DEBIT]],Data[[DATE]:[DATE]],"&gt;="&amp;Analysis!C13,Data[[DATE]:[DATE]],"&lt;="&amp;EOMONTH(Analysis!C13,0),Data[[CLASSIFICATION_TRANS]:[CLASSIFICATION_TRANS]],"CHQ")</f>
        <v>0</v>
      </c>
      <c r="D37" s="12">
        <f>SUMIFS(Data[[DEBIT]:[DEBIT]],Data[[DATE]:[DATE]],"&gt;="&amp;Analysis!D13,Data[[DATE]:[DATE]],"&lt;="&amp;EOMONTH(Analysis!D13,0),Data[[CLASSIFICATION_TRANS]:[CLASSIFICATION_TRANS]],"CHQ")</f>
        <v>0</v>
      </c>
      <c r="E37" s="12"/>
      <c r="F37" s="12">
        <f t="shared" si="2"/>
        <v>0</v>
      </c>
    </row>
    <row r="38" spans="2:6" x14ac:dyDescent="0.25">
      <c r="B38" s="15" t="s">
        <v>34</v>
      </c>
      <c r="C38" s="14">
        <f>COUNTIFS(Data[[CREDIT]:[CREDIT]],"&lt;&gt;",Data[[DATE]:[DATE]],"&gt;="&amp;Analysis!C13,Data[[DATE]:[DATE]],"&lt;="&amp;EOMONTH(Analysis!C13,0),Data[[CLASSIFICATION_TRANS]:[CLASSIFICATION_TRANS]],"INWARD-RETURN")</f>
        <v>0</v>
      </c>
      <c r="D38" s="14">
        <f>COUNTIFS(Data[[CREDIT]:[CREDIT]],"&lt;&gt;",Data[[DATE]:[DATE]],"&gt;="&amp;Analysis!D13,Data[[DATE]:[DATE]],"&lt;="&amp;EOMONTH(Analysis!D13,0),Data[[CLASSIFICATION_TRANS]:[CLASSIFICATION_TRANS]],"INWARD-RETURN")</f>
        <v>0</v>
      </c>
      <c r="E38" s="14"/>
      <c r="F38" s="14">
        <f t="shared" si="2"/>
        <v>0</v>
      </c>
    </row>
    <row r="39" spans="2:6" x14ac:dyDescent="0.25">
      <c r="B39" s="15" t="s">
        <v>35</v>
      </c>
      <c r="C39" s="14">
        <f>COUNTIFS(Data[[DEBIT]:[DEBIT]],"&lt;&gt;",Data[[DATE]:[DATE]],"&gt;="&amp;Analysis!C13,Data[[DATE]:[DATE]],"&lt;="&amp;EOMONTH(Analysis!C13,0),Data[[CLASSIFICATION_TRANS]:[CLASSIFICATION_TRANS]],"OUTWARD-RETURN")</f>
        <v>0</v>
      </c>
      <c r="D39" s="14">
        <f>COUNTIFS(Data[[DEBIT]:[DEBIT]],"&lt;&gt;",Data[[DATE]:[DATE]],"&gt;="&amp;Analysis!D13,Data[[DATE]:[DATE]],"&lt;="&amp;EOMONTH(Analysis!D13,0),Data[[CLASSIFICATION_TRANS]:[CLASSIFICATION_TRANS]],"OUTWARD-RETURN")</f>
        <v>0</v>
      </c>
      <c r="E39" s="14"/>
      <c r="F39" s="14">
        <f t="shared" si="2"/>
        <v>0</v>
      </c>
    </row>
    <row r="40" spans="2:6" x14ac:dyDescent="0.25">
      <c r="B40" s="15" t="s">
        <v>36</v>
      </c>
      <c r="C40" s="12">
        <f>MIN('EOD Balances'!B2:B32)</f>
        <v>0</v>
      </c>
      <c r="D40" s="12">
        <f>MIN('EOD Balances'!C2:C32)</f>
        <v>0</v>
      </c>
      <c r="E40" s="12"/>
      <c r="F40" s="12">
        <f>MIN(C40:E40)</f>
        <v>0</v>
      </c>
    </row>
    <row r="41" spans="2:6" x14ac:dyDescent="0.25">
      <c r="B41" s="15" t="s">
        <v>37</v>
      </c>
      <c r="C41" s="12">
        <f>MAX('EOD Balances'!B2:B32)</f>
        <v>0</v>
      </c>
      <c r="D41" s="12">
        <f>MAX('EOD Balances'!C2:C32)</f>
        <v>0</v>
      </c>
      <c r="E41" s="12"/>
      <c r="F41" s="12">
        <f>MAX(C41:E41)</f>
        <v>0</v>
      </c>
    </row>
    <row r="42" spans="2:6" x14ac:dyDescent="0.25">
      <c r="B42" s="15" t="s">
        <v>38</v>
      </c>
      <c r="C42" s="12" t="str">
        <f>IFERROR(AVERAGE('EOD Balances'!B2:B32),"")</f>
        <v/>
      </c>
      <c r="D42" s="12" t="str">
        <f>IFERROR(AVERAGE('EOD Balances'!C2:C32),"")</f>
        <v/>
      </c>
      <c r="E42" s="12"/>
      <c r="F42" s="12" t="str">
        <f>IFERROR(AVERAGE(C42:E42),"")</f>
        <v/>
      </c>
    </row>
    <row r="43" spans="2:6" x14ac:dyDescent="0.25">
      <c r="B43" s="15" t="s">
        <v>39</v>
      </c>
      <c r="C43" s="13" t="str">
        <f>IFERROR(C38/C36,"")</f>
        <v/>
      </c>
      <c r="D43" s="13" t="str">
        <f t="shared" ref="D43:F43" si="3">IFERROR(D38/D36,"")</f>
        <v/>
      </c>
      <c r="E43" s="13" t="str">
        <f t="shared" si="3"/>
        <v/>
      </c>
      <c r="F43" s="13" t="str">
        <f t="shared" si="3"/>
        <v/>
      </c>
    </row>
    <row r="44" spans="2:6" x14ac:dyDescent="0.25">
      <c r="B44" s="15" t="s">
        <v>40</v>
      </c>
      <c r="C44" s="13" t="str">
        <f>IFERROR(C39/C34,"")</f>
        <v/>
      </c>
      <c r="D44" s="13" t="str">
        <f t="shared" ref="D44:F44" si="4">IFERROR(D39/D34,"")</f>
        <v/>
      </c>
      <c r="E44" s="13" t="str">
        <f t="shared" si="4"/>
        <v/>
      </c>
      <c r="F44" s="13" t="str">
        <f t="shared" si="4"/>
        <v/>
      </c>
    </row>
    <row r="45" spans="2:6" x14ac:dyDescent="0.25">
      <c r="B45" s="15" t="s">
        <v>41</v>
      </c>
      <c r="C45" s="14">
        <f>COUNTIFS(Data[[DEBIT]:[DEBIT]],"&gt;=500",Data[[DATE]:[DATE]],"&gt;="&amp;Analysis!C13,Data[[DATE]:[DATE]],"&lt;="&amp;EOMONTH(Analysis!C13,0),Data[[CLASSIFICATION_TRANS]:[CLASSIFICATION_TRANS]],"PENAL-INTEREST")</f>
        <v>0</v>
      </c>
      <c r="D45" s="14">
        <f>COUNTIFS(Data[[DEBIT]:[DEBIT]],"&gt;=500",Data[[DATE]:[DATE]],"&gt;="&amp;Analysis!D13,Data[[DATE]:[DATE]],"&lt;="&amp;EOMONTH(Analysis!D13,0),Data[[CLASSIFICATION_TRANS]:[CLASSIFICATION_TRANS]],"PENAL-INTEREST")</f>
        <v>0</v>
      </c>
      <c r="E45" s="14"/>
      <c r="F45" s="14">
        <f>SUM(C45:E45)</f>
        <v>0</v>
      </c>
    </row>
  </sheetData>
  <mergeCells count="9">
    <mergeCell ref="C8:E8"/>
    <mergeCell ref="C9:E9"/>
    <mergeCell ref="C10:E10"/>
    <mergeCell ref="C2:E2"/>
    <mergeCell ref="C3:E3"/>
    <mergeCell ref="C4:E4"/>
    <mergeCell ref="C5:E5"/>
    <mergeCell ref="C6:E6"/>
    <mergeCell ref="C7:E7"/>
  </mergeCells>
  <dataValidations count="1">
    <dataValidation type="list" allowBlank="1" showInputMessage="1" showErrorMessage="1" sqref="C9:E9" xr:uid="{C6906D9B-97FC-4842-B80A-6C79047E98BA}">
      <formula1>"Savings Account,Current Account,CC/OD Account"</formula1>
    </dataValidation>
  </dataValidations>
  <pageMargins left="0.7" right="0.7" top="0.75" bottom="0.75" header="0.3" footer="0.3"/>
  <pageSetup paperSize="9" orientation="portrait" horizontalDpi="4294967292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32"/>
  <sheetViews>
    <sheetView workbookViewId="0"/>
  </sheetViews>
  <sheetFormatPr defaultColWidth="11.28515625" defaultRowHeight="15" x14ac:dyDescent="0.25"/>
  <cols>
    <col min="1" max="1" width="10.5703125" bestFit="1" customWidth="1"/>
    <col min="2" max="28" width="14.7109375" customWidth="1"/>
  </cols>
  <sheetData>
    <row r="1" spans="1:3" x14ac:dyDescent="0.25">
      <c r="A1" s="18" t="s">
        <v>42</v>
      </c>
      <c r="B1" s="16">
        <f>Analysis!C13</f>
        <v>43800</v>
      </c>
      <c r="C1" s="16">
        <f>EDATE(B1,1)</f>
        <v>43831</v>
      </c>
    </row>
    <row r="2" spans="1:3" x14ac:dyDescent="0.25">
      <c r="A2" s="19">
        <v>1</v>
      </c>
      <c r="B2" s="25"/>
      <c r="C2" s="25"/>
    </row>
    <row r="3" spans="1:3" x14ac:dyDescent="0.25">
      <c r="A3" s="19">
        <v>2</v>
      </c>
      <c r="B3" s="9"/>
      <c r="C3" s="9"/>
    </row>
    <row r="4" spans="1:3" x14ac:dyDescent="0.25">
      <c r="A4" s="19">
        <v>3</v>
      </c>
      <c r="B4" s="9"/>
      <c r="C4" s="9"/>
    </row>
    <row r="5" spans="1:3" x14ac:dyDescent="0.25">
      <c r="A5" s="19">
        <v>4</v>
      </c>
      <c r="B5" s="9"/>
      <c r="C5" s="9"/>
    </row>
    <row r="6" spans="1:3" x14ac:dyDescent="0.25">
      <c r="A6" s="19">
        <v>5</v>
      </c>
      <c r="B6" s="9"/>
      <c r="C6" s="9"/>
    </row>
    <row r="7" spans="1:3" x14ac:dyDescent="0.25">
      <c r="A7" s="19">
        <v>6</v>
      </c>
      <c r="B7" s="9"/>
      <c r="C7" s="9"/>
    </row>
    <row r="8" spans="1:3" x14ac:dyDescent="0.25">
      <c r="A8" s="19">
        <v>7</v>
      </c>
      <c r="B8" s="9"/>
      <c r="C8" s="9"/>
    </row>
    <row r="9" spans="1:3" x14ac:dyDescent="0.25">
      <c r="A9" s="19">
        <v>8</v>
      </c>
      <c r="B9" s="9"/>
      <c r="C9" s="9"/>
    </row>
    <row r="10" spans="1:3" x14ac:dyDescent="0.25">
      <c r="A10" s="19">
        <v>9</v>
      </c>
      <c r="B10" s="9"/>
      <c r="C10" s="9"/>
    </row>
    <row r="11" spans="1:3" x14ac:dyDescent="0.25">
      <c r="A11" s="19">
        <v>10</v>
      </c>
      <c r="B11" s="9"/>
      <c r="C11" s="9"/>
    </row>
    <row r="12" spans="1:3" x14ac:dyDescent="0.25">
      <c r="A12" s="19">
        <v>11</v>
      </c>
      <c r="B12" s="9"/>
      <c r="C12" s="9"/>
    </row>
    <row r="13" spans="1:3" x14ac:dyDescent="0.25">
      <c r="A13" s="19">
        <v>12</v>
      </c>
      <c r="B13" s="9"/>
      <c r="C13" s="9"/>
    </row>
    <row r="14" spans="1:3" x14ac:dyDescent="0.25">
      <c r="A14" s="19">
        <v>13</v>
      </c>
      <c r="B14" s="9"/>
      <c r="C14" s="9"/>
    </row>
    <row r="15" spans="1:3" x14ac:dyDescent="0.25">
      <c r="A15" s="19">
        <v>14</v>
      </c>
      <c r="B15" s="9"/>
      <c r="C15" s="9"/>
    </row>
    <row r="16" spans="1:3" x14ac:dyDescent="0.25">
      <c r="A16" s="19">
        <v>15</v>
      </c>
      <c r="B16" s="9"/>
      <c r="C16" s="9"/>
    </row>
    <row r="17" spans="1:3" x14ac:dyDescent="0.25">
      <c r="A17" s="19">
        <v>16</v>
      </c>
      <c r="B17" s="9"/>
      <c r="C17" s="9"/>
    </row>
    <row r="18" spans="1:3" x14ac:dyDescent="0.25">
      <c r="A18" s="19">
        <v>17</v>
      </c>
      <c r="B18" s="9"/>
      <c r="C18" s="9"/>
    </row>
    <row r="19" spans="1:3" x14ac:dyDescent="0.25">
      <c r="A19" s="19">
        <v>18</v>
      </c>
      <c r="B19" s="9"/>
      <c r="C19" s="9"/>
    </row>
    <row r="20" spans="1:3" x14ac:dyDescent="0.25">
      <c r="A20" s="19">
        <v>19</v>
      </c>
      <c r="B20" s="9"/>
      <c r="C20" s="9"/>
    </row>
    <row r="21" spans="1:3" x14ac:dyDescent="0.25">
      <c r="A21" s="19">
        <v>20</v>
      </c>
      <c r="B21" s="9"/>
      <c r="C21" s="9"/>
    </row>
    <row r="22" spans="1:3" x14ac:dyDescent="0.25">
      <c r="A22" s="19">
        <v>21</v>
      </c>
      <c r="B22" s="9"/>
      <c r="C22" s="9"/>
    </row>
    <row r="23" spans="1:3" x14ac:dyDescent="0.25">
      <c r="A23" s="19">
        <v>22</v>
      </c>
      <c r="B23" s="9"/>
      <c r="C23" s="9"/>
    </row>
    <row r="24" spans="1:3" x14ac:dyDescent="0.25">
      <c r="A24" s="19">
        <v>23</v>
      </c>
      <c r="B24" s="9"/>
      <c r="C24" s="9"/>
    </row>
    <row r="25" spans="1:3" x14ac:dyDescent="0.25">
      <c r="A25" s="19">
        <v>24</v>
      </c>
      <c r="B25" s="9"/>
      <c r="C25" s="9"/>
    </row>
    <row r="26" spans="1:3" x14ac:dyDescent="0.25">
      <c r="A26" s="19">
        <v>25</v>
      </c>
      <c r="B26" s="9"/>
      <c r="C26" s="9"/>
    </row>
    <row r="27" spans="1:3" x14ac:dyDescent="0.25">
      <c r="A27" s="19">
        <v>26</v>
      </c>
      <c r="B27" s="9"/>
      <c r="C27" s="9"/>
    </row>
    <row r="28" spans="1:3" x14ac:dyDescent="0.25">
      <c r="A28" s="19">
        <v>27</v>
      </c>
      <c r="B28" s="9"/>
      <c r="C28" s="9"/>
    </row>
    <row r="29" spans="1:3" x14ac:dyDescent="0.25">
      <c r="A29" s="19">
        <v>28</v>
      </c>
      <c r="B29" s="9"/>
      <c r="C29" s="9"/>
    </row>
    <row r="30" spans="1:3" x14ac:dyDescent="0.25">
      <c r="A30" s="19">
        <v>29</v>
      </c>
      <c r="B30" s="9"/>
      <c r="C30" s="9"/>
    </row>
    <row r="31" spans="1:3" x14ac:dyDescent="0.25">
      <c r="A31" s="19">
        <v>30</v>
      </c>
      <c r="B31" s="9"/>
      <c r="C31" s="9"/>
    </row>
    <row r="32" spans="1:3" x14ac:dyDescent="0.25">
      <c r="A32" s="19">
        <v>31</v>
      </c>
      <c r="B32" s="9"/>
      <c r="C3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10"/>
  <sheetViews>
    <sheetView workbookViewId="0"/>
  </sheetViews>
  <sheetFormatPr defaultRowHeight="15" x14ac:dyDescent="0.25"/>
  <cols>
    <col min="1" max="1" width="7.7109375" customWidth="1"/>
    <col min="2" max="2" width="9.7109375" bestFit="1" customWidth="1"/>
    <col min="3" max="3" width="16.140625" bestFit="1" customWidth="1"/>
    <col min="4" max="4" width="34.5703125" customWidth="1"/>
    <col min="5" max="5" width="15.42578125" customWidth="1"/>
    <col min="6" max="6" width="16.42578125" customWidth="1"/>
    <col min="7" max="7" width="15.5703125" customWidth="1"/>
  </cols>
  <sheetData>
    <row r="1" spans="1:7" x14ac:dyDescent="0.25">
      <c r="A1" s="38" t="s">
        <v>43</v>
      </c>
      <c r="B1" s="39" t="s">
        <v>44</v>
      </c>
      <c r="C1" s="39" t="s">
        <v>45</v>
      </c>
      <c r="D1" s="40" t="s">
        <v>46</v>
      </c>
      <c r="E1" s="41" t="s">
        <v>47</v>
      </c>
      <c r="F1" s="41" t="s">
        <v>48</v>
      </c>
      <c r="G1" s="42" t="s">
        <v>49</v>
      </c>
    </row>
    <row r="2" spans="1:7" x14ac:dyDescent="0.25">
      <c r="A2" s="27"/>
      <c r="B2" s="21"/>
      <c r="C2" s="22"/>
      <c r="D2" s="20"/>
      <c r="E2" s="23"/>
      <c r="F2" s="24"/>
      <c r="G2" s="28"/>
    </row>
    <row r="3" spans="1:7" x14ac:dyDescent="0.25">
      <c r="A3" s="37"/>
      <c r="B3" s="3"/>
      <c r="C3" s="4"/>
      <c r="D3" s="2"/>
      <c r="E3" s="5"/>
      <c r="F3" s="6"/>
      <c r="G3" s="29"/>
    </row>
    <row r="4" spans="1:7" x14ac:dyDescent="0.25">
      <c r="A4" s="27"/>
      <c r="B4" s="3"/>
      <c r="C4" s="4"/>
      <c r="D4" s="2"/>
      <c r="E4" s="23"/>
      <c r="F4" s="6"/>
      <c r="G4" s="29"/>
    </row>
    <row r="5" spans="1:7" x14ac:dyDescent="0.25">
      <c r="A5" s="37"/>
      <c r="B5" s="3"/>
      <c r="C5" s="4"/>
      <c r="D5" s="2"/>
      <c r="E5" s="5"/>
      <c r="F5" s="6"/>
      <c r="G5" s="29"/>
    </row>
    <row r="6" spans="1:7" x14ac:dyDescent="0.25">
      <c r="A6" s="27"/>
      <c r="B6" s="3"/>
      <c r="C6" s="4"/>
      <c r="D6" s="2"/>
      <c r="E6" s="23"/>
      <c r="F6" s="6"/>
      <c r="G6" s="29"/>
    </row>
    <row r="7" spans="1:7" x14ac:dyDescent="0.25">
      <c r="A7" s="37"/>
      <c r="B7" s="3"/>
      <c r="C7" s="4"/>
      <c r="D7" s="2"/>
      <c r="E7" s="5"/>
      <c r="F7" s="6"/>
      <c r="G7" s="29"/>
    </row>
    <row r="8" spans="1:7" x14ac:dyDescent="0.25">
      <c r="A8" s="27"/>
      <c r="B8" s="3"/>
      <c r="C8" s="4"/>
      <c r="D8" s="2"/>
      <c r="E8" s="23"/>
      <c r="F8" s="6"/>
      <c r="G8" s="29"/>
    </row>
    <row r="9" spans="1:7" x14ac:dyDescent="0.25">
      <c r="A9" s="37"/>
      <c r="B9" s="3"/>
      <c r="C9" s="4"/>
      <c r="D9" s="2"/>
      <c r="E9" s="5"/>
      <c r="F9" s="6"/>
      <c r="G9" s="29"/>
    </row>
    <row r="10" spans="1:7" x14ac:dyDescent="0.25">
      <c r="A10" s="30"/>
      <c r="B10" s="31"/>
      <c r="C10" s="32"/>
      <c r="D10" s="33"/>
      <c r="E10" s="34"/>
      <c r="F10" s="35"/>
      <c r="G10" s="3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28"/>
  <sheetViews>
    <sheetView workbookViewId="0"/>
  </sheetViews>
  <sheetFormatPr defaultRowHeight="15" x14ac:dyDescent="0.25"/>
  <cols>
    <col min="1" max="1" width="2.140625" customWidth="1"/>
    <col min="2" max="2" width="38" customWidth="1"/>
    <col min="3" max="3" width="16.7109375" customWidth="1"/>
  </cols>
  <sheetData>
    <row r="1" spans="1:3" ht="18" x14ac:dyDescent="0.25">
      <c r="A1" s="1" t="s">
        <v>51</v>
      </c>
    </row>
    <row r="2" spans="1:3" x14ac:dyDescent="0.25">
      <c r="B2" s="49">
        <f>Analysis!C13</f>
        <v>43800</v>
      </c>
      <c r="C2" s="50"/>
    </row>
    <row r="3" spans="1:3" x14ac:dyDescent="0.25">
      <c r="B3" s="8" t="s">
        <v>46</v>
      </c>
      <c r="C3" s="8" t="s">
        <v>47</v>
      </c>
    </row>
    <row r="4" spans="1:3" x14ac:dyDescent="0.25">
      <c r="B4" s="20"/>
      <c r="C4" s="25"/>
    </row>
    <row r="5" spans="1:3" x14ac:dyDescent="0.25">
      <c r="B5" s="2"/>
      <c r="C5" s="9"/>
    </row>
    <row r="6" spans="1:3" x14ac:dyDescent="0.25">
      <c r="B6" s="2"/>
      <c r="C6" s="9"/>
    </row>
    <row r="7" spans="1:3" x14ac:dyDescent="0.25">
      <c r="B7" s="2"/>
      <c r="C7" s="9"/>
    </row>
    <row r="8" spans="1:3" x14ac:dyDescent="0.25">
      <c r="B8" s="2"/>
      <c r="C8" s="9"/>
    </row>
    <row r="9" spans="1:3" x14ac:dyDescent="0.25">
      <c r="B9" s="2"/>
      <c r="C9" s="9"/>
    </row>
    <row r="10" spans="1:3" x14ac:dyDescent="0.25">
      <c r="B10" s="2"/>
      <c r="C10" s="9"/>
    </row>
    <row r="11" spans="1:3" x14ac:dyDescent="0.25">
      <c r="B11" s="49">
        <f>EDATE(B2,1)</f>
        <v>43831</v>
      </c>
      <c r="C11" s="50"/>
    </row>
    <row r="12" spans="1:3" x14ac:dyDescent="0.25">
      <c r="B12" s="8" t="s">
        <v>46</v>
      </c>
      <c r="C12" s="8" t="s">
        <v>47</v>
      </c>
    </row>
    <row r="13" spans="1:3" x14ac:dyDescent="0.25">
      <c r="B13" s="2"/>
      <c r="C13" s="9"/>
    </row>
    <row r="14" spans="1:3" x14ac:dyDescent="0.25">
      <c r="B14" s="2"/>
      <c r="C14" s="9"/>
    </row>
    <row r="15" spans="1:3" x14ac:dyDescent="0.25">
      <c r="B15" s="2"/>
      <c r="C15" s="9"/>
    </row>
    <row r="16" spans="1:3" x14ac:dyDescent="0.25">
      <c r="B16" s="2"/>
      <c r="C16" s="9"/>
    </row>
    <row r="17" spans="2:3" x14ac:dyDescent="0.25">
      <c r="B17" s="2"/>
      <c r="C17" s="9"/>
    </row>
    <row r="18" spans="2:3" x14ac:dyDescent="0.25">
      <c r="B18" s="2"/>
      <c r="C18" s="9"/>
    </row>
    <row r="19" spans="2:3" x14ac:dyDescent="0.25">
      <c r="B19" s="2"/>
      <c r="C19" s="9"/>
    </row>
    <row r="20" spans="2:3" x14ac:dyDescent="0.25">
      <c r="B20" s="49">
        <f>EDATE(B11,1)</f>
        <v>43862</v>
      </c>
      <c r="C20" s="50"/>
    </row>
    <row r="21" spans="2:3" x14ac:dyDescent="0.25">
      <c r="B21" s="8" t="s">
        <v>46</v>
      </c>
      <c r="C21" s="8" t="s">
        <v>47</v>
      </c>
    </row>
    <row r="22" spans="2:3" x14ac:dyDescent="0.25">
      <c r="B22" s="2"/>
      <c r="C22" s="9"/>
    </row>
    <row r="23" spans="2:3" x14ac:dyDescent="0.25">
      <c r="B23" s="2"/>
      <c r="C23" s="9"/>
    </row>
    <row r="24" spans="2:3" x14ac:dyDescent="0.25">
      <c r="B24" s="2"/>
      <c r="C24" s="9"/>
    </row>
    <row r="25" spans="2:3" x14ac:dyDescent="0.25">
      <c r="B25" s="2"/>
      <c r="C25" s="9"/>
    </row>
    <row r="26" spans="2:3" x14ac:dyDescent="0.25">
      <c r="B26" s="2"/>
      <c r="C26" s="9"/>
    </row>
    <row r="27" spans="2:3" x14ac:dyDescent="0.25">
      <c r="B27" s="2"/>
      <c r="C27" s="9"/>
    </row>
    <row r="28" spans="2:3" x14ac:dyDescent="0.25">
      <c r="B28" s="2"/>
      <c r="C28" s="9"/>
    </row>
  </sheetData>
  <mergeCells count="3">
    <mergeCell ref="B2:C2"/>
    <mergeCell ref="B11:C11"/>
    <mergeCell ref="B20:C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28"/>
  <sheetViews>
    <sheetView workbookViewId="0"/>
  </sheetViews>
  <sheetFormatPr defaultRowHeight="15" x14ac:dyDescent="0.25"/>
  <cols>
    <col min="1" max="1" width="2.140625" customWidth="1"/>
    <col min="2" max="2" width="38" style="10" customWidth="1"/>
    <col min="3" max="3" width="16.7109375" style="10" customWidth="1"/>
    <col min="4" max="4" width="9.140625" style="10"/>
  </cols>
  <sheetData>
    <row r="1" spans="1:3" ht="18" x14ac:dyDescent="0.25">
      <c r="A1" s="7" t="s">
        <v>50</v>
      </c>
    </row>
    <row r="2" spans="1:3" x14ac:dyDescent="0.25">
      <c r="B2" s="49">
        <f>Analysis!C13</f>
        <v>43800</v>
      </c>
      <c r="C2" s="50"/>
    </row>
    <row r="3" spans="1:3" x14ac:dyDescent="0.25">
      <c r="B3" s="8" t="s">
        <v>46</v>
      </c>
      <c r="C3" s="8" t="s">
        <v>47</v>
      </c>
    </row>
    <row r="4" spans="1:3" x14ac:dyDescent="0.25">
      <c r="B4" s="20"/>
      <c r="C4" s="25"/>
    </row>
    <row r="5" spans="1:3" x14ac:dyDescent="0.25">
      <c r="B5" s="2"/>
      <c r="C5" s="9"/>
    </row>
    <row r="6" spans="1:3" x14ac:dyDescent="0.25">
      <c r="B6" s="2"/>
      <c r="C6" s="9"/>
    </row>
    <row r="7" spans="1:3" x14ac:dyDescent="0.25">
      <c r="B7" s="2"/>
      <c r="C7" s="9"/>
    </row>
    <row r="8" spans="1:3" x14ac:dyDescent="0.25">
      <c r="B8" s="2"/>
      <c r="C8" s="9"/>
    </row>
    <row r="9" spans="1:3" x14ac:dyDescent="0.25">
      <c r="B9" s="2"/>
      <c r="C9" s="9"/>
    </row>
    <row r="10" spans="1:3" x14ac:dyDescent="0.25">
      <c r="B10" s="2"/>
      <c r="C10" s="9"/>
    </row>
    <row r="11" spans="1:3" x14ac:dyDescent="0.25">
      <c r="B11" s="49">
        <f>EDATE(B2,1)</f>
        <v>43831</v>
      </c>
      <c r="C11" s="50"/>
    </row>
    <row r="12" spans="1:3" x14ac:dyDescent="0.25">
      <c r="B12" s="8" t="s">
        <v>46</v>
      </c>
      <c r="C12" s="8" t="s">
        <v>47</v>
      </c>
    </row>
    <row r="13" spans="1:3" x14ac:dyDescent="0.25">
      <c r="B13" s="2"/>
      <c r="C13" s="9"/>
    </row>
    <row r="14" spans="1:3" x14ac:dyDescent="0.25">
      <c r="B14" s="2"/>
      <c r="C14" s="9"/>
    </row>
    <row r="15" spans="1:3" x14ac:dyDescent="0.25">
      <c r="B15" s="2"/>
      <c r="C15" s="9"/>
    </row>
    <row r="16" spans="1:3" x14ac:dyDescent="0.25">
      <c r="B16" s="2"/>
      <c r="C16" s="9"/>
    </row>
    <row r="17" spans="2:3" x14ac:dyDescent="0.25">
      <c r="B17" s="2"/>
      <c r="C17" s="9"/>
    </row>
    <row r="18" spans="2:3" x14ac:dyDescent="0.25">
      <c r="B18" s="2"/>
      <c r="C18" s="9"/>
    </row>
    <row r="19" spans="2:3" x14ac:dyDescent="0.25">
      <c r="B19" s="2"/>
      <c r="C19" s="9"/>
    </row>
    <row r="20" spans="2:3" x14ac:dyDescent="0.25">
      <c r="B20" s="49">
        <f>EDATE(B11,1)</f>
        <v>43862</v>
      </c>
      <c r="C20" s="50"/>
    </row>
    <row r="21" spans="2:3" x14ac:dyDescent="0.25">
      <c r="B21" s="8" t="s">
        <v>46</v>
      </c>
      <c r="C21" s="8" t="s">
        <v>47</v>
      </c>
    </row>
    <row r="22" spans="2:3" x14ac:dyDescent="0.25">
      <c r="B22" s="2"/>
      <c r="C22" s="9"/>
    </row>
    <row r="23" spans="2:3" x14ac:dyDescent="0.25">
      <c r="B23" s="2"/>
      <c r="C23" s="9"/>
    </row>
    <row r="24" spans="2:3" x14ac:dyDescent="0.25">
      <c r="B24" s="2"/>
      <c r="C24" s="9"/>
    </row>
    <row r="25" spans="2:3" x14ac:dyDescent="0.25">
      <c r="B25" s="2"/>
      <c r="C25" s="9"/>
    </row>
    <row r="26" spans="2:3" x14ac:dyDescent="0.25">
      <c r="B26" s="2"/>
      <c r="C26" s="9"/>
    </row>
    <row r="27" spans="2:3" x14ac:dyDescent="0.25">
      <c r="B27" s="2"/>
      <c r="C27" s="9"/>
    </row>
    <row r="28" spans="2:3" x14ac:dyDescent="0.25">
      <c r="B28" s="2"/>
      <c r="C28" s="9"/>
    </row>
  </sheetData>
  <mergeCells count="3">
    <mergeCell ref="B2:C2"/>
    <mergeCell ref="B11:C11"/>
    <mergeCell ref="B20:C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53C1B-A97E-43A4-9835-0825C198993C}">
  <sheetPr codeName="Sheet6"/>
  <dimension ref="A1:F3"/>
  <sheetViews>
    <sheetView workbookViewId="0"/>
  </sheetViews>
  <sheetFormatPr defaultRowHeight="15" x14ac:dyDescent="0.25"/>
  <cols>
    <col min="1" max="1" width="10.42578125" bestFit="1" customWidth="1"/>
    <col min="2" max="2" width="48.140625" bestFit="1" customWidth="1"/>
    <col min="4" max="4" width="9.28515625" customWidth="1"/>
    <col min="5" max="5" width="11.28515625" customWidth="1"/>
    <col min="6" max="6" width="24.28515625" customWidth="1"/>
  </cols>
  <sheetData>
    <row r="1" spans="1:6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</row>
    <row r="2" spans="1:6" x14ac:dyDescent="0.25">
      <c r="A2" s="43"/>
    </row>
    <row r="3" spans="1:6" x14ac:dyDescent="0.25">
      <c r="A3" s="4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9D3B4C-2E9B-421E-B293-38BF2DACCA6F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Analysis</vt:lpstr>
      <vt:lpstr>EOD Balances</vt:lpstr>
      <vt:lpstr>Xns</vt:lpstr>
      <vt:lpstr>Funds Received</vt:lpstr>
      <vt:lpstr>Funds Remittances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C Padale</dc:creator>
  <cp:lastModifiedBy>Mahesh Shetty</cp:lastModifiedBy>
  <dcterms:created xsi:type="dcterms:W3CDTF">2019-04-26T14:33:40Z</dcterms:created>
  <dcterms:modified xsi:type="dcterms:W3CDTF">2020-03-19T10:27:11Z</dcterms:modified>
</cp:coreProperties>
</file>