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mastecredit-10\Desktop\"/>
    </mc:Choice>
  </mc:AlternateContent>
  <xr:revisionPtr revIDLastSave="0" documentId="13_ncr:1_{8FABC621-9DFC-4D9E-9BA2-BA7BB06D5489}" xr6:coauthVersionLast="47" xr6:coauthVersionMax="47" xr10:uidLastSave="{00000000-0000-0000-0000-000000000000}"/>
  <bookViews>
    <workbookView xWindow="-120" yWindow="-120" windowWidth="20730" windowHeight="11160" tabRatio="734" firstSheet="1" activeTab="6" xr2:uid="{00000000-000D-0000-FFFF-FFFF00000000}"/>
  </bookViews>
  <sheets>
    <sheet name="Customer Profile" sheetId="1" r:id="rId1"/>
    <sheet name="Business Profile" sheetId="2" r:id="rId2"/>
    <sheet name="Eligibility Calc for VL" sheetId="4" r:id="rId3"/>
    <sheet name="Eligibility Calc for HL" sheetId="5" r:id="rId4"/>
    <sheet name="Eligibility Calc for LAP" sheetId="6" r:id="rId5"/>
    <sheet name="NC-RTR" sheetId="10" r:id="rId6"/>
    <sheet name="Key Metrics" sheetId="9" r:id="rId7"/>
  </sheets>
  <externalReferences>
    <externalReference r:id="rId8"/>
    <externalReference r:id="rId9"/>
  </externalReferences>
  <definedNames>
    <definedName name="___INDEX_SHEET___ASAP_Utilities">#REF!</definedName>
    <definedName name="A">'[1]Banking product- Eligibility'!$IV$5</definedName>
    <definedName name="Amount">#REF!</definedName>
    <definedName name="AuthCap">#REF!</definedName>
    <definedName name="B">'[1]Banking product- Eligibility'!$IV$13</definedName>
    <definedName name="CIN">#REF!</definedName>
    <definedName name="CINStatus">#REF!</definedName>
    <definedName name="Constitution">[2]!Table2[Constitution]</definedName>
    <definedName name="_xlnm.Criteria">#REF!</definedName>
    <definedName name="emi_oblig">'[2]EMI Chart'!$I$46</definedName>
    <definedName name="GSTIN">#REF!</definedName>
    <definedName name="GSTINStatus">#REF!</definedName>
    <definedName name="p">'[1]Banking product- Eligibility'!$IV$15</definedName>
    <definedName name="PaidUp">#REF!</definedName>
    <definedName name="Product_Type">[2]!Table1[Product Type]</definedName>
    <definedName name="Q">'[1]Banking product- Eligibility'!$IV$16</definedName>
    <definedName name="Sector">[2]!Table3[Sector]</definedName>
    <definedName name="wrn.Print._.All." hidden="1">{"Page1",#N/A,FALSE,"Page 1";"Page2",#N/A,FALSE,"Page 2";"Industry etc.",#N/A,FALSE,"Industry and Country Scores"}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T6g2PFpELjZcszNSJB0BlwXWORw=="/>
    </ext>
  </extLst>
</workbook>
</file>

<file path=xl/calcChain.xml><?xml version="1.0" encoding="utf-8"?>
<calcChain xmlns="http://schemas.openxmlformats.org/spreadsheetml/2006/main">
  <c r="E16" i="6" l="1"/>
  <c r="E14" i="5"/>
  <c r="E25" i="4"/>
  <c r="E16" i="4"/>
  <c r="E9" i="9"/>
  <c r="C9" i="9"/>
  <c r="I7" i="1"/>
  <c r="E7" i="1"/>
  <c r="E20" i="6"/>
  <c r="C26" i="6" s="1"/>
  <c r="C7" i="9" l="1"/>
  <c r="C5" i="6"/>
  <c r="C6" i="5"/>
  <c r="C5" i="5"/>
  <c r="C5" i="4"/>
  <c r="E11" i="10"/>
  <c r="F11" i="10"/>
  <c r="G11" i="10"/>
  <c r="H11" i="10"/>
  <c r="K11" i="10"/>
  <c r="K31" i="10"/>
  <c r="M31" i="10" s="1"/>
  <c r="K32" i="10"/>
  <c r="M32" i="10" s="1"/>
  <c r="K33" i="10"/>
  <c r="M33" i="10" s="1"/>
  <c r="K34" i="10"/>
  <c r="M34" i="10" s="1"/>
  <c r="D35" i="10"/>
  <c r="E35" i="10"/>
  <c r="F35" i="10"/>
  <c r="G35" i="10"/>
  <c r="I35" i="10"/>
  <c r="L35" i="10"/>
  <c r="N35" i="10"/>
  <c r="M35" i="10" l="1"/>
  <c r="D4" i="4" l="1"/>
  <c r="C12" i="9"/>
  <c r="C13" i="9"/>
  <c r="E6" i="9"/>
  <c r="D4" i="6"/>
  <c r="D4" i="5"/>
  <c r="C11" i="9"/>
  <c r="K4" i="4"/>
  <c r="I6" i="1" l="1"/>
  <c r="H3" i="5"/>
  <c r="H6" i="5" s="1"/>
  <c r="D7" i="6" l="1"/>
  <c r="E4" i="9"/>
  <c r="C4" i="9"/>
  <c r="L5" i="6"/>
  <c r="L4" i="6"/>
  <c r="K4" i="5"/>
  <c r="K3" i="5"/>
  <c r="E23" i="5"/>
  <c r="D23" i="5"/>
  <c r="C23" i="5"/>
  <c r="D7" i="5"/>
  <c r="K25" i="4"/>
  <c r="J25" i="4"/>
  <c r="I25" i="4"/>
  <c r="K16" i="4"/>
  <c r="J16" i="4"/>
  <c r="I16" i="4"/>
  <c r="D7" i="4"/>
  <c r="H5" i="4"/>
  <c r="K5" i="4" s="1"/>
  <c r="D13" i="2"/>
  <c r="C13" i="2"/>
  <c r="T14" i="1"/>
  <c r="R14" i="1"/>
  <c r="P14" i="1"/>
  <c r="I14" i="1"/>
  <c r="G14" i="1"/>
  <c r="E14" i="1"/>
  <c r="E5" i="9"/>
  <c r="E6" i="1"/>
  <c r="C5" i="9" s="1"/>
  <c r="C4" i="4" l="1"/>
  <c r="C7" i="5"/>
  <c r="C6" i="9"/>
  <c r="C4" i="5"/>
  <c r="E24" i="5"/>
  <c r="C4" i="6"/>
  <c r="C24" i="5"/>
  <c r="I17" i="4"/>
  <c r="K26" i="4"/>
  <c r="I26" i="4"/>
  <c r="K17" i="4"/>
  <c r="J26" i="4"/>
  <c r="H7" i="4"/>
  <c r="D24" i="5"/>
  <c r="J17" i="4"/>
  <c r="C6" i="4" l="1"/>
  <c r="C7" i="4" l="1"/>
  <c r="C8" i="4" s="1"/>
  <c r="C8" i="5"/>
  <c r="H7" i="6"/>
  <c r="C6" i="6" s="1"/>
  <c r="C7" i="6" l="1"/>
  <c r="C8" i="6" s="1"/>
  <c r="K6" i="4"/>
  <c r="K8" i="4" s="1"/>
  <c r="K5" i="5"/>
  <c r="K7" i="5" s="1"/>
  <c r="L6" i="6" l="1"/>
  <c r="L8" i="6" s="1"/>
  <c r="C27" i="6" s="1"/>
  <c r="C28" i="6" s="1"/>
  <c r="C14" i="9"/>
  <c r="E25" i="5"/>
  <c r="E26" i="5" s="1"/>
  <c r="C25" i="5"/>
  <c r="D25" i="5"/>
  <c r="D26" i="5" s="1"/>
  <c r="I27" i="4"/>
  <c r="I28" i="4" s="1"/>
  <c r="I18" i="4"/>
  <c r="I19" i="4" s="1"/>
  <c r="K27" i="4"/>
  <c r="K28" i="4" s="1"/>
  <c r="J27" i="4"/>
  <c r="J28" i="4" s="1"/>
  <c r="J18" i="4"/>
  <c r="J19" i="4" s="1"/>
  <c r="K18" i="4"/>
  <c r="K19" i="4" s="1"/>
  <c r="C26" i="5"/>
</calcChain>
</file>

<file path=xl/sharedStrings.xml><?xml version="1.0" encoding="utf-8"?>
<sst xmlns="http://schemas.openxmlformats.org/spreadsheetml/2006/main" count="310" uniqueCount="155">
  <si>
    <t>Customer Profile</t>
  </si>
  <si>
    <t>NC Reference ID</t>
  </si>
  <si>
    <t>Lender Reference ID</t>
  </si>
  <si>
    <t>Name of The Applicant</t>
  </si>
  <si>
    <t>Name of Co-Appliacant</t>
  </si>
  <si>
    <t>Date Of Birth</t>
  </si>
  <si>
    <t>Date of Birth</t>
  </si>
  <si>
    <t>Age</t>
  </si>
  <si>
    <t>Credit Score</t>
  </si>
  <si>
    <t>Salary Details for Applicant</t>
  </si>
  <si>
    <t>Salary Details for Co-Applicant</t>
  </si>
  <si>
    <t>Particulars</t>
  </si>
  <si>
    <t>Current Month</t>
  </si>
  <si>
    <t>Previous Month</t>
  </si>
  <si>
    <t>Previous to Previous Month</t>
  </si>
  <si>
    <t>Gross Salary as per Salary Slip</t>
  </si>
  <si>
    <t>Less: Standard Deductions</t>
  </si>
  <si>
    <t xml:space="preserve">Net Pay  </t>
  </si>
  <si>
    <t xml:space="preserve"> </t>
  </si>
  <si>
    <t>Total Income</t>
  </si>
  <si>
    <t>-</t>
  </si>
  <si>
    <t>Business Profile</t>
  </si>
  <si>
    <t>Firm Name</t>
  </si>
  <si>
    <t>Constitution</t>
  </si>
  <si>
    <t>Registered Address</t>
  </si>
  <si>
    <t>ITR Computation</t>
  </si>
  <si>
    <t>Latest Year</t>
  </si>
  <si>
    <t>Applicant</t>
  </si>
  <si>
    <t>Co-Applicant</t>
  </si>
  <si>
    <t>Gross Total Income</t>
  </si>
  <si>
    <t>Less: Capital Gains</t>
  </si>
  <si>
    <t>Proposed EMI</t>
  </si>
  <si>
    <t>Total EMI</t>
  </si>
  <si>
    <t>ROI</t>
  </si>
  <si>
    <t>TENOR</t>
  </si>
  <si>
    <t>DSCR Calculation</t>
  </si>
  <si>
    <t>Borrower Present Loan Request</t>
  </si>
  <si>
    <t>Income</t>
  </si>
  <si>
    <t>Current EMI Obligation Annually</t>
  </si>
  <si>
    <t>Tenor</t>
  </si>
  <si>
    <t>Proposed EMI (with CUB for new loan)</t>
  </si>
  <si>
    <t>Amount in Rs.</t>
  </si>
  <si>
    <t>DSCR Ratio</t>
  </si>
  <si>
    <t>Two Wheeler</t>
  </si>
  <si>
    <t>Eligible Amount Two Wheeler</t>
  </si>
  <si>
    <t>Factor</t>
  </si>
  <si>
    <t>Salaried</t>
  </si>
  <si>
    <t>Self Employed</t>
  </si>
  <si>
    <t>Actuals</t>
  </si>
  <si>
    <t>Criteria</t>
  </si>
  <si>
    <t>Combination Loan</t>
  </si>
  <si>
    <t>&gt;=21 yrs and &lt;=55 yrs</t>
  </si>
  <si>
    <t>&gt;=25 years</t>
  </si>
  <si>
    <t>Max Amount Offered</t>
  </si>
  <si>
    <t>&gt;=Rs.20,000/pm</t>
  </si>
  <si>
    <t>&gt;=Rs.2.50 Lakhs</t>
  </si>
  <si>
    <t>90% of Quotation Amount</t>
  </si>
  <si>
    <t>Income Proof</t>
  </si>
  <si>
    <t>Latest 2 years ITR</t>
  </si>
  <si>
    <t>Income %</t>
  </si>
  <si>
    <t>Quotation of Vehicle(with date not greater than 1 month of application date)</t>
  </si>
  <si>
    <t>Amount at which DSCR is satisfactory</t>
  </si>
  <si>
    <t>Eligible Amount Arrived</t>
  </si>
  <si>
    <t>Four Wheeler</t>
  </si>
  <si>
    <t>Eligible Amount Four Wheeler</t>
  </si>
  <si>
    <t>&gt;=25 yrs and &lt;=60 yrs</t>
  </si>
  <si>
    <t>&gt;=25 yrs</t>
  </si>
  <si>
    <t>&gt;=Rs.50,000/pm</t>
  </si>
  <si>
    <t>&gt;=Rs.3.00 Lakhs</t>
  </si>
  <si>
    <t>90% of quotation</t>
  </si>
  <si>
    <t>Housing Loan</t>
  </si>
  <si>
    <t>Particulars (Period)</t>
  </si>
  <si>
    <t xml:space="preserve">Up to Rs.30 lakhs </t>
  </si>
  <si>
    <t>Above Rs.30.00 lakhs and up to Rs.75.00 lakhs</t>
  </si>
  <si>
    <t>Above Rs.75.00 lakhs</t>
  </si>
  <si>
    <t xml:space="preserve">Up to 5 years </t>
  </si>
  <si>
    <t>&gt;=25 years and &lt;=55 years</t>
  </si>
  <si>
    <t>&gt;=25 years and &lt;=60 years</t>
  </si>
  <si>
    <t>Above 5 years and up to 10 years</t>
  </si>
  <si>
    <t>&gt;=Rs.30,000/pm</t>
  </si>
  <si>
    <t>Above 10 years and up to 15 years</t>
  </si>
  <si>
    <t>Above 15 years (generally restricted by Loan Policy)</t>
  </si>
  <si>
    <t>Purpose of Loan</t>
  </si>
  <si>
    <t>Project Cost</t>
  </si>
  <si>
    <t>Eligible Amount Housing Loan</t>
  </si>
  <si>
    <t>75% of Project Cost</t>
  </si>
  <si>
    <t>LAP</t>
  </si>
  <si>
    <t>&gt;=Rs.25,000/pm</t>
  </si>
  <si>
    <t>(mention here)</t>
  </si>
  <si>
    <t>Eligible Amount LAP</t>
  </si>
  <si>
    <t>Centre Status</t>
  </si>
  <si>
    <t>Rs. In Lakhs</t>
  </si>
  <si>
    <t>Max Amount as per Centre status</t>
  </si>
  <si>
    <t>Rural</t>
  </si>
  <si>
    <t>75% of FSV/DSV</t>
  </si>
  <si>
    <t>Semi Urban</t>
  </si>
  <si>
    <t>Urban &amp; Metro</t>
  </si>
  <si>
    <t>Credit Information Report</t>
  </si>
  <si>
    <t>Co-Applicant 1</t>
  </si>
  <si>
    <t>Credit Information Company</t>
  </si>
  <si>
    <t>Name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</si>
  <si>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</si>
  <si>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</si>
  <si>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</si>
  <si>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</si>
  <si>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</si>
  <si>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</si>
  <si>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</si>
  <si>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Remarks</t>
  </si>
  <si>
    <t>Loan Details</t>
  </si>
  <si>
    <t>Sl. No</t>
  </si>
  <si>
    <t>Loan Type - Ownership</t>
  </si>
  <si>
    <t>Financier/Source</t>
  </si>
  <si>
    <t>Loan Credit/ Sanction Amt</t>
  </si>
  <si>
    <t>Loan Debit</t>
  </si>
  <si>
    <t>EMI</t>
  </si>
  <si>
    <t>Start on</t>
  </si>
  <si>
    <t>Outstanding Bal</t>
  </si>
  <si>
    <t>Tenor Left</t>
  </si>
  <si>
    <t>EMI Obligation</t>
  </si>
  <si>
    <t>Bank Name (EMI running)</t>
  </si>
  <si>
    <t>Total</t>
  </si>
  <si>
    <t>Present Value Calculation</t>
  </si>
  <si>
    <t>Tenor(in months)</t>
  </si>
  <si>
    <t>Monthly EMI</t>
  </si>
  <si>
    <t>Compunding Period per year</t>
  </si>
  <si>
    <t>Loan Amount</t>
  </si>
  <si>
    <t xml:space="preserve">Acceptable DSCR </t>
  </si>
  <si>
    <t>Min DSCR</t>
  </si>
  <si>
    <t>Acceptable DSCR</t>
  </si>
  <si>
    <t>Minimum DSCR</t>
  </si>
  <si>
    <t>Banking Score</t>
  </si>
  <si>
    <t>Loan Type</t>
  </si>
  <si>
    <t>Key Metrics</t>
  </si>
  <si>
    <t>Name of Applicant</t>
  </si>
  <si>
    <t>Name of Co-Applicant</t>
  </si>
  <si>
    <t>Loan Request Amount</t>
  </si>
  <si>
    <t>Banking Score to be taken from Banking CAM</t>
  </si>
  <si>
    <t>Loan request amount from Portal</t>
  </si>
  <si>
    <t>ROI-11.75% fixed rate</t>
  </si>
  <si>
    <t>(--&gt;to be picked from relevant cell)</t>
  </si>
  <si>
    <t>Max Eligible Amount to be picked from the relevant cell</t>
  </si>
  <si>
    <t>Eligible Loan Amount</t>
  </si>
  <si>
    <t>Max Eligible Amount when DSCR is 1.5</t>
  </si>
  <si>
    <t>Actual DSCR</t>
  </si>
  <si>
    <t>Credit Score from Equifax/RTR</t>
  </si>
  <si>
    <t>Obligations- is total of applicant and co-applicant's current obligations</t>
  </si>
  <si>
    <t>Annual Obligations</t>
  </si>
  <si>
    <t>Tenor-7 years max</t>
  </si>
  <si>
    <t>Form 16</t>
  </si>
  <si>
    <t>SHRI KHATU SHYAM CONSTRUCTION</t>
  </si>
  <si>
    <t>Co-Applicant 2</t>
  </si>
  <si>
    <t>Fair Market Value of Property</t>
  </si>
  <si>
    <t>Forced Sale Value/Distress Sale Value of the Property as approved by the Panel Valuer of the branch (FMV*80%)</t>
  </si>
  <si>
    <t>Combined - Current EMI Obligation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</si>
</sst>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₹&quot;\ #,##0.00;[Red]&quot;₹&quot;\ \-#,##0.00"/>
    <numFmt numFmtId="41" formatCode="_ * #,##0_ ;_ * \-#,##0_ ;_ * &quot;-&quot;_ ;_ @_ "/>
    <numFmt numFmtId="43" formatCode="_ * #,##0.00_ ;_ * \-#,##0.00_ ;_ * &quot;-&quot;??_ ;_ @_ "/>
    <numFmt numFmtId="164" formatCode="#,##0;\-#,##0;\-"/>
    <numFmt numFmtId="165" formatCode="#,##0;[Red]#,##0"/>
    <numFmt numFmtId="166" formatCode="&quot;$&quot;#,##0.00"/>
    <numFmt numFmtId="167" formatCode="mmmm/yyyy"/>
    <numFmt numFmtId="168" formatCode="0;;;@"/>
  </numFmts>
  <fonts count="5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333333"/>
      <name val="Calibri"/>
      <family val="2"/>
    </font>
    <font>
      <b/>
      <sz val="13"/>
      <color theme="0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30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548135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00080"/>
      <name val="Calibiri"/>
    </font>
    <font>
      <b/>
      <sz val="11"/>
      <color rgb="FF000080"/>
      <name val="Arial"/>
      <family val="2"/>
    </font>
    <font>
      <b/>
      <sz val="11"/>
      <color rgb="FF002060"/>
      <name val="Arial"/>
      <family val="2"/>
    </font>
    <font>
      <b/>
      <sz val="11"/>
      <color rgb="FF000080"/>
      <name val="Calibri"/>
      <family val="2"/>
    </font>
    <font>
      <sz val="11"/>
      <color rgb="FF00008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Arial"/>
      <family val="2"/>
    </font>
    <font>
      <b/>
      <sz val="11"/>
      <color rgb="FF00206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Zurich BT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9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8496B0"/>
        <bgColor rgb="FF8496B0"/>
      </patternFill>
    </fill>
    <fill>
      <patternFill patternType="solid">
        <fgColor rgb="FF002060"/>
        <bgColor rgb="FF00206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1E4E79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0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5" fillId="0" borderId="30" applyNumberFormat="0" applyFill="0" applyBorder="0" applyAlignment="0" applyProtection="0"/>
    <xf numFmtId="0" fontId="1" fillId="0" borderId="30"/>
    <xf numFmtId="0" fontId="42" fillId="0" borderId="30"/>
    <xf numFmtId="9" fontId="35" fillId="0" borderId="30" applyFill="0" applyBorder="0" applyAlignment="0" applyProtection="0"/>
  </cellStyleXfs>
  <cellXfs count="401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/>
    </xf>
    <xf numFmtId="0" fontId="6" fillId="3" borderId="8" xfId="0" applyFont="1" applyFill="1" applyBorder="1"/>
    <xf numFmtId="0" fontId="3" fillId="3" borderId="8" xfId="0" applyFont="1" applyFill="1" applyBorder="1"/>
    <xf numFmtId="0" fontId="3" fillId="0" borderId="0" xfId="0" applyFont="1"/>
    <xf numFmtId="0" fontId="3" fillId="0" borderId="3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/>
    <xf numFmtId="14" fontId="23" fillId="0" borderId="0" xfId="0" applyNumberFormat="1" applyFont="1"/>
    <xf numFmtId="17" fontId="23" fillId="0" borderId="0" xfId="0" applyNumberFormat="1" applyFont="1"/>
    <xf numFmtId="0" fontId="6" fillId="4" borderId="32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3" fillId="3" borderId="37" xfId="0" applyFont="1" applyFill="1" applyBorder="1"/>
    <xf numFmtId="0" fontId="6" fillId="4" borderId="33" xfId="0" applyFont="1" applyFill="1" applyBorder="1" applyAlignment="1">
      <alignment vertical="center"/>
    </xf>
    <xf numFmtId="0" fontId="3" fillId="3" borderId="38" xfId="0" applyFont="1" applyFill="1" applyBorder="1"/>
    <xf numFmtId="41" fontId="3" fillId="3" borderId="8" xfId="0" applyNumberFormat="1" applyFont="1" applyFill="1" applyBorder="1" applyAlignment="1">
      <alignment horizontal="right"/>
    </xf>
    <xf numFmtId="165" fontId="3" fillId="3" borderId="8" xfId="0" applyNumberFormat="1" applyFont="1" applyFill="1" applyBorder="1" applyAlignment="1">
      <alignment horizontal="right"/>
    </xf>
    <xf numFmtId="1" fontId="3" fillId="3" borderId="8" xfId="0" applyNumberFormat="1" applyFont="1" applyFill="1" applyBorder="1" applyAlignment="1">
      <alignment horizontal="right"/>
    </xf>
    <xf numFmtId="0" fontId="6" fillId="0" borderId="32" xfId="0" applyFont="1" applyBorder="1"/>
    <xf numFmtId="0" fontId="6" fillId="0" borderId="29" xfId="0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43" fontId="3" fillId="3" borderId="8" xfId="0" applyNumberFormat="1" applyFont="1" applyFill="1" applyBorder="1" applyAlignment="1">
      <alignment horizontal="right"/>
    </xf>
    <xf numFmtId="0" fontId="3" fillId="3" borderId="32" xfId="0" applyFont="1" applyFill="1" applyBorder="1"/>
    <xf numFmtId="41" fontId="3" fillId="0" borderId="29" xfId="0" applyNumberFormat="1" applyFont="1" applyBorder="1" applyAlignment="1">
      <alignment horizontal="right"/>
    </xf>
    <xf numFmtId="0" fontId="3" fillId="6" borderId="33" xfId="0" applyFont="1" applyFill="1" applyBorder="1"/>
    <xf numFmtId="8" fontId="3" fillId="3" borderId="8" xfId="0" applyNumberFormat="1" applyFont="1" applyFill="1" applyBorder="1"/>
    <xf numFmtId="41" fontId="3" fillId="0" borderId="37" xfId="0" applyNumberFormat="1" applyFont="1" applyBorder="1" applyAlignment="1">
      <alignment horizontal="right"/>
    </xf>
    <xf numFmtId="0" fontId="24" fillId="3" borderId="8" xfId="0" applyFont="1" applyFill="1" applyBorder="1"/>
    <xf numFmtId="0" fontId="6" fillId="3" borderId="29" xfId="0" applyFont="1" applyFill="1" applyBorder="1"/>
    <xf numFmtId="0" fontId="3" fillId="3" borderId="29" xfId="0" applyFont="1" applyFill="1" applyBorder="1"/>
    <xf numFmtId="165" fontId="3" fillId="0" borderId="29" xfId="0" applyNumberFormat="1" applyFont="1" applyBorder="1" applyAlignment="1">
      <alignment horizontal="right"/>
    </xf>
    <xf numFmtId="165" fontId="3" fillId="0" borderId="37" xfId="0" applyNumberFormat="1" applyFont="1" applyBorder="1" applyAlignment="1">
      <alignment horizontal="right"/>
    </xf>
    <xf numFmtId="166" fontId="3" fillId="3" borderId="8" xfId="0" applyNumberFormat="1" applyFont="1" applyFill="1" applyBorder="1"/>
    <xf numFmtId="0" fontId="3" fillId="6" borderId="32" xfId="0" applyFont="1" applyFill="1" applyBorder="1"/>
    <xf numFmtId="1" fontId="3" fillId="6" borderId="29" xfId="0" applyNumberFormat="1" applyFont="1" applyFill="1" applyBorder="1" applyAlignment="1">
      <alignment horizontal="right"/>
    </xf>
    <xf numFmtId="1" fontId="3" fillId="6" borderId="37" xfId="0" applyNumberFormat="1" applyFont="1" applyFill="1" applyBorder="1" applyAlignment="1">
      <alignment horizontal="right"/>
    </xf>
    <xf numFmtId="8" fontId="3" fillId="6" borderId="38" xfId="0" applyNumberFormat="1" applyFont="1" applyFill="1" applyBorder="1"/>
    <xf numFmtId="0" fontId="24" fillId="3" borderId="8" xfId="0" applyFont="1" applyFill="1" applyBorder="1" applyAlignment="1"/>
    <xf numFmtId="165" fontId="24" fillId="3" borderId="8" xfId="0" applyNumberFormat="1" applyFont="1" applyFill="1" applyBorder="1" applyAlignment="1">
      <alignment horizontal="right"/>
    </xf>
    <xf numFmtId="165" fontId="24" fillId="3" borderId="8" xfId="0" applyNumberFormat="1" applyFont="1" applyFill="1" applyBorder="1" applyAlignment="1">
      <alignment horizontal="right"/>
    </xf>
    <xf numFmtId="0" fontId="26" fillId="8" borderId="35" xfId="0" applyFont="1" applyFill="1" applyBorder="1" applyAlignment="1">
      <alignment horizontal="center" vertical="center" wrapText="1"/>
    </xf>
    <xf numFmtId="0" fontId="26" fillId="8" borderId="36" xfId="0" applyFont="1" applyFill="1" applyBorder="1" applyAlignment="1">
      <alignment horizontal="center" vertical="center" wrapText="1"/>
    </xf>
    <xf numFmtId="0" fontId="26" fillId="8" borderId="39" xfId="0" applyFont="1" applyFill="1" applyBorder="1" applyAlignment="1">
      <alignment horizontal="center" vertical="center" wrapText="1"/>
    </xf>
    <xf numFmtId="0" fontId="26" fillId="8" borderId="40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6" fillId="8" borderId="41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/>
    </xf>
    <xf numFmtId="0" fontId="29" fillId="9" borderId="32" xfId="0" applyFont="1" applyFill="1" applyBorder="1" applyAlignment="1">
      <alignment vertical="center" wrapText="1"/>
    </xf>
    <xf numFmtId="0" fontId="30" fillId="10" borderId="2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29" fillId="3" borderId="43" xfId="0" applyFont="1" applyFill="1" applyBorder="1" applyAlignment="1">
      <alignment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3" fillId="3" borderId="43" xfId="0" applyFont="1" applyFill="1" applyBorder="1"/>
    <xf numFmtId="0" fontId="6" fillId="11" borderId="33" xfId="0" applyFont="1" applyFill="1" applyBorder="1"/>
    <xf numFmtId="0" fontId="30" fillId="3" borderId="8" xfId="0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0" fontId="3" fillId="3" borderId="44" xfId="0" applyFont="1" applyFill="1" applyBorder="1"/>
    <xf numFmtId="0" fontId="30" fillId="10" borderId="46" xfId="0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vertical="center" wrapText="1"/>
    </xf>
    <xf numFmtId="0" fontId="3" fillId="6" borderId="49" xfId="0" applyFont="1" applyFill="1" applyBorder="1"/>
    <xf numFmtId="0" fontId="3" fillId="6" borderId="46" xfId="0" applyFont="1" applyFill="1" applyBorder="1" applyAlignment="1">
      <alignment horizontal="right"/>
    </xf>
    <xf numFmtId="0" fontId="32" fillId="12" borderId="35" xfId="0" applyFont="1" applyFill="1" applyBorder="1" applyAlignment="1">
      <alignment horizontal="left" vertical="center" wrapText="1"/>
    </xf>
    <xf numFmtId="0" fontId="32" fillId="12" borderId="36" xfId="0" applyFont="1" applyFill="1" applyBorder="1" applyAlignment="1">
      <alignment horizontal="left" vertical="center" wrapText="1"/>
    </xf>
    <xf numFmtId="0" fontId="32" fillId="12" borderId="41" xfId="0" applyFont="1" applyFill="1" applyBorder="1" applyAlignment="1">
      <alignment horizontal="left" vertical="center" wrapText="1"/>
    </xf>
    <xf numFmtId="0" fontId="28" fillId="11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10" fontId="3" fillId="0" borderId="29" xfId="0" applyNumberFormat="1" applyFont="1" applyBorder="1" applyAlignment="1">
      <alignment horizontal="center" vertical="center" wrapText="1"/>
    </xf>
    <xf numFmtId="10" fontId="3" fillId="0" borderId="37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10" fontId="3" fillId="0" borderId="34" xfId="0" applyNumberFormat="1" applyFont="1" applyBorder="1" applyAlignment="1">
      <alignment horizontal="center" vertical="center" wrapText="1"/>
    </xf>
    <xf numFmtId="10" fontId="3" fillId="0" borderId="38" xfId="0" applyNumberFormat="1" applyFont="1" applyBorder="1" applyAlignment="1">
      <alignment horizontal="center" vertical="center" wrapText="1"/>
    </xf>
    <xf numFmtId="0" fontId="33" fillId="11" borderId="32" xfId="0" applyFont="1" applyFill="1" applyBorder="1" applyAlignment="1">
      <alignment horizontal="center"/>
    </xf>
    <xf numFmtId="0" fontId="33" fillId="11" borderId="29" xfId="0" applyFont="1" applyFill="1" applyBorder="1" applyAlignment="1">
      <alignment horizontal="center"/>
    </xf>
    <xf numFmtId="0" fontId="3" fillId="9" borderId="32" xfId="0" applyFont="1" applyFill="1" applyBorder="1"/>
    <xf numFmtId="0" fontId="3" fillId="11" borderId="33" xfId="0" applyFont="1" applyFill="1" applyBorder="1"/>
    <xf numFmtId="0" fontId="28" fillId="3" borderId="8" xfId="0" applyFont="1" applyFill="1" applyBorder="1"/>
    <xf numFmtId="0" fontId="28" fillId="11" borderId="37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33" fillId="11" borderId="35" xfId="0" applyFont="1" applyFill="1" applyBorder="1"/>
    <xf numFmtId="0" fontId="33" fillId="11" borderId="41" xfId="0" applyFont="1" applyFill="1" applyBorder="1"/>
    <xf numFmtId="0" fontId="3" fillId="3" borderId="33" xfId="0" applyFont="1" applyFill="1" applyBorder="1"/>
    <xf numFmtId="0" fontId="3" fillId="3" borderId="30" xfId="0" applyFont="1" applyFill="1" applyBorder="1"/>
    <xf numFmtId="0" fontId="6" fillId="3" borderId="12" xfId="0" applyFont="1" applyFill="1" applyBorder="1"/>
    <xf numFmtId="0" fontId="3" fillId="3" borderId="12" xfId="0" applyFont="1" applyFill="1" applyBorder="1"/>
    <xf numFmtId="0" fontId="3" fillId="3" borderId="55" xfId="0" applyFont="1" applyFill="1" applyBorder="1"/>
    <xf numFmtId="0" fontId="34" fillId="3" borderId="54" xfId="0" applyFont="1" applyFill="1" applyBorder="1"/>
    <xf numFmtId="0" fontId="34" fillId="3" borderId="8" xfId="0" applyFont="1" applyFill="1" applyBorder="1"/>
    <xf numFmtId="0" fontId="3" fillId="3" borderId="48" xfId="0" applyFont="1" applyFill="1" applyBorder="1" applyAlignment="1">
      <alignment horizontal="center" vertical="center"/>
    </xf>
    <xf numFmtId="0" fontId="27" fillId="8" borderId="57" xfId="0" applyFont="1" applyFill="1" applyBorder="1" applyAlignment="1">
      <alignment horizontal="center" vertical="center" wrapText="1"/>
    </xf>
    <xf numFmtId="43" fontId="3" fillId="3" borderId="55" xfId="0" applyNumberFormat="1" applyFont="1" applyFill="1" applyBorder="1" applyAlignment="1">
      <alignment horizontal="right"/>
    </xf>
    <xf numFmtId="0" fontId="0" fillId="13" borderId="43" xfId="0" applyFont="1" applyFill="1" applyBorder="1" applyAlignment="1"/>
    <xf numFmtId="0" fontId="0" fillId="13" borderId="0" xfId="0" applyFont="1" applyFill="1" applyAlignment="1"/>
    <xf numFmtId="0" fontId="29" fillId="9" borderId="60" xfId="0" applyFont="1" applyFill="1" applyBorder="1" applyAlignment="1">
      <alignment vertical="center" wrapText="1"/>
    </xf>
    <xf numFmtId="0" fontId="3" fillId="3" borderId="61" xfId="0" applyFont="1" applyFill="1" applyBorder="1"/>
    <xf numFmtId="0" fontId="33" fillId="11" borderId="44" xfId="0" applyFont="1" applyFill="1" applyBorder="1" applyAlignment="1">
      <alignment horizontal="center"/>
    </xf>
    <xf numFmtId="0" fontId="33" fillId="11" borderId="58" xfId="0" applyFont="1" applyFill="1" applyBorder="1" applyAlignment="1">
      <alignment horizontal="center"/>
    </xf>
    <xf numFmtId="0" fontId="0" fillId="0" borderId="0" xfId="0" applyFont="1" applyAlignment="1"/>
    <xf numFmtId="1" fontId="3" fillId="3" borderId="30" xfId="0" applyNumberFormat="1" applyFont="1" applyFill="1" applyBorder="1" applyAlignment="1">
      <alignment horizontal="right"/>
    </xf>
    <xf numFmtId="0" fontId="3" fillId="6" borderId="64" xfId="0" applyFont="1" applyFill="1" applyBorder="1" applyAlignment="1">
      <alignment horizontal="right"/>
    </xf>
    <xf numFmtId="0" fontId="3" fillId="3" borderId="64" xfId="0" applyFont="1" applyFill="1" applyBorder="1"/>
    <xf numFmtId="0" fontId="3" fillId="3" borderId="63" xfId="0" applyFont="1" applyFill="1" applyBorder="1"/>
    <xf numFmtId="0" fontId="6" fillId="0" borderId="44" xfId="0" applyFont="1" applyBorder="1" applyAlignment="1">
      <alignment horizontal="right"/>
    </xf>
    <xf numFmtId="41" fontId="3" fillId="0" borderId="44" xfId="0" applyNumberFormat="1" applyFont="1" applyBorder="1" applyAlignment="1">
      <alignment horizontal="right"/>
    </xf>
    <xf numFmtId="165" fontId="3" fillId="0" borderId="44" xfId="0" applyNumberFormat="1" applyFont="1" applyBorder="1" applyAlignment="1">
      <alignment horizontal="right"/>
    </xf>
    <xf numFmtId="1" fontId="3" fillId="6" borderId="44" xfId="0" applyNumberFormat="1" applyFont="1" applyFill="1" applyBorder="1" applyAlignment="1">
      <alignment horizontal="right"/>
    </xf>
    <xf numFmtId="0" fontId="3" fillId="3" borderId="27" xfId="0" applyFont="1" applyFill="1" applyBorder="1"/>
    <xf numFmtId="0" fontId="3" fillId="3" borderId="65" xfId="0" applyFont="1" applyFill="1" applyBorder="1" applyAlignment="1">
      <alignment horizontal="right"/>
    </xf>
    <xf numFmtId="0" fontId="34" fillId="6" borderId="66" xfId="0" applyFont="1" applyFill="1" applyBorder="1"/>
    <xf numFmtId="0" fontId="6" fillId="0" borderId="37" xfId="0" applyFont="1" applyBorder="1" applyAlignment="1">
      <alignment horizontal="right" wrapText="1"/>
    </xf>
    <xf numFmtId="0" fontId="3" fillId="6" borderId="67" xfId="0" applyFont="1" applyFill="1" applyBorder="1"/>
    <xf numFmtId="0" fontId="3" fillId="6" borderId="68" xfId="0" applyFont="1" applyFill="1" applyBorder="1" applyAlignment="1">
      <alignment horizontal="right"/>
    </xf>
    <xf numFmtId="0" fontId="3" fillId="3" borderId="69" xfId="0" applyFont="1" applyFill="1" applyBorder="1"/>
    <xf numFmtId="0" fontId="3" fillId="3" borderId="70" xfId="0" applyFont="1" applyFill="1" applyBorder="1"/>
    <xf numFmtId="0" fontId="0" fillId="13" borderId="30" xfId="0" applyFont="1" applyFill="1" applyBorder="1" applyAlignment="1"/>
    <xf numFmtId="0" fontId="24" fillId="13" borderId="30" xfId="0" applyFont="1" applyFill="1" applyBorder="1" applyAlignment="1"/>
    <xf numFmtId="0" fontId="36" fillId="13" borderId="30" xfId="0" applyFont="1" applyFill="1" applyBorder="1" applyAlignment="1"/>
    <xf numFmtId="0" fontId="36" fillId="13" borderId="53" xfId="0" applyFont="1" applyFill="1" applyBorder="1" applyAlignment="1"/>
    <xf numFmtId="0" fontId="36" fillId="0" borderId="72" xfId="0" applyFont="1" applyBorder="1" applyAlignment="1">
      <alignment vertical="center"/>
    </xf>
    <xf numFmtId="0" fontId="36" fillId="0" borderId="75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1" fontId="36" fillId="0" borderId="76" xfId="0" applyNumberFormat="1" applyFont="1" applyBorder="1" applyAlignment="1">
      <alignment vertical="center"/>
    </xf>
    <xf numFmtId="0" fontId="36" fillId="0" borderId="77" xfId="0" applyFont="1" applyBorder="1" applyAlignment="1">
      <alignment vertical="center"/>
    </xf>
    <xf numFmtId="1" fontId="36" fillId="0" borderId="78" xfId="0" applyNumberFormat="1" applyFont="1" applyBorder="1" applyAlignment="1">
      <alignment vertical="center"/>
    </xf>
    <xf numFmtId="41" fontId="36" fillId="0" borderId="29" xfId="0" applyNumberFormat="1" applyFont="1" applyBorder="1" applyAlignment="1">
      <alignment horizontal="right"/>
    </xf>
    <xf numFmtId="0" fontId="36" fillId="0" borderId="53" xfId="0" applyFont="1" applyBorder="1" applyAlignment="1">
      <alignment vertical="center"/>
    </xf>
    <xf numFmtId="41" fontId="36" fillId="0" borderId="56" xfId="0" applyNumberFormat="1" applyFont="1" applyBorder="1" applyAlignment="1">
      <alignment horizontal="right"/>
    </xf>
    <xf numFmtId="0" fontId="36" fillId="13" borderId="55" xfId="0" applyFont="1" applyFill="1" applyBorder="1" applyAlignment="1"/>
    <xf numFmtId="0" fontId="36" fillId="0" borderId="55" xfId="0" applyFont="1" applyBorder="1" applyAlignment="1">
      <alignment vertical="center"/>
    </xf>
    <xf numFmtId="0" fontId="36" fillId="0" borderId="64" xfId="0" applyFont="1" applyBorder="1" applyAlignment="1">
      <alignment vertical="center"/>
    </xf>
    <xf numFmtId="0" fontId="36" fillId="13" borderId="63" xfId="0" applyFont="1" applyFill="1" applyBorder="1" applyAlignment="1"/>
    <xf numFmtId="0" fontId="36" fillId="13" borderId="53" xfId="0" applyFont="1" applyFill="1" applyBorder="1" applyAlignment="1">
      <alignment horizontal="right"/>
    </xf>
    <xf numFmtId="0" fontId="34" fillId="6" borderId="80" xfId="0" applyFont="1" applyFill="1" applyBorder="1"/>
    <xf numFmtId="0" fontId="3" fillId="6" borderId="81" xfId="0" applyFont="1" applyFill="1" applyBorder="1" applyAlignment="1">
      <alignment horizontal="right"/>
    </xf>
    <xf numFmtId="0" fontId="3" fillId="3" borderId="81" xfId="0" applyFont="1" applyFill="1" applyBorder="1"/>
    <xf numFmtId="0" fontId="3" fillId="3" borderId="82" xfId="0" applyFont="1" applyFill="1" applyBorder="1"/>
    <xf numFmtId="0" fontId="3" fillId="14" borderId="30" xfId="0" applyFont="1" applyFill="1" applyBorder="1"/>
    <xf numFmtId="43" fontId="3" fillId="14" borderId="30" xfId="0" applyNumberFormat="1" applyFont="1" applyFill="1" applyBorder="1" applyAlignment="1">
      <alignment horizontal="right"/>
    </xf>
    <xf numFmtId="0" fontId="3" fillId="14" borderId="83" xfId="0" applyFont="1" applyFill="1" applyBorder="1"/>
    <xf numFmtId="43" fontId="3" fillId="14" borderId="83" xfId="0" applyNumberFormat="1" applyFont="1" applyFill="1" applyBorder="1" applyAlignment="1">
      <alignment horizontal="right"/>
    </xf>
    <xf numFmtId="0" fontId="3" fillId="3" borderId="83" xfId="0" applyFont="1" applyFill="1" applyBorder="1"/>
    <xf numFmtId="0" fontId="36" fillId="3" borderId="37" xfId="0" applyFont="1" applyFill="1" applyBorder="1" applyAlignment="1"/>
    <xf numFmtId="0" fontId="32" fillId="13" borderId="71" xfId="0" applyFont="1" applyFill="1" applyBorder="1" applyAlignment="1"/>
    <xf numFmtId="2" fontId="3" fillId="6" borderId="29" xfId="0" applyNumberFormat="1" applyFont="1" applyFill="1" applyBorder="1" applyAlignment="1">
      <alignment horizontal="right"/>
    </xf>
    <xf numFmtId="8" fontId="3" fillId="3" borderId="30" xfId="0" applyNumberFormat="1" applyFont="1" applyFill="1" applyBorder="1"/>
    <xf numFmtId="8" fontId="24" fillId="3" borderId="8" xfId="0" applyNumberFormat="1" applyFont="1" applyFill="1" applyBorder="1" applyAlignment="1"/>
    <xf numFmtId="0" fontId="3" fillId="3" borderId="55" xfId="0" applyNumberFormat="1" applyFont="1" applyFill="1" applyBorder="1"/>
    <xf numFmtId="0" fontId="37" fillId="0" borderId="66" xfId="0" applyFont="1" applyBorder="1" applyAlignment="1">
      <alignment vertical="center" wrapText="1"/>
    </xf>
    <xf numFmtId="3" fontId="36" fillId="0" borderId="53" xfId="0" applyNumberFormat="1" applyFont="1" applyBorder="1" applyAlignment="1">
      <alignment vertical="center"/>
    </xf>
    <xf numFmtId="0" fontId="2" fillId="13" borderId="30" xfId="0" applyFont="1" applyFill="1" applyBorder="1" applyAlignment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23" fillId="0" borderId="30" xfId="0" applyFont="1" applyBorder="1"/>
    <xf numFmtId="0" fontId="10" fillId="3" borderId="30" xfId="0" applyFont="1" applyFill="1" applyBorder="1" applyAlignment="1">
      <alignment horizontal="center"/>
    </xf>
    <xf numFmtId="0" fontId="10" fillId="3" borderId="30" xfId="0" applyFont="1" applyFill="1" applyBorder="1"/>
    <xf numFmtId="0" fontId="3" fillId="3" borderId="30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left"/>
    </xf>
    <xf numFmtId="0" fontId="16" fillId="3" borderId="30" xfId="0" applyFont="1" applyFill="1" applyBorder="1" applyAlignment="1">
      <alignment horizontal="left"/>
    </xf>
    <xf numFmtId="0" fontId="17" fillId="3" borderId="30" xfId="0" applyFont="1" applyFill="1" applyBorder="1" applyAlignment="1">
      <alignment horizontal="left"/>
    </xf>
    <xf numFmtId="0" fontId="18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wrapText="1"/>
    </xf>
    <xf numFmtId="0" fontId="19" fillId="3" borderId="30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top"/>
    </xf>
    <xf numFmtId="0" fontId="3" fillId="13" borderId="30" xfId="0" applyFont="1" applyFill="1" applyBorder="1" applyAlignment="1">
      <alignment vertical="center"/>
    </xf>
    <xf numFmtId="0" fontId="3" fillId="13" borderId="30" xfId="0" applyFont="1" applyFill="1" applyBorder="1"/>
    <xf numFmtId="0" fontId="10" fillId="13" borderId="30" xfId="0" applyFont="1" applyFill="1" applyBorder="1"/>
    <xf numFmtId="0" fontId="6" fillId="13" borderId="30" xfId="0" applyFont="1" applyFill="1" applyBorder="1" applyAlignment="1">
      <alignment horizontal="right" vertical="center" textRotation="90"/>
    </xf>
    <xf numFmtId="0" fontId="6" fillId="13" borderId="30" xfId="0" applyFont="1" applyFill="1" applyBorder="1" applyAlignment="1">
      <alignment horizontal="right" vertical="center"/>
    </xf>
    <xf numFmtId="0" fontId="22" fillId="1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center" vertical="center"/>
    </xf>
    <xf numFmtId="17" fontId="3" fillId="13" borderId="30" xfId="0" applyNumberFormat="1" applyFont="1" applyFill="1" applyBorder="1" applyAlignment="1">
      <alignment horizontal="center" vertical="center"/>
    </xf>
    <xf numFmtId="0" fontId="23" fillId="13" borderId="30" xfId="0" applyFont="1" applyFill="1" applyBorder="1"/>
    <xf numFmtId="3" fontId="3" fillId="3" borderId="29" xfId="0" applyNumberFormat="1" applyFont="1" applyFill="1" applyBorder="1"/>
    <xf numFmtId="3" fontId="3" fillId="3" borderId="44" xfId="0" applyNumberFormat="1" applyFont="1" applyFill="1" applyBorder="1"/>
    <xf numFmtId="3" fontId="3" fillId="3" borderId="58" xfId="0" applyNumberFormat="1" applyFont="1" applyFill="1" applyBorder="1"/>
    <xf numFmtId="3" fontId="3" fillId="11" borderId="34" xfId="0" applyNumberFormat="1" applyFont="1" applyFill="1" applyBorder="1"/>
    <xf numFmtId="3" fontId="3" fillId="11" borderId="17" xfId="0" applyNumberFormat="1" applyFont="1" applyFill="1" applyBorder="1"/>
    <xf numFmtId="3" fontId="3" fillId="11" borderId="59" xfId="0" applyNumberFormat="1" applyFont="1" applyFill="1" applyBorder="1"/>
    <xf numFmtId="0" fontId="3" fillId="3" borderId="37" xfId="0" applyFont="1" applyFill="1" applyBorder="1" applyAlignment="1">
      <alignment horizontal="center" wrapText="1"/>
    </xf>
    <xf numFmtId="3" fontId="30" fillId="10" borderId="62" xfId="0" applyNumberFormat="1" applyFont="1" applyFill="1" applyBorder="1" applyAlignment="1">
      <alignment horizontal="center" vertical="center" wrapText="1"/>
    </xf>
    <xf numFmtId="3" fontId="36" fillId="0" borderId="74" xfId="0" applyNumberFormat="1" applyFont="1" applyBorder="1" applyAlignment="1">
      <alignment vertical="center"/>
    </xf>
    <xf numFmtId="3" fontId="36" fillId="13" borderId="53" xfId="0" applyNumberFormat="1" applyFont="1" applyFill="1" applyBorder="1" applyAlignment="1"/>
    <xf numFmtId="2" fontId="3" fillId="6" borderId="46" xfId="0" applyNumberFormat="1" applyFont="1" applyFill="1" applyBorder="1" applyAlignment="1">
      <alignment horizontal="right"/>
    </xf>
    <xf numFmtId="0" fontId="36" fillId="13" borderId="30" xfId="0" applyFont="1" applyFill="1" applyBorder="1" applyAlignment="1">
      <alignment horizontal="right"/>
    </xf>
    <xf numFmtId="2" fontId="36" fillId="13" borderId="53" xfId="0" applyNumberFormat="1" applyFont="1" applyFill="1" applyBorder="1" applyAlignment="1">
      <alignment horizontal="right"/>
    </xf>
    <xf numFmtId="3" fontId="36" fillId="3" borderId="37" xfId="0" applyNumberFormat="1" applyFont="1" applyFill="1" applyBorder="1" applyAlignment="1"/>
    <xf numFmtId="3" fontId="3" fillId="6" borderId="29" xfId="0" applyNumberFormat="1" applyFont="1" applyFill="1" applyBorder="1" applyAlignment="1">
      <alignment horizontal="right"/>
    </xf>
    <xf numFmtId="0" fontId="3" fillId="3" borderId="84" xfId="0" applyFont="1" applyFill="1" applyBorder="1"/>
    <xf numFmtId="0" fontId="5" fillId="13" borderId="30" xfId="0" applyFont="1" applyFill="1" applyBorder="1" applyAlignment="1"/>
    <xf numFmtId="0" fontId="26" fillId="18" borderId="30" xfId="0" applyFont="1" applyFill="1" applyBorder="1" applyAlignment="1">
      <alignment horizontal="center" vertical="center" wrapText="1"/>
    </xf>
    <xf numFmtId="0" fontId="30" fillId="19" borderId="30" xfId="0" applyFont="1" applyFill="1" applyBorder="1" applyAlignment="1">
      <alignment horizontal="center" vertical="center" wrapText="1"/>
    </xf>
    <xf numFmtId="0" fontId="30" fillId="10" borderId="29" xfId="0" applyFont="1" applyFill="1" applyBorder="1" applyAlignment="1">
      <alignment horizontal="center" vertical="top" wrapText="1"/>
    </xf>
    <xf numFmtId="0" fontId="29" fillId="9" borderId="32" xfId="0" applyFont="1" applyFill="1" applyBorder="1" applyAlignment="1">
      <alignment vertical="top" wrapText="1"/>
    </xf>
    <xf numFmtId="0" fontId="40" fillId="13" borderId="1" xfId="2" applyFont="1" applyFill="1" applyBorder="1"/>
    <xf numFmtId="0" fontId="40" fillId="13" borderId="30" xfId="2" applyFont="1" applyFill="1"/>
    <xf numFmtId="0" fontId="41" fillId="13" borderId="30" xfId="2" applyFont="1" applyFill="1"/>
    <xf numFmtId="168" fontId="1" fillId="20" borderId="85" xfId="3" applyNumberFormat="1" applyFont="1" applyFill="1" applyBorder="1" applyAlignment="1">
      <alignment vertical="center"/>
    </xf>
    <xf numFmtId="3" fontId="1" fillId="20" borderId="86" xfId="3" applyNumberFormat="1" applyFont="1" applyFill="1" applyBorder="1" applyAlignment="1">
      <alignment vertical="center"/>
    </xf>
    <xf numFmtId="0" fontId="1" fillId="20" borderId="86" xfId="3" applyFont="1" applyFill="1" applyBorder="1" applyAlignment="1">
      <alignment vertical="center"/>
    </xf>
    <xf numFmtId="3" fontId="42" fillId="20" borderId="86" xfId="3" applyNumberFormat="1" applyFill="1" applyBorder="1" applyAlignment="1">
      <alignment vertical="center"/>
    </xf>
    <xf numFmtId="3" fontId="1" fillId="20" borderId="52" xfId="3" applyNumberFormat="1" applyFont="1" applyFill="1" applyBorder="1" applyAlignment="1">
      <alignment vertical="center"/>
    </xf>
    <xf numFmtId="168" fontId="1" fillId="20" borderId="86" xfId="3" applyNumberFormat="1" applyFont="1" applyFill="1" applyBorder="1" applyAlignment="1">
      <alignment vertical="center"/>
    </xf>
    <xf numFmtId="0" fontId="1" fillId="20" borderId="87" xfId="3" applyFont="1" applyFill="1" applyBorder="1" applyAlignment="1">
      <alignment vertical="center"/>
    </xf>
    <xf numFmtId="0" fontId="40" fillId="13" borderId="88" xfId="2" applyFont="1" applyFill="1" applyBorder="1" applyAlignment="1">
      <alignment vertical="center"/>
    </xf>
    <xf numFmtId="0" fontId="40" fillId="21" borderId="77" xfId="2" applyFont="1" applyFill="1" applyBorder="1" applyAlignment="1">
      <alignment vertical="center"/>
    </xf>
    <xf numFmtId="0" fontId="40" fillId="13" borderId="89" xfId="2" applyFont="1" applyFill="1" applyBorder="1" applyAlignment="1">
      <alignment horizontal="center" vertical="center"/>
    </xf>
    <xf numFmtId="1" fontId="40" fillId="21" borderId="77" xfId="2" applyNumberFormat="1" applyFont="1" applyFill="1" applyBorder="1" applyAlignment="1">
      <alignment vertical="center"/>
    </xf>
    <xf numFmtId="0" fontId="40" fillId="13" borderId="89" xfId="2" applyFont="1" applyFill="1" applyBorder="1" applyAlignment="1">
      <alignment vertical="center"/>
    </xf>
    <xf numFmtId="3" fontId="40" fillId="13" borderId="89" xfId="2" applyNumberFormat="1" applyFont="1" applyFill="1" applyBorder="1" applyAlignment="1">
      <alignment vertical="center"/>
    </xf>
    <xf numFmtId="14" fontId="40" fillId="13" borderId="89" xfId="2" applyNumberFormat="1" applyFont="1" applyFill="1" applyBorder="1" applyAlignment="1">
      <alignment vertical="center"/>
    </xf>
    <xf numFmtId="3" fontId="43" fillId="0" borderId="30" xfId="2" applyNumberFormat="1" applyFont="1" applyAlignment="1">
      <alignment vertical="center"/>
    </xf>
    <xf numFmtId="3" fontId="40" fillId="13" borderId="77" xfId="2" applyNumberFormat="1" applyFont="1" applyFill="1" applyBorder="1" applyAlignment="1">
      <alignment vertical="center"/>
    </xf>
    <xf numFmtId="0" fontId="40" fillId="13" borderId="77" xfId="2" applyFont="1" applyFill="1" applyBorder="1" applyAlignment="1">
      <alignment vertical="center"/>
    </xf>
    <xf numFmtId="0" fontId="40" fillId="13" borderId="90" xfId="2" applyFont="1" applyFill="1" applyBorder="1" applyAlignment="1">
      <alignment vertical="center"/>
    </xf>
    <xf numFmtId="14" fontId="40" fillId="0" borderId="89" xfId="2" applyNumberFormat="1" applyFont="1" applyBorder="1" applyAlignment="1">
      <alignment vertical="center"/>
    </xf>
    <xf numFmtId="3" fontId="40" fillId="0" borderId="77" xfId="2" applyNumberFormat="1" applyFont="1" applyBorder="1" applyAlignment="1">
      <alignment vertical="center"/>
    </xf>
    <xf numFmtId="3" fontId="40" fillId="0" borderId="89" xfId="2" applyNumberFormat="1" applyFont="1" applyBorder="1" applyAlignment="1">
      <alignment vertical="center"/>
    </xf>
    <xf numFmtId="0" fontId="40" fillId="0" borderId="89" xfId="2" applyFont="1" applyBorder="1" applyAlignment="1">
      <alignment vertical="center"/>
    </xf>
    <xf numFmtId="0" fontId="40" fillId="13" borderId="91" xfId="2" applyFont="1" applyFill="1" applyBorder="1" applyAlignment="1">
      <alignment vertical="center"/>
    </xf>
    <xf numFmtId="0" fontId="40" fillId="13" borderId="77" xfId="2" applyFont="1" applyFill="1" applyBorder="1" applyAlignment="1">
      <alignment horizontal="center" vertical="center"/>
    </xf>
    <xf numFmtId="14" fontId="40" fillId="13" borderId="77" xfId="2" applyNumberFormat="1" applyFont="1" applyFill="1" applyBorder="1" applyAlignment="1">
      <alignment vertical="center"/>
    </xf>
    <xf numFmtId="3" fontId="43" fillId="0" borderId="92" xfId="2" applyNumberFormat="1" applyFont="1" applyBorder="1" applyAlignment="1">
      <alignment vertical="center"/>
    </xf>
    <xf numFmtId="0" fontId="40" fillId="13" borderId="1" xfId="2" applyFont="1" applyFill="1" applyBorder="1" applyAlignment="1">
      <alignment vertical="center"/>
    </xf>
    <xf numFmtId="0" fontId="40" fillId="13" borderId="30" xfId="2" applyFont="1" applyFill="1" applyAlignment="1">
      <alignment vertical="center"/>
    </xf>
    <xf numFmtId="0" fontId="39" fillId="13" borderId="30" xfId="2" applyFont="1" applyFill="1" applyAlignment="1">
      <alignment horizontal="center" vertical="center" wrapText="1"/>
    </xf>
    <xf numFmtId="0" fontId="39" fillId="13" borderId="30" xfId="2" applyFont="1" applyFill="1" applyAlignment="1">
      <alignment horizontal="center" vertical="center"/>
    </xf>
    <xf numFmtId="17" fontId="39" fillId="13" borderId="30" xfId="2" applyNumberFormat="1" applyFont="1" applyFill="1" applyAlignment="1">
      <alignment horizontal="center" vertical="center"/>
    </xf>
    <xf numFmtId="0" fontId="41" fillId="13" borderId="30" xfId="2" applyFont="1" applyFill="1" applyAlignment="1">
      <alignment vertical="center"/>
    </xf>
    <xf numFmtId="167" fontId="39" fillId="13" borderId="30" xfId="2" applyNumberFormat="1" applyFont="1" applyFill="1" applyAlignment="1">
      <alignment horizontal="center" vertical="center"/>
    </xf>
    <xf numFmtId="0" fontId="44" fillId="13" borderId="30" xfId="2" applyFont="1" applyFill="1" applyAlignment="1">
      <alignment horizontal="center" vertical="center"/>
    </xf>
    <xf numFmtId="0" fontId="46" fillId="13" borderId="1" xfId="2" applyFont="1" applyFill="1" applyBorder="1"/>
    <xf numFmtId="0" fontId="46" fillId="13" borderId="30" xfId="2" applyFont="1" applyFill="1"/>
    <xf numFmtId="0" fontId="47" fillId="13" borderId="30" xfId="2" applyFont="1" applyFill="1"/>
    <xf numFmtId="17" fontId="39" fillId="13" borderId="30" xfId="2" applyNumberFormat="1" applyFont="1" applyFill="1" applyAlignment="1">
      <alignment horizontal="center" vertical="center" wrapText="1"/>
    </xf>
    <xf numFmtId="3" fontId="3" fillId="3" borderId="37" xfId="0" applyNumberFormat="1" applyFont="1" applyFill="1" applyBorder="1"/>
    <xf numFmtId="3" fontId="3" fillId="11" borderId="38" xfId="0" applyNumberFormat="1" applyFont="1" applyFill="1" applyBorder="1"/>
    <xf numFmtId="0" fontId="36" fillId="0" borderId="79" xfId="0" applyFont="1" applyBorder="1" applyAlignment="1">
      <alignment horizontal="right" vertical="center"/>
    </xf>
    <xf numFmtId="0" fontId="36" fillId="0" borderId="73" xfId="0" applyFont="1" applyBorder="1" applyAlignment="1">
      <alignment horizontal="right" vertical="center"/>
    </xf>
    <xf numFmtId="0" fontId="0" fillId="0" borderId="0" xfId="0" applyFont="1" applyAlignment="1"/>
    <xf numFmtId="0" fontId="3" fillId="3" borderId="37" xfId="0" applyFont="1" applyFill="1" applyBorder="1" applyAlignment="1">
      <alignment horizontal="right"/>
    </xf>
    <xf numFmtId="0" fontId="29" fillId="9" borderId="49" xfId="0" applyFont="1" applyFill="1" applyBorder="1" applyAlignment="1">
      <alignment vertical="center" wrapText="1"/>
    </xf>
    <xf numFmtId="3" fontId="3" fillId="3" borderId="8" xfId="0" applyNumberFormat="1" applyFont="1" applyFill="1" applyBorder="1"/>
    <xf numFmtId="3" fontId="3" fillId="0" borderId="29" xfId="0" applyNumberFormat="1" applyFont="1" applyBorder="1" applyAlignment="1">
      <alignment horizontal="right"/>
    </xf>
    <xf numFmtId="3" fontId="3" fillId="6" borderId="34" xfId="0" applyNumberFormat="1" applyFont="1" applyFill="1" applyBorder="1" applyAlignment="1">
      <alignment horizontal="right"/>
    </xf>
    <xf numFmtId="3" fontId="3" fillId="6" borderId="38" xfId="0" applyNumberFormat="1" applyFont="1" applyFill="1" applyBorder="1" applyAlignment="1">
      <alignment horizontal="right"/>
    </xf>
    <xf numFmtId="3" fontId="3" fillId="3" borderId="45" xfId="0" applyNumberFormat="1" applyFont="1" applyFill="1" applyBorder="1"/>
    <xf numFmtId="3" fontId="6" fillId="11" borderId="34" xfId="0" applyNumberFormat="1" applyFont="1" applyFill="1" applyBorder="1"/>
    <xf numFmtId="3" fontId="6" fillId="11" borderId="17" xfId="0" applyNumberFormat="1" applyFont="1" applyFill="1" applyBorder="1"/>
    <xf numFmtId="3" fontId="6" fillId="11" borderId="59" xfId="0" applyNumberFormat="1" applyFont="1" applyFill="1" applyBorder="1"/>
    <xf numFmtId="0" fontId="30" fillId="10" borderId="37" xfId="0" applyFont="1" applyFill="1" applyBorder="1" applyAlignment="1">
      <alignment horizontal="center" vertical="center" wrapText="1"/>
    </xf>
    <xf numFmtId="3" fontId="30" fillId="10" borderId="37" xfId="0" applyNumberFormat="1" applyFont="1" applyFill="1" applyBorder="1" applyAlignment="1">
      <alignment horizontal="center" vertical="center" wrapText="1"/>
    </xf>
    <xf numFmtId="0" fontId="30" fillId="10" borderId="34" xfId="0" applyFont="1" applyFill="1" applyBorder="1" applyAlignment="1">
      <alignment horizontal="center" vertical="center" wrapText="1"/>
    </xf>
    <xf numFmtId="3" fontId="30" fillId="10" borderId="38" xfId="0" applyNumberFormat="1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left"/>
    </xf>
    <xf numFmtId="0" fontId="5" fillId="13" borderId="30" xfId="0" applyFont="1" applyFill="1" applyBorder="1"/>
    <xf numFmtId="0" fontId="3" fillId="3" borderId="30" xfId="0" applyFont="1" applyFill="1" applyBorder="1" applyAlignment="1">
      <alignment horizontal="right"/>
    </xf>
    <xf numFmtId="1" fontId="3" fillId="3" borderId="30" xfId="0" applyNumberFormat="1" applyFont="1" applyFill="1" applyBorder="1" applyAlignment="1">
      <alignment horizontal="right"/>
    </xf>
    <xf numFmtId="15" fontId="3" fillId="3" borderId="30" xfId="0" applyNumberFormat="1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left"/>
    </xf>
    <xf numFmtId="164" fontId="14" fillId="3" borderId="30" xfId="0" applyNumberFormat="1" applyFont="1" applyFill="1" applyBorder="1" applyAlignment="1">
      <alignment horizontal="right"/>
    </xf>
    <xf numFmtId="0" fontId="14" fillId="3" borderId="30" xfId="0" applyFont="1" applyFill="1" applyBorder="1" applyAlignment="1">
      <alignment horizontal="right"/>
    </xf>
    <xf numFmtId="0" fontId="15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left" wrapText="1"/>
    </xf>
    <xf numFmtId="0" fontId="20" fillId="3" borderId="30" xfId="0" applyFont="1" applyFill="1" applyBorder="1"/>
    <xf numFmtId="0" fontId="21" fillId="16" borderId="30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22" fillId="13" borderId="30" xfId="0" applyFont="1" applyFill="1" applyBorder="1" applyAlignment="1">
      <alignment horizontal="left" vertical="center" wrapText="1"/>
    </xf>
    <xf numFmtId="17" fontId="2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13" borderId="30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left" vertical="center"/>
    </xf>
    <xf numFmtId="0" fontId="5" fillId="0" borderId="12" xfId="0" applyFont="1" applyBorder="1"/>
    <xf numFmtId="0" fontId="7" fillId="0" borderId="44" xfId="0" applyFont="1" applyBorder="1" applyAlignment="1">
      <alignment horizontal="right" vertical="center" wrapText="1"/>
    </xf>
    <xf numFmtId="0" fontId="5" fillId="0" borderId="42" xfId="0" applyFont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6" fillId="4" borderId="10" xfId="0" applyFont="1" applyFill="1" applyBorder="1" applyAlignment="1">
      <alignment horizontal="left" vertical="center"/>
    </xf>
    <xf numFmtId="0" fontId="5" fillId="0" borderId="11" xfId="0" applyFont="1" applyBorder="1"/>
    <xf numFmtId="0" fontId="7" fillId="0" borderId="13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2" xfId="0" applyFont="1" applyBorder="1" applyAlignment="1">
      <alignment horizontal="right"/>
    </xf>
    <xf numFmtId="1" fontId="3" fillId="0" borderId="44" xfId="0" applyNumberFormat="1" applyFont="1" applyBorder="1" applyAlignment="1">
      <alignment horizontal="right" vertical="center"/>
    </xf>
    <xf numFmtId="0" fontId="5" fillId="0" borderId="42" xfId="0" applyFont="1" applyBorder="1"/>
    <xf numFmtId="0" fontId="3" fillId="0" borderId="17" xfId="0" applyFont="1" applyBorder="1" applyAlignment="1">
      <alignment horizontal="right" vertical="center"/>
    </xf>
    <xf numFmtId="0" fontId="5" fillId="0" borderId="19" xfId="0" applyFont="1" applyBorder="1" applyAlignment="1">
      <alignment horizontal="right"/>
    </xf>
    <xf numFmtId="14" fontId="3" fillId="0" borderId="13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 vertical="center"/>
    </xf>
    <xf numFmtId="0" fontId="38" fillId="0" borderId="17" xfId="0" applyFont="1" applyBorder="1" applyAlignment="1">
      <alignment horizontal="right" vertical="center"/>
    </xf>
    <xf numFmtId="0" fontId="38" fillId="0" borderId="18" xfId="0" applyFont="1" applyBorder="1" applyAlignment="1">
      <alignment horizontal="right" vertical="center"/>
    </xf>
    <xf numFmtId="0" fontId="6" fillId="4" borderId="5" xfId="0" applyFont="1" applyFill="1" applyBorder="1" applyAlignment="1">
      <alignment vertical="center" wrapText="1"/>
    </xf>
    <xf numFmtId="0" fontId="5" fillId="0" borderId="25" xfId="0" applyFont="1" applyBorder="1"/>
    <xf numFmtId="17" fontId="6" fillId="4" borderId="2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6" fillId="3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30" xfId="0" applyFont="1" applyBorder="1"/>
    <xf numFmtId="0" fontId="8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3" fontId="3" fillId="3" borderId="13" xfId="0" applyNumberFormat="1" applyFont="1" applyFill="1" applyBorder="1"/>
    <xf numFmtId="3" fontId="5" fillId="0" borderId="12" xfId="0" applyNumberFormat="1" applyFont="1" applyBorder="1"/>
    <xf numFmtId="3" fontId="3" fillId="3" borderId="13" xfId="0" applyNumberFormat="1" applyFont="1" applyFill="1" applyBorder="1" applyAlignment="1">
      <alignment horizontal="right"/>
    </xf>
    <xf numFmtId="3" fontId="5" fillId="0" borderId="14" xfId="0" applyNumberFormat="1" applyFont="1" applyBorder="1"/>
    <xf numFmtId="0" fontId="6" fillId="0" borderId="10" xfId="0" applyFont="1" applyBorder="1" applyAlignment="1">
      <alignment vertical="center" wrapText="1"/>
    </xf>
    <xf numFmtId="3" fontId="3" fillId="0" borderId="13" xfId="0" applyNumberFormat="1" applyFont="1" applyBorder="1"/>
    <xf numFmtId="3" fontId="3" fillId="0" borderId="13" xfId="0" applyNumberFormat="1" applyFont="1" applyBorder="1" applyAlignment="1">
      <alignment horizontal="right"/>
    </xf>
    <xf numFmtId="3" fontId="3" fillId="5" borderId="13" xfId="0" applyNumberFormat="1" applyFont="1" applyFill="1" applyBorder="1"/>
    <xf numFmtId="3" fontId="3" fillId="5" borderId="13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vertical="center" wrapText="1"/>
    </xf>
    <xf numFmtId="0" fontId="12" fillId="13" borderId="30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9" fillId="15" borderId="30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3" fillId="13" borderId="30" xfId="0" applyFont="1" applyFill="1" applyBorder="1" applyAlignment="1">
      <alignment horizontal="center"/>
    </xf>
    <xf numFmtId="0" fontId="0" fillId="13" borderId="30" xfId="0" applyFont="1" applyFill="1" applyBorder="1" applyAlignment="1"/>
    <xf numFmtId="0" fontId="3" fillId="13" borderId="30" xfId="0" applyFont="1" applyFill="1" applyBorder="1"/>
    <xf numFmtId="0" fontId="3" fillId="13" borderId="30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25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3" fillId="11" borderId="5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5" fillId="0" borderId="48" xfId="0" applyFont="1" applyBorder="1"/>
    <xf numFmtId="0" fontId="31" fillId="7" borderId="2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167" fontId="39" fillId="13" borderId="30" xfId="2" applyNumberFormat="1" applyFont="1" applyFill="1" applyAlignment="1">
      <alignment horizontal="center" vertical="center"/>
    </xf>
    <xf numFmtId="0" fontId="39" fillId="13" borderId="30" xfId="2" applyFont="1" applyFill="1" applyAlignment="1">
      <alignment horizontal="center" vertical="center"/>
    </xf>
    <xf numFmtId="0" fontId="39" fillId="22" borderId="91" xfId="2" applyFont="1" applyFill="1" applyBorder="1" applyAlignment="1">
      <alignment horizontal="center" vertical="center" wrapText="1"/>
    </xf>
    <xf numFmtId="0" fontId="39" fillId="22" borderId="93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 wrapText="1"/>
    </xf>
    <xf numFmtId="0" fontId="39" fillId="22" borderId="81" xfId="2" applyFont="1" applyFill="1" applyBorder="1" applyAlignment="1">
      <alignment horizontal="center" vertical="center" wrapText="1"/>
    </xf>
    <xf numFmtId="0" fontId="39" fillId="22" borderId="88" xfId="2" applyFont="1" applyFill="1" applyBorder="1" applyAlignment="1">
      <alignment horizontal="center" vertical="center" wrapText="1"/>
    </xf>
    <xf numFmtId="0" fontId="39" fillId="22" borderId="94" xfId="2" applyFont="1" applyFill="1" applyBorder="1" applyAlignment="1">
      <alignment horizontal="center" vertical="center" wrapText="1"/>
    </xf>
    <xf numFmtId="0" fontId="45" fillId="20" borderId="66" xfId="2" applyFont="1" applyFill="1" applyBorder="1" applyAlignment="1">
      <alignment vertical="center"/>
    </xf>
    <xf numFmtId="0" fontId="45" fillId="20" borderId="64" xfId="2" applyFont="1" applyFill="1" applyBorder="1" applyAlignment="1">
      <alignment vertical="center"/>
    </xf>
    <xf numFmtId="0" fontId="40" fillId="13" borderId="64" xfId="2" applyFont="1" applyFill="1" applyBorder="1" applyAlignment="1">
      <alignment horizontal="right" vertical="center"/>
    </xf>
    <xf numFmtId="0" fontId="40" fillId="13" borderId="63" xfId="2" applyFont="1" applyFill="1" applyBorder="1" applyAlignment="1">
      <alignment horizontal="right" vertical="center"/>
    </xf>
    <xf numFmtId="0" fontId="44" fillId="23" borderId="50" xfId="2" applyFont="1" applyFill="1" applyBorder="1" applyAlignment="1">
      <alignment horizontal="center" vertical="center"/>
    </xf>
    <xf numFmtId="0" fontId="44" fillId="23" borderId="52" xfId="2" applyFont="1" applyFill="1" applyBorder="1" applyAlignment="1">
      <alignment horizontal="center" vertical="center"/>
    </xf>
    <xf numFmtId="0" fontId="44" fillId="23" borderId="51" xfId="2" applyFont="1" applyFill="1" applyBorder="1" applyAlignment="1">
      <alignment horizontal="center" vertical="center"/>
    </xf>
    <xf numFmtId="0" fontId="39" fillId="22" borderId="96" xfId="2" applyFont="1" applyFill="1" applyBorder="1" applyAlignment="1">
      <alignment horizontal="center" vertical="center" wrapText="1"/>
    </xf>
    <xf numFmtId="0" fontId="39" fillId="22" borderId="80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/>
    </xf>
    <xf numFmtId="0" fontId="39" fillId="22" borderId="81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/>
    </xf>
    <xf numFmtId="0" fontId="39" fillId="22" borderId="89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 wrapText="1"/>
    </xf>
    <xf numFmtId="0" fontId="39" fillId="22" borderId="89" xfId="2" applyFont="1" applyFill="1" applyBorder="1" applyAlignment="1">
      <alignment horizontal="center" vertical="center" wrapText="1"/>
    </xf>
    <xf numFmtId="0" fontId="45" fillId="20" borderId="54" xfId="2" applyFont="1" applyFill="1" applyBorder="1" applyAlignment="1">
      <alignment vertical="center"/>
    </xf>
    <xf numFmtId="0" fontId="45" fillId="20" borderId="53" xfId="2" applyFont="1" applyFill="1" applyBorder="1" applyAlignment="1">
      <alignment vertical="center"/>
    </xf>
    <xf numFmtId="0" fontId="40" fillId="13" borderId="53" xfId="2" applyFont="1" applyFill="1" applyBorder="1" applyAlignment="1">
      <alignment horizontal="right" vertical="center"/>
    </xf>
    <xf numFmtId="0" fontId="40" fillId="13" borderId="55" xfId="2" applyFont="1" applyFill="1" applyBorder="1" applyAlignment="1">
      <alignment horizontal="right" vertical="center"/>
    </xf>
    <xf numFmtId="3" fontId="40" fillId="13" borderId="53" xfId="2" applyNumberFormat="1" applyFont="1" applyFill="1" applyBorder="1" applyAlignment="1">
      <alignment horizontal="right" vertical="center"/>
    </xf>
    <xf numFmtId="3" fontId="40" fillId="13" borderId="55" xfId="2" applyNumberFormat="1" applyFont="1" applyFill="1" applyBorder="1" applyAlignment="1">
      <alignment horizontal="right" vertical="center"/>
    </xf>
    <xf numFmtId="9" fontId="40" fillId="24" borderId="53" xfId="4" applyFont="1" applyFill="1" applyBorder="1" applyAlignment="1">
      <alignment horizontal="right" vertical="center"/>
    </xf>
    <xf numFmtId="9" fontId="40" fillId="24" borderId="55" xfId="4" applyFont="1" applyFill="1" applyBorder="1" applyAlignment="1">
      <alignment horizontal="right" vertical="center"/>
    </xf>
    <xf numFmtId="0" fontId="46" fillId="13" borderId="53" xfId="2" applyFont="1" applyFill="1" applyBorder="1" applyAlignment="1">
      <alignment horizontal="right" vertical="center"/>
    </xf>
    <xf numFmtId="0" fontId="46" fillId="13" borderId="55" xfId="2" applyFont="1" applyFill="1" applyBorder="1" applyAlignment="1">
      <alignment horizontal="right" vertical="center"/>
    </xf>
    <xf numFmtId="0" fontId="49" fillId="0" borderId="100" xfId="0" applyFont="1" applyBorder="1" applyAlignment="1">
      <alignment horizontal="left" vertical="top" wrapText="1"/>
    </xf>
    <xf numFmtId="0" fontId="49" fillId="0" borderId="101" xfId="0" applyFont="1" applyBorder="1" applyAlignment="1">
      <alignment horizontal="left" vertical="top" wrapText="1"/>
    </xf>
    <xf numFmtId="0" fontId="49" fillId="0" borderId="102" xfId="0" applyFont="1" applyBorder="1" applyAlignment="1">
      <alignment horizontal="left" vertical="top" wrapText="1"/>
    </xf>
    <xf numFmtId="17" fontId="39" fillId="13" borderId="30" xfId="2" applyNumberFormat="1" applyFont="1" applyFill="1" applyAlignment="1">
      <alignment horizontal="center" vertical="center"/>
    </xf>
    <xf numFmtId="0" fontId="48" fillId="23" borderId="99" xfId="2" applyFont="1" applyFill="1" applyBorder="1" applyAlignment="1">
      <alignment horizontal="center" vertical="center"/>
    </xf>
    <xf numFmtId="0" fontId="48" fillId="23" borderId="98" xfId="2" applyFont="1" applyFill="1" applyBorder="1" applyAlignment="1">
      <alignment horizontal="center" vertical="center"/>
    </xf>
    <xf numFmtId="0" fontId="48" fillId="23" borderId="97" xfId="2" applyFont="1" applyFill="1" applyBorder="1" applyAlignment="1">
      <alignment horizontal="center" vertical="center"/>
    </xf>
    <xf numFmtId="0" fontId="47" fillId="25" borderId="96" xfId="2" applyFont="1" applyFill="1" applyBorder="1" applyAlignment="1">
      <alignment vertical="center"/>
    </xf>
    <xf numFmtId="0" fontId="47" fillId="25" borderId="77" xfId="2" applyFont="1" applyFill="1" applyBorder="1" applyAlignment="1">
      <alignment vertical="center"/>
    </xf>
    <xf numFmtId="0" fontId="47" fillId="25" borderId="77" xfId="2" applyFont="1" applyFill="1" applyBorder="1" applyAlignment="1">
      <alignment horizontal="center" vertical="center"/>
    </xf>
    <xf numFmtId="0" fontId="47" fillId="25" borderId="78" xfId="2" applyFont="1" applyFill="1" applyBorder="1" applyAlignment="1">
      <alignment horizontal="center" vertical="center"/>
    </xf>
    <xf numFmtId="41" fontId="3" fillId="3" borderId="37" xfId="0" applyNumberFormat="1" applyFont="1" applyFill="1" applyBorder="1"/>
  </cellXfs>
  <cellStyles count="5">
    <cellStyle name="Normal" xfId="0" builtinId="0"/>
    <cellStyle name="Normal 2" xfId="3" xr:uid="{33DF06E4-D436-49A3-AD10-53839EA316F7}"/>
    <cellStyle name="Normal 3 2" xfId="2" xr:uid="{3C680E41-74EF-4B41-BFD4-C6E568F511A9}"/>
    <cellStyle name="Normal 6" xfId="1" xr:uid="{49943AEA-F369-4205-BD35-0C7414C9C7C9}"/>
    <cellStyle name="Percent 2" xfId="4" xr:uid="{99755205-C38B-4B60-B8CE-BF00975F47C0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  <name val="Calibri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C RTR-style" pivot="0" count="5" xr9:uid="{00000000-0011-0000-FFFF-FFFF00000000}">
      <tableStyleElement type="totalRow" dxfId="54"/>
      <tableStyleElement type="firstRowStripe" dxfId="53"/>
      <tableStyleElement type="secondRowStripe" dxfId="52"/>
      <tableStyleElement type="firstColumnStripe" dxfId="51"/>
      <tableStyleElement type="second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deral%20Bank/FB%20C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usiness Profile"/>
      <sheetName val="KYC"/>
      <sheetName val="Google"/>
      <sheetName val="Crime Check"/>
      <sheetName val="ROC"/>
      <sheetName val="GST"/>
      <sheetName val="Financial Statement-Combined"/>
      <sheetName val="Financial Statement2"/>
      <sheetName val="Financial Statement3"/>
      <sheetName val="Financial Statement4"/>
      <sheetName val="Instructions"/>
      <sheetName val="Banking"/>
      <sheetName val="Financials"/>
      <sheetName val="FOIR Self Employed"/>
      <sheetName val="FOIR Salaried"/>
      <sheetName val="NC-RTR"/>
      <sheetName val="RCU Check"/>
      <sheetName val="Key Metrics"/>
      <sheetName val="Empower HL &amp; NRP"/>
      <sheetName val="Banking product- Eligibility"/>
      <sheetName val="Express BT - Non Home"/>
      <sheetName val="Express BT - Home"/>
      <sheetName val="GTP - Eligi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IV5" t="e">
            <v>#REF!</v>
          </cell>
        </row>
        <row r="13">
          <cell r="IV13" t="e">
            <v>#REF!</v>
          </cell>
        </row>
        <row r="15">
          <cell r="IV15" t="e">
            <v>#REF!</v>
          </cell>
        </row>
        <row r="16">
          <cell r="IV16" t="e">
            <v>#REF!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2F681-D37E-4FB1-AD37-9B56639D6032}" name="LoanTrack" displayName="LoanTrack" ref="B19:N35" headerRowCount="0" totalsRowCount="1" headerRowDxfId="44" dataDxfId="42" totalsRowDxfId="40" headerRowBorderDxfId="43" tableBorderDxfId="41" totalsRowBorderDxfId="39">
  <tableColumns count="13">
    <tableColumn id="1" xr3:uid="{5704B348-BF4F-44EF-853D-A45BADFABE35}" name="Column1" totalsRowLabel="Total" headerRowDxfId="38" dataDxfId="37" totalsRowDxfId="36"/>
    <tableColumn id="2" xr3:uid="{57C64404-C922-41D4-9B0C-0FCE39C4763E}" name="Column2" headerRowDxfId="35" dataDxfId="34" totalsRowDxfId="33"/>
    <tableColumn id="3" xr3:uid="{4E70464F-B7A7-4B29-94D2-8F8D3695EC04}" name="Column3" totalsRowFunction="count" headerRowDxfId="32" dataDxfId="31" totalsRowDxfId="30"/>
    <tableColumn id="4" xr3:uid="{98B3E15B-A407-4946-8916-F1E37D532B71}" name="Column4" totalsRowFunction="sum" headerRowDxfId="29" dataDxfId="28" totalsRowDxfId="27"/>
    <tableColumn id="53" xr3:uid="{B587753D-BF5D-4540-8E16-7298299A4876}" name="Column52" totalsRowFunction="sum" headerRowDxfId="26" dataDxfId="25" totalsRowDxfId="24"/>
    <tableColumn id="5" xr3:uid="{BD9A05C8-2B4D-45AE-BD15-136DC2704766}" name="Column5" totalsRowFunction="sum" headerRowDxfId="23" dataDxfId="22" totalsRowDxfId="21"/>
    <tableColumn id="6" xr3:uid="{DCECD668-4F00-41AE-8E3D-AFFC473F86CE}" name="Column6" headerRowDxfId="20" dataDxfId="19" totalsRowDxfId="18"/>
    <tableColumn id="54" xr3:uid="{718DBBEF-9329-404A-95A6-D867C3AEEEDB}" name="Column54" totalsRowFunction="sum" headerRowDxfId="17" dataDxfId="16" totalsRowDxfId="15" dataCellStyle="Normal 3 2"/>
    <tableColumn id="7" xr3:uid="{27E8AB89-3B55-4E1C-808E-05D4DA3C079E}" name="Column7" headerRowDxfId="14" dataDxfId="13" totalsRowDxfId="12"/>
    <tableColumn id="8" xr3:uid="{943C9FF8-13CB-4DD7-A686-992E806E2E1C}" name="Column8" headerRowDxfId="11" dataDxfId="10" totalsRowDxfId="9">
      <calculatedColumnFormula>IFERROR(IF(J19&lt;(TODAY()-H19)/30,"",J19-((TODAY()-H19)/30)+1),"")</calculatedColumnFormula>
    </tableColumn>
    <tableColumn id="9" xr3:uid="{B82FC70E-EAD5-4DA0-AD29-E729CAD9B34D}" name="Column9" totalsRowFunction="custom" headerRowDxfId="8" dataDxfId="7" totalsRowDxfId="6">
      <totalsRowFormula>COUNTIF(L19:L34,"Yes")</totalsRowFormula>
    </tableColumn>
    <tableColumn id="10" xr3:uid="{48510CB3-B38D-41FB-A628-24AB22B8BA52}" name="Column10" totalsRowFunction="sum" headerRowDxfId="5" dataDxfId="4" totalsRowDxfId="3">
      <calculatedColumnFormula>IF(OR(L19="Yes",AND(K19&gt;1,K19&lt;&gt;"")),G19,"")</calculatedColumnFormula>
    </tableColumn>
    <tableColumn id="11" xr3:uid="{63996B26-C145-4399-81DC-9FAABB25CC4D}" name="Column11" totalsRowFunction="custom" headerRowDxfId="2" dataDxfId="1" totalsRowDxfId="0">
      <totalsRowFormula>SUMPRODUCT((N19:N34&lt;&gt;"")/COUNTIF(N19:N34,N19:N34&amp;""))</totalsRow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opLeftCell="E1" workbookViewId="0">
      <selection activeCell="B8" sqref="B8:K8"/>
    </sheetView>
  </sheetViews>
  <sheetFormatPr defaultColWidth="12.625" defaultRowHeight="15" customHeight="1"/>
  <cols>
    <col min="1" max="1" width="2.625" customWidth="1"/>
    <col min="2" max="2" width="4.125" customWidth="1"/>
    <col min="3" max="10" width="12" customWidth="1"/>
    <col min="11" max="11" width="4.125" customWidth="1"/>
    <col min="12" max="21" width="8" customWidth="1"/>
    <col min="22" max="26" width="7.6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1"/>
      <c r="M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4"/>
      <c r="B2" s="295" t="s">
        <v>0</v>
      </c>
      <c r="C2" s="296"/>
      <c r="D2" s="296"/>
      <c r="E2" s="296"/>
      <c r="F2" s="296"/>
      <c r="G2" s="296"/>
      <c r="H2" s="296"/>
      <c r="I2" s="296"/>
      <c r="J2" s="297"/>
      <c r="K2" s="5"/>
      <c r="L2" s="6"/>
      <c r="M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/>
      <c r="B3" s="298" t="s">
        <v>1</v>
      </c>
      <c r="C3" s="299"/>
      <c r="D3" s="292"/>
      <c r="E3" s="300"/>
      <c r="F3" s="292"/>
      <c r="G3" s="291" t="s">
        <v>2</v>
      </c>
      <c r="H3" s="292"/>
      <c r="I3" s="301"/>
      <c r="J3" s="302"/>
      <c r="K3" s="7"/>
      <c r="L3" s="6"/>
      <c r="M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298" t="s">
        <v>3</v>
      </c>
      <c r="C4" s="299"/>
      <c r="D4" s="292"/>
      <c r="E4" s="300"/>
      <c r="F4" s="303"/>
      <c r="G4" s="291" t="s">
        <v>4</v>
      </c>
      <c r="H4" s="292"/>
      <c r="I4" s="293"/>
      <c r="J4" s="294"/>
      <c r="K4" s="7"/>
      <c r="L4" s="6"/>
      <c r="M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"/>
      <c r="B5" s="298" t="s">
        <v>5</v>
      </c>
      <c r="C5" s="299"/>
      <c r="D5" s="292"/>
      <c r="E5" s="308"/>
      <c r="F5" s="292"/>
      <c r="G5" s="291" t="s">
        <v>6</v>
      </c>
      <c r="H5" s="292"/>
      <c r="I5" s="309"/>
      <c r="J5" s="302"/>
      <c r="K5" s="8"/>
      <c r="L5" s="6"/>
      <c r="M5" s="9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4"/>
      <c r="B6" s="298" t="s">
        <v>7</v>
      </c>
      <c r="C6" s="299"/>
      <c r="D6" s="292"/>
      <c r="E6" s="310">
        <f ca="1">IF(ISBLANK(E5),,DATEDIF(E5,TODAY(), "y"))</f>
        <v>0</v>
      </c>
      <c r="F6" s="292"/>
      <c r="G6" s="291" t="s">
        <v>7</v>
      </c>
      <c r="H6" s="292"/>
      <c r="I6" s="304">
        <f ca="1">IF(ISBLANK(I5),,DATEDIF(I5,TODAY(), "y"))</f>
        <v>0</v>
      </c>
      <c r="J6" s="305"/>
      <c r="K6" s="8"/>
      <c r="L6" s="6"/>
      <c r="M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>
      <c r="A7" s="4"/>
      <c r="B7" s="10" t="s">
        <v>8</v>
      </c>
      <c r="C7" s="11"/>
      <c r="D7" s="11"/>
      <c r="E7" s="311">
        <f>'NC-RTR'!E6</f>
        <v>0</v>
      </c>
      <c r="F7" s="312"/>
      <c r="G7" s="11" t="s">
        <v>8</v>
      </c>
      <c r="H7" s="12"/>
      <c r="I7" s="306">
        <f>'NC-RTR'!H6</f>
        <v>0</v>
      </c>
      <c r="J7" s="307"/>
      <c r="K7" s="100"/>
      <c r="L7" s="6"/>
      <c r="M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"/>
      <c r="B8" s="317"/>
      <c r="C8" s="318"/>
      <c r="D8" s="318"/>
      <c r="E8" s="318"/>
      <c r="F8" s="318"/>
      <c r="G8" s="318"/>
      <c r="H8" s="318"/>
      <c r="I8" s="318"/>
      <c r="J8" s="318"/>
      <c r="K8" s="319"/>
      <c r="L8" s="6"/>
      <c r="M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thickBot="1">
      <c r="A10" s="1"/>
      <c r="B10" s="320" t="s">
        <v>9</v>
      </c>
      <c r="C10" s="321"/>
      <c r="D10" s="321"/>
      <c r="E10" s="321"/>
      <c r="F10" s="321"/>
      <c r="G10" s="321"/>
      <c r="H10" s="321"/>
      <c r="I10" s="321"/>
      <c r="J10" s="322"/>
      <c r="K10" s="13"/>
      <c r="L10" s="6"/>
      <c r="M10" s="320" t="s">
        <v>10</v>
      </c>
      <c r="N10" s="321"/>
      <c r="O10" s="321"/>
      <c r="P10" s="321"/>
      <c r="Q10" s="321"/>
      <c r="R10" s="321"/>
      <c r="S10" s="321"/>
      <c r="T10" s="321"/>
      <c r="U10" s="322"/>
      <c r="V10" s="1"/>
      <c r="W10" s="1"/>
      <c r="X10" s="1"/>
      <c r="Y10" s="1"/>
      <c r="Z10" s="1"/>
    </row>
    <row r="11" spans="1:26" ht="16.5" customHeight="1">
      <c r="A11" s="4"/>
      <c r="B11" s="313" t="s">
        <v>11</v>
      </c>
      <c r="C11" s="296"/>
      <c r="D11" s="314"/>
      <c r="E11" s="315">
        <v>44197</v>
      </c>
      <c r="F11" s="314"/>
      <c r="G11" s="315">
        <v>44166</v>
      </c>
      <c r="H11" s="314"/>
      <c r="I11" s="315">
        <v>44136</v>
      </c>
      <c r="J11" s="316"/>
      <c r="K11" s="14"/>
      <c r="L11" s="6"/>
      <c r="M11" s="313" t="s">
        <v>11</v>
      </c>
      <c r="N11" s="296"/>
      <c r="O11" s="314"/>
      <c r="P11" s="315" t="s">
        <v>12</v>
      </c>
      <c r="Q11" s="316"/>
      <c r="R11" s="315" t="s">
        <v>13</v>
      </c>
      <c r="S11" s="316"/>
      <c r="T11" s="315" t="s">
        <v>14</v>
      </c>
      <c r="U11" s="316"/>
      <c r="V11" s="1"/>
      <c r="W11" s="1"/>
      <c r="X11" s="1"/>
      <c r="Y11" s="1"/>
      <c r="Z11" s="1"/>
    </row>
    <row r="12" spans="1:26" ht="16.5" customHeight="1">
      <c r="A12" s="4"/>
      <c r="B12" s="327" t="s">
        <v>15</v>
      </c>
      <c r="C12" s="299"/>
      <c r="D12" s="292"/>
      <c r="E12" s="323"/>
      <c r="F12" s="324"/>
      <c r="G12" s="323"/>
      <c r="H12" s="324"/>
      <c r="I12" s="325"/>
      <c r="J12" s="326"/>
      <c r="K12" s="15"/>
      <c r="L12" s="6"/>
      <c r="M12" s="327" t="s">
        <v>15</v>
      </c>
      <c r="N12" s="299"/>
      <c r="O12" s="292"/>
      <c r="P12" s="323"/>
      <c r="Q12" s="324"/>
      <c r="R12" s="323"/>
      <c r="S12" s="324"/>
      <c r="T12" s="325"/>
      <c r="U12" s="326"/>
      <c r="V12" s="1"/>
      <c r="W12" s="1"/>
      <c r="X12" s="1"/>
      <c r="Y12" s="1"/>
      <c r="Z12" s="1"/>
    </row>
    <row r="13" spans="1:26" ht="16.5" customHeight="1">
      <c r="A13" s="4"/>
      <c r="B13" s="327" t="s">
        <v>16</v>
      </c>
      <c r="C13" s="299"/>
      <c r="D13" s="292"/>
      <c r="E13" s="328"/>
      <c r="F13" s="324"/>
      <c r="G13" s="328"/>
      <c r="H13" s="324"/>
      <c r="I13" s="329"/>
      <c r="J13" s="326"/>
      <c r="K13" s="15"/>
      <c r="L13" s="6"/>
      <c r="M13" s="327" t="s">
        <v>16</v>
      </c>
      <c r="N13" s="299"/>
      <c r="O13" s="292"/>
      <c r="P13" s="328"/>
      <c r="Q13" s="324"/>
      <c r="R13" s="328"/>
      <c r="S13" s="324"/>
      <c r="T13" s="329"/>
      <c r="U13" s="326"/>
      <c r="V13" s="1"/>
      <c r="W13" s="1"/>
      <c r="X13" s="1"/>
      <c r="Y13" s="1"/>
      <c r="Z13" s="1"/>
    </row>
    <row r="14" spans="1:26" ht="16.5" customHeight="1">
      <c r="A14" s="4"/>
      <c r="B14" s="332" t="s">
        <v>17</v>
      </c>
      <c r="C14" s="299"/>
      <c r="D14" s="292"/>
      <c r="E14" s="330">
        <f>E12-E13</f>
        <v>0</v>
      </c>
      <c r="F14" s="324"/>
      <c r="G14" s="330">
        <f>G12-G13</f>
        <v>0</v>
      </c>
      <c r="H14" s="324"/>
      <c r="I14" s="331">
        <f>I12-I13</f>
        <v>0</v>
      </c>
      <c r="J14" s="326"/>
      <c r="K14" s="15"/>
      <c r="L14" s="6"/>
      <c r="M14" s="332" t="s">
        <v>17</v>
      </c>
      <c r="N14" s="299"/>
      <c r="O14" s="292"/>
      <c r="P14" s="330">
        <f>P12-P13</f>
        <v>0</v>
      </c>
      <c r="Q14" s="324"/>
      <c r="R14" s="330">
        <f>R12-R13</f>
        <v>0</v>
      </c>
      <c r="S14" s="324"/>
      <c r="T14" s="331">
        <f>T12-T13</f>
        <v>0</v>
      </c>
      <c r="U14" s="326"/>
      <c r="V14" s="1"/>
      <c r="W14" s="1"/>
      <c r="X14" s="1"/>
      <c r="Y14" s="1"/>
      <c r="Z14" s="1"/>
    </row>
    <row r="15" spans="1:2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4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4"/>
      <c r="B18" s="335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"/>
      <c r="B19" s="180"/>
      <c r="C19" s="165"/>
      <c r="D19" s="165"/>
      <c r="E19" s="166"/>
      <c r="F19" s="181"/>
      <c r="G19" s="181"/>
      <c r="H19" s="181"/>
      <c r="I19" s="181"/>
      <c r="J19" s="181"/>
      <c r="K19" s="181"/>
      <c r="L19" s="180"/>
      <c r="M19" s="180"/>
      <c r="N19" s="180"/>
      <c r="O19" s="180"/>
      <c r="P19" s="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/>
      <c r="B20" s="180"/>
      <c r="C20" s="167"/>
      <c r="D20" s="165"/>
      <c r="E20" s="166"/>
      <c r="F20" s="180"/>
      <c r="G20" s="181"/>
      <c r="H20" s="181"/>
      <c r="I20" s="181"/>
      <c r="J20" s="181"/>
      <c r="K20" s="181"/>
      <c r="L20" s="182"/>
      <c r="M20" s="180"/>
      <c r="N20" s="180"/>
      <c r="O20" s="180"/>
      <c r="P20" s="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"/>
      <c r="B21" s="180"/>
      <c r="C21" s="167"/>
      <c r="D21" s="165"/>
      <c r="E21" s="166"/>
      <c r="F21" s="180"/>
      <c r="G21" s="168"/>
      <c r="H21" s="168"/>
      <c r="I21" s="168"/>
      <c r="J21" s="181"/>
      <c r="K21" s="181"/>
      <c r="L21" s="182"/>
      <c r="M21" s="180"/>
      <c r="N21" s="180"/>
      <c r="O21" s="180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"/>
      <c r="B22" s="180"/>
      <c r="C22" s="165"/>
      <c r="D22" s="165"/>
      <c r="E22" s="166"/>
      <c r="F22" s="180"/>
      <c r="G22" s="165"/>
      <c r="H22" s="165"/>
      <c r="I22" s="166"/>
      <c r="J22" s="181"/>
      <c r="K22" s="181"/>
      <c r="L22" s="182"/>
      <c r="M22" s="180"/>
      <c r="N22" s="180"/>
      <c r="O22" s="180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"/>
      <c r="B23" s="180"/>
      <c r="C23" s="165"/>
      <c r="D23" s="165"/>
      <c r="E23" s="166"/>
      <c r="F23" s="180"/>
      <c r="G23" s="165"/>
      <c r="H23" s="165"/>
      <c r="I23" s="166"/>
      <c r="J23" s="181"/>
      <c r="K23" s="181"/>
      <c r="L23" s="183"/>
      <c r="M23" s="180"/>
      <c r="N23" s="180"/>
      <c r="O23" s="180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180"/>
      <c r="C24" s="180"/>
      <c r="D24" s="180"/>
      <c r="E24" s="166"/>
      <c r="F24" s="180"/>
      <c r="G24" s="165"/>
      <c r="H24" s="165"/>
      <c r="I24" s="166"/>
      <c r="J24" s="181"/>
      <c r="K24" s="181"/>
      <c r="L24" s="182"/>
      <c r="M24" s="180"/>
      <c r="N24" s="180"/>
      <c r="O24" s="180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"/>
      <c r="B25" s="180"/>
      <c r="C25" s="336"/>
      <c r="D25" s="270"/>
      <c r="E25" s="166"/>
      <c r="F25" s="180"/>
      <c r="G25" s="165"/>
      <c r="H25" s="165"/>
      <c r="I25" s="166"/>
      <c r="J25" s="181"/>
      <c r="K25" s="181"/>
      <c r="L25" s="180"/>
      <c r="M25" s="336"/>
      <c r="N25" s="270"/>
      <c r="O25" s="180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4"/>
      <c r="B26" s="180"/>
      <c r="C26" s="333"/>
      <c r="D26" s="270"/>
      <c r="E26" s="166"/>
      <c r="F26" s="180"/>
      <c r="G26" s="165"/>
      <c r="H26" s="165"/>
      <c r="I26" s="166"/>
      <c r="J26" s="181"/>
      <c r="K26" s="181"/>
      <c r="L26" s="180"/>
      <c r="M26" s="333"/>
      <c r="N26" s="270"/>
      <c r="O26" s="180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"/>
      <c r="B27" s="180"/>
      <c r="C27" s="270"/>
      <c r="D27" s="270"/>
      <c r="E27" s="166"/>
      <c r="F27" s="180"/>
      <c r="G27" s="166"/>
      <c r="H27" s="165"/>
      <c r="I27" s="166"/>
      <c r="J27" s="181"/>
      <c r="K27" s="181"/>
      <c r="L27" s="180"/>
      <c r="M27" s="270"/>
      <c r="N27" s="270"/>
      <c r="O27" s="180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"/>
      <c r="B28" s="180"/>
      <c r="C28" s="270"/>
      <c r="D28" s="270"/>
      <c r="E28" s="166"/>
      <c r="F28" s="180"/>
      <c r="G28" s="166"/>
      <c r="H28" s="165"/>
      <c r="I28" s="166"/>
      <c r="J28" s="181"/>
      <c r="K28" s="181"/>
      <c r="L28" s="180"/>
      <c r="M28" s="270"/>
      <c r="N28" s="270"/>
      <c r="O28" s="180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"/>
      <c r="B29" s="180"/>
      <c r="C29" s="334"/>
      <c r="D29" s="270"/>
      <c r="E29" s="166"/>
      <c r="F29" s="180"/>
      <c r="G29" s="166"/>
      <c r="H29" s="165"/>
      <c r="I29" s="166"/>
      <c r="J29" s="181"/>
      <c r="K29" s="181"/>
      <c r="L29" s="180"/>
      <c r="M29" s="334"/>
      <c r="N29" s="270"/>
      <c r="O29" s="180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"/>
      <c r="B30" s="180"/>
      <c r="C30" s="180"/>
      <c r="D30" s="180"/>
      <c r="E30" s="180"/>
      <c r="F30" s="180"/>
      <c r="G30" s="166"/>
      <c r="H30" s="165"/>
      <c r="I30" s="166"/>
      <c r="J30" s="181"/>
      <c r="K30" s="181"/>
      <c r="L30" s="182"/>
      <c r="M30" s="180"/>
      <c r="N30" s="180"/>
      <c r="O30" s="180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"/>
      <c r="B31" s="180"/>
      <c r="C31" s="180"/>
      <c r="D31" s="180"/>
      <c r="E31" s="180"/>
      <c r="F31" s="180"/>
      <c r="G31" s="166"/>
      <c r="H31" s="165"/>
      <c r="I31" s="166"/>
      <c r="J31" s="181"/>
      <c r="K31" s="181"/>
      <c r="L31" s="180"/>
      <c r="M31" s="180"/>
      <c r="N31" s="180"/>
      <c r="O31" s="180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/>
      <c r="B32" s="180"/>
      <c r="C32" s="180"/>
      <c r="D32" s="180"/>
      <c r="E32" s="180"/>
      <c r="F32" s="180"/>
      <c r="G32" s="166"/>
      <c r="H32" s="165"/>
      <c r="I32" s="166"/>
      <c r="J32" s="181"/>
      <c r="K32" s="181"/>
      <c r="L32" s="180"/>
      <c r="M32" s="180"/>
      <c r="N32" s="180"/>
      <c r="O32" s="180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4"/>
      <c r="B33" s="180"/>
      <c r="C33" s="180"/>
      <c r="D33" s="180"/>
      <c r="E33" s="180"/>
      <c r="F33" s="180"/>
      <c r="G33" s="181"/>
      <c r="H33" s="181"/>
      <c r="I33" s="181"/>
      <c r="J33" s="181"/>
      <c r="K33" s="181"/>
      <c r="L33" s="180"/>
      <c r="M33" s="180"/>
      <c r="N33" s="180"/>
      <c r="O33" s="180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4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4"/>
      <c r="B36" s="337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270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4"/>
      <c r="B38" s="169"/>
      <c r="C38" s="339"/>
      <c r="D38" s="270"/>
      <c r="E38" s="270"/>
      <c r="F38" s="340"/>
      <c r="G38" s="270"/>
      <c r="H38" s="270"/>
      <c r="I38" s="270"/>
      <c r="J38" s="270"/>
      <c r="K38" s="270"/>
      <c r="L38" s="270"/>
      <c r="M38" s="270"/>
      <c r="N38" s="270"/>
      <c r="O38" s="169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4"/>
      <c r="B39" s="169"/>
      <c r="C39" s="269"/>
      <c r="D39" s="270"/>
      <c r="E39" s="270"/>
      <c r="F39" s="273"/>
      <c r="G39" s="270"/>
      <c r="H39" s="270"/>
      <c r="I39" s="269"/>
      <c r="J39" s="270"/>
      <c r="K39" s="270"/>
      <c r="L39" s="273"/>
      <c r="M39" s="270"/>
      <c r="N39" s="270"/>
      <c r="O39" s="169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4"/>
      <c r="B40" s="169"/>
      <c r="C40" s="269"/>
      <c r="D40" s="270"/>
      <c r="E40" s="270"/>
      <c r="F40" s="273"/>
      <c r="G40" s="270"/>
      <c r="H40" s="270"/>
      <c r="I40" s="269"/>
      <c r="J40" s="270"/>
      <c r="K40" s="270"/>
      <c r="L40" s="273"/>
      <c r="M40" s="270"/>
      <c r="N40" s="270"/>
      <c r="O40" s="169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4"/>
      <c r="B41" s="169"/>
      <c r="C41" s="269"/>
      <c r="D41" s="270"/>
      <c r="E41" s="270"/>
      <c r="F41" s="273"/>
      <c r="G41" s="270"/>
      <c r="H41" s="270"/>
      <c r="I41" s="269"/>
      <c r="J41" s="270"/>
      <c r="K41" s="270"/>
      <c r="L41" s="273"/>
      <c r="M41" s="270"/>
      <c r="N41" s="270"/>
      <c r="O41" s="169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4"/>
      <c r="B42" s="169"/>
      <c r="C42" s="269"/>
      <c r="D42" s="270"/>
      <c r="E42" s="270"/>
      <c r="F42" s="271"/>
      <c r="G42" s="270"/>
      <c r="H42" s="270"/>
      <c r="I42" s="269"/>
      <c r="J42" s="270"/>
      <c r="K42" s="270"/>
      <c r="L42" s="272"/>
      <c r="M42" s="270"/>
      <c r="N42" s="270"/>
      <c r="O42" s="169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4"/>
      <c r="B43" s="169"/>
      <c r="C43" s="269"/>
      <c r="D43" s="270"/>
      <c r="E43" s="270"/>
      <c r="F43" s="271"/>
      <c r="G43" s="270"/>
      <c r="H43" s="270"/>
      <c r="I43" s="269"/>
      <c r="J43" s="270"/>
      <c r="K43" s="270"/>
      <c r="L43" s="271"/>
      <c r="M43" s="270"/>
      <c r="N43" s="270"/>
      <c r="O43" s="169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4"/>
      <c r="B44" s="169"/>
      <c r="C44" s="276"/>
      <c r="D44" s="270"/>
      <c r="E44" s="270"/>
      <c r="F44" s="277"/>
      <c r="G44" s="270"/>
      <c r="H44" s="270"/>
      <c r="I44" s="276"/>
      <c r="J44" s="270"/>
      <c r="K44" s="270"/>
      <c r="L44" s="278"/>
      <c r="M44" s="270"/>
      <c r="N44" s="270"/>
      <c r="O44" s="169"/>
      <c r="P44" s="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4"/>
      <c r="B45" s="169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69"/>
      <c r="N45" s="169"/>
      <c r="O45" s="169"/>
      <c r="P45" s="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4"/>
      <c r="B46" s="279"/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"/>
      <c r="B47" s="170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2"/>
      <c r="P47" s="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"/>
      <c r="B48" s="173"/>
      <c r="C48" s="274"/>
      <c r="D48" s="270"/>
      <c r="E48" s="270"/>
      <c r="F48" s="270"/>
      <c r="G48" s="270"/>
      <c r="H48" s="270"/>
      <c r="I48" s="270"/>
      <c r="J48" s="270"/>
      <c r="K48" s="174"/>
      <c r="L48" s="274"/>
      <c r="M48" s="270"/>
      <c r="N48" s="270"/>
      <c r="O48" s="175"/>
      <c r="P48" s="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4"/>
      <c r="B49" s="173"/>
      <c r="C49" s="280"/>
      <c r="D49" s="270"/>
      <c r="E49" s="270"/>
      <c r="F49" s="270"/>
      <c r="G49" s="270"/>
      <c r="H49" s="270"/>
      <c r="I49" s="270"/>
      <c r="J49" s="270"/>
      <c r="K49" s="176"/>
      <c r="L49" s="275"/>
      <c r="M49" s="270"/>
      <c r="N49" s="270"/>
      <c r="O49" s="169"/>
      <c r="P49" s="6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4"/>
      <c r="B50" s="173"/>
      <c r="C50" s="281"/>
      <c r="D50" s="270"/>
      <c r="E50" s="270"/>
      <c r="F50" s="270"/>
      <c r="G50" s="270"/>
      <c r="H50" s="270"/>
      <c r="I50" s="270"/>
      <c r="J50" s="270"/>
      <c r="K50" s="176"/>
      <c r="L50" s="275"/>
      <c r="M50" s="270"/>
      <c r="N50" s="270"/>
      <c r="O50" s="169"/>
      <c r="P50" s="6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4"/>
      <c r="B51" s="173"/>
      <c r="C51" s="280"/>
      <c r="D51" s="270"/>
      <c r="E51" s="270"/>
      <c r="F51" s="270"/>
      <c r="G51" s="270"/>
      <c r="H51" s="270"/>
      <c r="I51" s="270"/>
      <c r="J51" s="270"/>
      <c r="K51" s="176"/>
      <c r="L51" s="275"/>
      <c r="M51" s="270"/>
      <c r="N51" s="270"/>
      <c r="O51" s="169"/>
      <c r="P51" s="6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4"/>
      <c r="B52" s="173"/>
      <c r="C52" s="280"/>
      <c r="D52" s="270"/>
      <c r="E52" s="270"/>
      <c r="F52" s="270"/>
      <c r="G52" s="270"/>
      <c r="H52" s="270"/>
      <c r="I52" s="270"/>
      <c r="J52" s="270"/>
      <c r="K52" s="176"/>
      <c r="L52" s="275"/>
      <c r="M52" s="270"/>
      <c r="N52" s="270"/>
      <c r="O52" s="169"/>
      <c r="P52" s="6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4"/>
      <c r="B53" s="173"/>
      <c r="C53" s="280"/>
      <c r="D53" s="270"/>
      <c r="E53" s="270"/>
      <c r="F53" s="270"/>
      <c r="G53" s="270"/>
      <c r="H53" s="270"/>
      <c r="I53" s="270"/>
      <c r="J53" s="270"/>
      <c r="K53" s="176"/>
      <c r="L53" s="275"/>
      <c r="M53" s="270"/>
      <c r="N53" s="270"/>
      <c r="O53" s="169"/>
      <c r="P53" s="6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4"/>
      <c r="B54" s="173"/>
      <c r="C54" s="280"/>
      <c r="D54" s="270"/>
      <c r="E54" s="270"/>
      <c r="F54" s="270"/>
      <c r="G54" s="270"/>
      <c r="H54" s="270"/>
      <c r="I54" s="270"/>
      <c r="J54" s="270"/>
      <c r="K54" s="176"/>
      <c r="L54" s="275"/>
      <c r="M54" s="270"/>
      <c r="N54" s="270"/>
      <c r="O54" s="169"/>
      <c r="P54" s="6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4"/>
      <c r="B55" s="173"/>
      <c r="C55" s="280"/>
      <c r="D55" s="270"/>
      <c r="E55" s="270"/>
      <c r="F55" s="270"/>
      <c r="G55" s="270"/>
      <c r="H55" s="270"/>
      <c r="I55" s="270"/>
      <c r="J55" s="270"/>
      <c r="K55" s="176"/>
      <c r="L55" s="275"/>
      <c r="M55" s="270"/>
      <c r="N55" s="270"/>
      <c r="O55" s="169"/>
      <c r="P55" s="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4"/>
      <c r="B56" s="173"/>
      <c r="C56" s="177"/>
      <c r="D56" s="280"/>
      <c r="E56" s="270"/>
      <c r="F56" s="270"/>
      <c r="G56" s="270"/>
      <c r="H56" s="270"/>
      <c r="I56" s="270"/>
      <c r="J56" s="270"/>
      <c r="K56" s="176"/>
      <c r="L56" s="275"/>
      <c r="M56" s="270"/>
      <c r="N56" s="270"/>
      <c r="O56" s="169"/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4"/>
      <c r="B57" s="173"/>
      <c r="C57" s="177"/>
      <c r="D57" s="280"/>
      <c r="E57" s="270"/>
      <c r="F57" s="270"/>
      <c r="G57" s="270"/>
      <c r="H57" s="270"/>
      <c r="I57" s="270"/>
      <c r="J57" s="270"/>
      <c r="K57" s="176"/>
      <c r="L57" s="275"/>
      <c r="M57" s="270"/>
      <c r="N57" s="270"/>
      <c r="O57" s="169"/>
      <c r="P57" s="6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4"/>
      <c r="B58" s="173"/>
      <c r="C58" s="177"/>
      <c r="D58" s="280"/>
      <c r="E58" s="270"/>
      <c r="F58" s="270"/>
      <c r="G58" s="270"/>
      <c r="H58" s="270"/>
      <c r="I58" s="270"/>
      <c r="J58" s="270"/>
      <c r="K58" s="176"/>
      <c r="L58" s="275"/>
      <c r="M58" s="270"/>
      <c r="N58" s="270"/>
      <c r="O58" s="169"/>
      <c r="P58" s="6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4"/>
      <c r="B59" s="173"/>
      <c r="C59" s="177"/>
      <c r="D59" s="280"/>
      <c r="E59" s="270"/>
      <c r="F59" s="270"/>
      <c r="G59" s="270"/>
      <c r="H59" s="270"/>
      <c r="I59" s="270"/>
      <c r="J59" s="270"/>
      <c r="K59" s="176"/>
      <c r="L59" s="275"/>
      <c r="M59" s="270"/>
      <c r="N59" s="270"/>
      <c r="O59" s="169"/>
      <c r="P59" s="6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4"/>
      <c r="B60" s="173"/>
      <c r="C60" s="177"/>
      <c r="D60" s="280"/>
      <c r="E60" s="270"/>
      <c r="F60" s="270"/>
      <c r="G60" s="270"/>
      <c r="H60" s="270"/>
      <c r="I60" s="270"/>
      <c r="J60" s="270"/>
      <c r="K60" s="176"/>
      <c r="L60" s="275"/>
      <c r="M60" s="270"/>
      <c r="N60" s="270"/>
      <c r="O60" s="169"/>
      <c r="P60" s="6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4"/>
      <c r="B61" s="173"/>
      <c r="C61" s="177"/>
      <c r="D61" s="280"/>
      <c r="E61" s="270"/>
      <c r="F61" s="270"/>
      <c r="G61" s="270"/>
      <c r="H61" s="270"/>
      <c r="I61" s="270"/>
      <c r="J61" s="270"/>
      <c r="K61" s="176"/>
      <c r="L61" s="275"/>
      <c r="M61" s="270"/>
      <c r="N61" s="270"/>
      <c r="O61" s="169"/>
      <c r="P61" s="6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4"/>
      <c r="B62" s="173"/>
      <c r="C62" s="280"/>
      <c r="D62" s="270"/>
      <c r="E62" s="270"/>
      <c r="F62" s="270"/>
      <c r="G62" s="270"/>
      <c r="H62" s="270"/>
      <c r="I62" s="270"/>
      <c r="J62" s="270"/>
      <c r="K62" s="176"/>
      <c r="L62" s="275"/>
      <c r="M62" s="270"/>
      <c r="N62" s="270"/>
      <c r="O62" s="169"/>
      <c r="P62" s="6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4"/>
      <c r="B63" s="173"/>
      <c r="C63" s="280"/>
      <c r="D63" s="270"/>
      <c r="E63" s="270"/>
      <c r="F63" s="270"/>
      <c r="G63" s="270"/>
      <c r="H63" s="270"/>
      <c r="I63" s="270"/>
      <c r="J63" s="270"/>
      <c r="K63" s="176"/>
      <c r="L63" s="275"/>
      <c r="M63" s="270"/>
      <c r="N63" s="270"/>
      <c r="O63" s="169"/>
      <c r="P63" s="6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4"/>
      <c r="B64" s="173"/>
      <c r="C64" s="280"/>
      <c r="D64" s="270"/>
      <c r="E64" s="270"/>
      <c r="F64" s="270"/>
      <c r="G64" s="270"/>
      <c r="H64" s="270"/>
      <c r="I64" s="270"/>
      <c r="J64" s="270"/>
      <c r="K64" s="176"/>
      <c r="L64" s="275"/>
      <c r="M64" s="270"/>
      <c r="N64" s="270"/>
      <c r="O64" s="169"/>
      <c r="P64" s="6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6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"/>
      <c r="B66" s="279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"/>
      <c r="B67" s="173"/>
      <c r="C67" s="269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6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"/>
      <c r="B68" s="173"/>
      <c r="C68" s="269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6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4"/>
      <c r="B69" s="178"/>
      <c r="C69" s="282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4"/>
      <c r="B70" s="178"/>
      <c r="C70" s="283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6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"/>
      <c r="B71" s="173"/>
      <c r="C71" s="269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"/>
      <c r="B72" s="173"/>
      <c r="C72" s="269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6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"/>
      <c r="B73" s="173"/>
      <c r="C73" s="269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"/>
      <c r="B74" s="173"/>
      <c r="C74" s="269"/>
      <c r="D74" s="270"/>
      <c r="E74" s="270"/>
      <c r="F74" s="270"/>
      <c r="G74" s="94"/>
      <c r="H74" s="180"/>
      <c r="I74" s="180"/>
      <c r="J74" s="180"/>
      <c r="K74" s="180"/>
      <c r="L74" s="180"/>
      <c r="M74" s="180"/>
      <c r="N74" s="180"/>
      <c r="O74" s="180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"/>
      <c r="B75" s="284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6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"/>
      <c r="B76" s="284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6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"/>
      <c r="B78" s="285"/>
      <c r="C78" s="270"/>
      <c r="D78" s="270"/>
      <c r="E78" s="270"/>
      <c r="F78" s="270"/>
      <c r="G78" s="270"/>
      <c r="H78" s="270"/>
      <c r="I78" s="270"/>
      <c r="J78" s="270"/>
      <c r="K78" s="270"/>
      <c r="L78" s="179"/>
      <c r="M78" s="179"/>
      <c r="N78" s="179"/>
      <c r="O78" s="179"/>
      <c r="P78" s="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"/>
      <c r="B79" s="286"/>
      <c r="C79" s="270"/>
      <c r="D79" s="270"/>
      <c r="E79" s="270"/>
      <c r="F79" s="270"/>
      <c r="G79" s="270"/>
      <c r="H79" s="270"/>
      <c r="I79" s="270"/>
      <c r="J79" s="270"/>
      <c r="K79" s="270"/>
      <c r="L79" s="179"/>
      <c r="M79" s="179"/>
      <c r="N79" s="179"/>
      <c r="O79" s="179"/>
      <c r="P79" s="162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4"/>
      <c r="B80" s="184"/>
      <c r="C80" s="184"/>
      <c r="D80" s="184"/>
      <c r="E80" s="184"/>
      <c r="F80" s="184"/>
      <c r="G80" s="184"/>
      <c r="H80" s="184"/>
      <c r="I80" s="184"/>
      <c r="J80" s="287"/>
      <c r="K80" s="270"/>
      <c r="L80" s="179"/>
      <c r="M80" s="179"/>
      <c r="N80" s="179"/>
      <c r="O80" s="179"/>
      <c r="P80" s="162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4"/>
      <c r="B81" s="185"/>
      <c r="C81" s="186"/>
      <c r="D81" s="185"/>
      <c r="E81" s="185"/>
      <c r="F81" s="185"/>
      <c r="G81" s="185"/>
      <c r="H81" s="185"/>
      <c r="I81" s="185"/>
      <c r="J81" s="290"/>
      <c r="K81" s="270"/>
      <c r="L81" s="179"/>
      <c r="M81" s="179"/>
      <c r="N81" s="179"/>
      <c r="O81" s="179"/>
      <c r="P81" s="162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4"/>
      <c r="B82" s="185"/>
      <c r="C82" s="186"/>
      <c r="D82" s="185"/>
      <c r="E82" s="185"/>
      <c r="F82" s="185"/>
      <c r="G82" s="185"/>
      <c r="H82" s="185"/>
      <c r="I82" s="185"/>
      <c r="J82" s="290"/>
      <c r="K82" s="270"/>
      <c r="L82" s="179"/>
      <c r="M82" s="179"/>
      <c r="N82" s="179"/>
      <c r="O82" s="179"/>
      <c r="P82" s="162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4"/>
      <c r="B83" s="185"/>
      <c r="C83" s="186"/>
      <c r="D83" s="185"/>
      <c r="E83" s="185"/>
      <c r="F83" s="185"/>
      <c r="G83" s="185"/>
      <c r="H83" s="185"/>
      <c r="I83" s="185"/>
      <c r="J83" s="290"/>
      <c r="K83" s="270"/>
      <c r="L83" s="179"/>
      <c r="M83" s="179"/>
      <c r="N83" s="179"/>
      <c r="O83" s="179"/>
      <c r="P83" s="162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4"/>
      <c r="B84" s="185"/>
      <c r="C84" s="186"/>
      <c r="D84" s="185"/>
      <c r="E84" s="185"/>
      <c r="F84" s="185"/>
      <c r="G84" s="185"/>
      <c r="H84" s="185"/>
      <c r="I84" s="185"/>
      <c r="J84" s="290"/>
      <c r="K84" s="270"/>
      <c r="L84" s="179"/>
      <c r="M84" s="179"/>
      <c r="N84" s="179"/>
      <c r="O84" s="179"/>
      <c r="P84" s="162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4"/>
      <c r="B85" s="185"/>
      <c r="C85" s="186"/>
      <c r="D85" s="185"/>
      <c r="E85" s="185"/>
      <c r="F85" s="185"/>
      <c r="G85" s="185"/>
      <c r="H85" s="185"/>
      <c r="I85" s="185"/>
      <c r="J85" s="290"/>
      <c r="K85" s="270"/>
      <c r="L85" s="179"/>
      <c r="M85" s="179"/>
      <c r="N85" s="179"/>
      <c r="O85" s="179"/>
      <c r="P85" s="162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4"/>
      <c r="B86" s="185"/>
      <c r="C86" s="186"/>
      <c r="D86" s="185"/>
      <c r="E86" s="185"/>
      <c r="F86" s="185"/>
      <c r="G86" s="185"/>
      <c r="H86" s="185"/>
      <c r="I86" s="185"/>
      <c r="J86" s="290"/>
      <c r="K86" s="270"/>
      <c r="L86" s="179"/>
      <c r="M86" s="179"/>
      <c r="N86" s="179"/>
      <c r="O86" s="179"/>
      <c r="P86" s="162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4"/>
      <c r="B87" s="286"/>
      <c r="C87" s="270"/>
      <c r="D87" s="270"/>
      <c r="E87" s="270"/>
      <c r="F87" s="270"/>
      <c r="G87" s="270"/>
      <c r="H87" s="270"/>
      <c r="I87" s="270"/>
      <c r="J87" s="270"/>
      <c r="K87" s="270"/>
      <c r="L87" s="179"/>
      <c r="M87" s="179"/>
      <c r="N87" s="179"/>
      <c r="O87" s="179"/>
      <c r="P87" s="162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4"/>
      <c r="B88" s="184"/>
      <c r="C88" s="184"/>
      <c r="D88" s="184"/>
      <c r="E88" s="184"/>
      <c r="F88" s="184"/>
      <c r="G88" s="184"/>
      <c r="H88" s="184"/>
      <c r="I88" s="184"/>
      <c r="J88" s="287"/>
      <c r="K88" s="270"/>
      <c r="L88" s="179"/>
      <c r="M88" s="179"/>
      <c r="N88" s="179"/>
      <c r="O88" s="179"/>
      <c r="P88" s="162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4"/>
      <c r="B89" s="185"/>
      <c r="C89" s="186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62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4"/>
      <c r="B90" s="185"/>
      <c r="C90" s="186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62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4"/>
      <c r="B91" s="185"/>
      <c r="C91" s="186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62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4"/>
      <c r="B92" s="185"/>
      <c r="C92" s="186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62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4"/>
      <c r="B93" s="185"/>
      <c r="C93" s="186"/>
      <c r="D93" s="179"/>
      <c r="E93" s="179"/>
      <c r="F93" s="179"/>
      <c r="G93" s="179"/>
      <c r="H93" s="179"/>
      <c r="I93" s="179"/>
      <c r="J93" s="179"/>
      <c r="K93" s="179"/>
      <c r="L93" s="187"/>
      <c r="M93" s="187"/>
      <c r="N93" s="187"/>
      <c r="O93" s="180"/>
      <c r="P93" s="163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4"/>
      <c r="B94" s="185"/>
      <c r="C94" s="186"/>
      <c r="D94" s="179"/>
      <c r="E94" s="179"/>
      <c r="F94" s="179"/>
      <c r="G94" s="179"/>
      <c r="H94" s="179"/>
      <c r="I94" s="179"/>
      <c r="J94" s="179"/>
      <c r="K94" s="179"/>
      <c r="L94" s="187"/>
      <c r="M94" s="187"/>
      <c r="N94" s="187"/>
      <c r="O94" s="180"/>
      <c r="P94" s="163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4"/>
      <c r="B95" s="179"/>
      <c r="C95" s="179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0"/>
      <c r="P95" s="163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4"/>
      <c r="B96" s="179"/>
      <c r="C96" s="179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0"/>
      <c r="P96" s="163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"/>
      <c r="B97" s="17"/>
      <c r="C97" s="162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"/>
      <c r="B98" s="1"/>
      <c r="C98" s="18"/>
      <c r="D98" s="19"/>
      <c r="E98" s="16"/>
      <c r="F98" s="19"/>
      <c r="G98" s="19"/>
      <c r="H98" s="19"/>
      <c r="I98" s="19"/>
      <c r="J98" s="19"/>
      <c r="K98" s="19"/>
      <c r="L98" s="19"/>
      <c r="M98" s="19"/>
      <c r="N98" s="1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"/>
      <c r="B99" s="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"/>
      <c r="B100" s="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"/>
      <c r="B101" s="1"/>
      <c r="C101" s="18"/>
      <c r="D101" s="19"/>
      <c r="E101" s="16"/>
      <c r="F101" s="19"/>
      <c r="G101" s="19"/>
      <c r="H101" s="19"/>
      <c r="I101" s="19"/>
      <c r="J101" s="19"/>
      <c r="K101" s="19"/>
      <c r="L101" s="19"/>
      <c r="M101" s="19"/>
      <c r="N101" s="1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"/>
      <c r="B102" s="1"/>
      <c r="C102" s="18"/>
      <c r="D102" s="19"/>
      <c r="E102" s="16"/>
      <c r="F102" s="19"/>
      <c r="G102" s="19"/>
      <c r="H102" s="19"/>
      <c r="I102" s="19"/>
      <c r="J102" s="19"/>
      <c r="K102" s="19"/>
      <c r="L102" s="19"/>
      <c r="M102" s="19"/>
      <c r="N102" s="1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"/>
      <c r="B103" s="1"/>
      <c r="C103" s="18"/>
      <c r="D103" s="19"/>
      <c r="E103" s="16"/>
      <c r="F103" s="19"/>
      <c r="G103" s="19"/>
      <c r="H103" s="19"/>
      <c r="I103" s="19"/>
      <c r="J103" s="19"/>
      <c r="K103" s="19"/>
      <c r="L103" s="19"/>
      <c r="M103" s="19"/>
      <c r="N103" s="1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"/>
      <c r="B104" s="1"/>
      <c r="C104" s="18"/>
      <c r="D104" s="19"/>
      <c r="E104" s="16"/>
      <c r="F104" s="19"/>
      <c r="G104" s="19"/>
      <c r="H104" s="19"/>
      <c r="I104" s="19"/>
      <c r="J104" s="19"/>
      <c r="K104" s="19"/>
      <c r="L104" s="19"/>
      <c r="M104" s="19"/>
      <c r="N104" s="1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"/>
      <c r="B105" s="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"/>
      <c r="B106" s="1"/>
      <c r="C106" s="18"/>
      <c r="D106" s="19"/>
      <c r="E106" s="16"/>
      <c r="F106" s="19"/>
      <c r="G106" s="19"/>
      <c r="H106" s="19"/>
      <c r="I106" s="19"/>
      <c r="J106" s="19"/>
      <c r="K106" s="19"/>
      <c r="L106" s="19"/>
      <c r="M106" s="19"/>
      <c r="N106" s="1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"/>
      <c r="B107" s="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"/>
      <c r="B108" s="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"/>
      <c r="B109" s="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"/>
      <c r="B110" s="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"/>
      <c r="B111" s="1"/>
      <c r="C111" s="18"/>
      <c r="D111" s="19"/>
      <c r="E111" s="20"/>
      <c r="F111" s="19"/>
      <c r="G111" s="19"/>
      <c r="H111" s="19"/>
      <c r="I111" s="19"/>
      <c r="J111" s="19"/>
      <c r="K111" s="19"/>
      <c r="L111" s="19"/>
      <c r="M111" s="19"/>
      <c r="N111" s="1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"/>
      <c r="B112" s="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"/>
      <c r="B113" s="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"/>
      <c r="B114" s="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"/>
      <c r="B115" s="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"/>
      <c r="B116" s="1"/>
      <c r="C116" s="18"/>
      <c r="D116" s="19"/>
      <c r="E116" s="21"/>
      <c r="F116" s="21"/>
      <c r="G116" s="21"/>
      <c r="H116" s="21"/>
      <c r="I116" s="21"/>
      <c r="J116" s="21"/>
      <c r="K116" s="288"/>
      <c r="L116" s="289"/>
      <c r="M116" s="19"/>
      <c r="N116" s="1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"/>
      <c r="B117" s="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"/>
      <c r="B118" s="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"/>
      <c r="B119" s="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"/>
      <c r="B120" s="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"/>
      <c r="B121" s="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"/>
      <c r="B122" s="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"/>
      <c r="B123" s="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"/>
      <c r="B124" s="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"/>
      <c r="B125" s="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"/>
      <c r="B126" s="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"/>
      <c r="B127" s="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"/>
      <c r="B128" s="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"/>
      <c r="B129" s="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"/>
      <c r="B130" s="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"/>
      <c r="B131" s="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"/>
      <c r="B132" s="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"/>
      <c r="B133" s="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"/>
      <c r="B134" s="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"/>
      <c r="B135" s="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"/>
      <c r="B136" s="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"/>
      <c r="B137" s="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"/>
      <c r="B138" s="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"/>
      <c r="B139" s="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"/>
      <c r="B140" s="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"/>
      <c r="B141" s="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"/>
      <c r="B142" s="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"/>
      <c r="B143" s="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"/>
      <c r="B144" s="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"/>
      <c r="B145" s="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"/>
      <c r="B146" s="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"/>
      <c r="B147" s="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"/>
      <c r="B148" s="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"/>
      <c r="B149" s="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"/>
      <c r="B150" s="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"/>
      <c r="B151" s="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"/>
      <c r="B152" s="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"/>
      <c r="B153" s="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"/>
      <c r="B154" s="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"/>
      <c r="B155" s="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"/>
      <c r="B156" s="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"/>
      <c r="B157" s="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"/>
      <c r="B158" s="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"/>
      <c r="B159" s="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"/>
      <c r="B160" s="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"/>
      <c r="B161" s="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"/>
      <c r="B162" s="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"/>
      <c r="B163" s="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"/>
      <c r="B164" s="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"/>
      <c r="B165" s="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46">
    <mergeCell ref="I39:K39"/>
    <mergeCell ref="L39:N39"/>
    <mergeCell ref="C40:E40"/>
    <mergeCell ref="F40:H40"/>
    <mergeCell ref="I40:K40"/>
    <mergeCell ref="L40:N40"/>
    <mergeCell ref="R14:S14"/>
    <mergeCell ref="T14:U14"/>
    <mergeCell ref="B14:D14"/>
    <mergeCell ref="M26:N28"/>
    <mergeCell ref="M29:N29"/>
    <mergeCell ref="B18:O18"/>
    <mergeCell ref="C25:D25"/>
    <mergeCell ref="M25:N25"/>
    <mergeCell ref="C26:D28"/>
    <mergeCell ref="C29:D29"/>
    <mergeCell ref="B36:O36"/>
    <mergeCell ref="C38:E38"/>
    <mergeCell ref="F38:N38"/>
    <mergeCell ref="C39:E39"/>
    <mergeCell ref="F39:H39"/>
    <mergeCell ref="E13:F13"/>
    <mergeCell ref="G13:H13"/>
    <mergeCell ref="I13:J13"/>
    <mergeCell ref="M13:O13"/>
    <mergeCell ref="P13:Q13"/>
    <mergeCell ref="E14:F14"/>
    <mergeCell ref="G14:H14"/>
    <mergeCell ref="I14:J14"/>
    <mergeCell ref="M14:O14"/>
    <mergeCell ref="P14:Q14"/>
    <mergeCell ref="M11:O11"/>
    <mergeCell ref="P11:Q11"/>
    <mergeCell ref="R11:S11"/>
    <mergeCell ref="T11:U11"/>
    <mergeCell ref="L56:N56"/>
    <mergeCell ref="L57:N57"/>
    <mergeCell ref="B8:K8"/>
    <mergeCell ref="B10:J10"/>
    <mergeCell ref="M10:U10"/>
    <mergeCell ref="B11:D11"/>
    <mergeCell ref="E11:F11"/>
    <mergeCell ref="G11:H11"/>
    <mergeCell ref="I11:J11"/>
    <mergeCell ref="E12:F12"/>
    <mergeCell ref="G12:H12"/>
    <mergeCell ref="I12:J12"/>
    <mergeCell ref="M12:O12"/>
    <mergeCell ref="P12:Q12"/>
    <mergeCell ref="R12:S12"/>
    <mergeCell ref="T12:U12"/>
    <mergeCell ref="R13:S13"/>
    <mergeCell ref="T13:U13"/>
    <mergeCell ref="B12:D12"/>
    <mergeCell ref="B13:D13"/>
    <mergeCell ref="I6:J6"/>
    <mergeCell ref="I7:J7"/>
    <mergeCell ref="B5:D5"/>
    <mergeCell ref="E5:F5"/>
    <mergeCell ref="G5:H5"/>
    <mergeCell ref="I5:J5"/>
    <mergeCell ref="B6:D6"/>
    <mergeCell ref="E6:F6"/>
    <mergeCell ref="G6:H6"/>
    <mergeCell ref="E7:F7"/>
    <mergeCell ref="G4:H4"/>
    <mergeCell ref="I4:J4"/>
    <mergeCell ref="B2:J2"/>
    <mergeCell ref="B3:D3"/>
    <mergeCell ref="E3:F3"/>
    <mergeCell ref="G3:H3"/>
    <mergeCell ref="I3:J3"/>
    <mergeCell ref="B4:D4"/>
    <mergeCell ref="E4:F4"/>
    <mergeCell ref="B76:O76"/>
    <mergeCell ref="B78:K78"/>
    <mergeCell ref="B79:K79"/>
    <mergeCell ref="J80:K80"/>
    <mergeCell ref="J88:K88"/>
    <mergeCell ref="K116:L116"/>
    <mergeCell ref="J81:K81"/>
    <mergeCell ref="J82:K82"/>
    <mergeCell ref="J83:K83"/>
    <mergeCell ref="J84:K84"/>
    <mergeCell ref="J85:K85"/>
    <mergeCell ref="J86:K86"/>
    <mergeCell ref="B87:K87"/>
    <mergeCell ref="C67:O67"/>
    <mergeCell ref="C68:O68"/>
    <mergeCell ref="C69:O69"/>
    <mergeCell ref="C70:O70"/>
    <mergeCell ref="C71:O71"/>
    <mergeCell ref="C72:O72"/>
    <mergeCell ref="C73:O73"/>
    <mergeCell ref="C74:F74"/>
    <mergeCell ref="B75:O75"/>
    <mergeCell ref="L61:N61"/>
    <mergeCell ref="D61:J61"/>
    <mergeCell ref="C62:J62"/>
    <mergeCell ref="L62:N62"/>
    <mergeCell ref="C63:J63"/>
    <mergeCell ref="L63:N63"/>
    <mergeCell ref="C64:J64"/>
    <mergeCell ref="L64:N64"/>
    <mergeCell ref="B66:O66"/>
    <mergeCell ref="C55:J55"/>
    <mergeCell ref="L55:N55"/>
    <mergeCell ref="D56:J56"/>
    <mergeCell ref="D57:J57"/>
    <mergeCell ref="D58:J58"/>
    <mergeCell ref="L58:N58"/>
    <mergeCell ref="D59:J59"/>
    <mergeCell ref="L59:N59"/>
    <mergeCell ref="D60:J60"/>
    <mergeCell ref="L60:N60"/>
    <mergeCell ref="C50:J50"/>
    <mergeCell ref="L50:N50"/>
    <mergeCell ref="C51:J51"/>
    <mergeCell ref="L51:N51"/>
    <mergeCell ref="C52:J52"/>
    <mergeCell ref="L52:N52"/>
    <mergeCell ref="L53:N53"/>
    <mergeCell ref="C53:J53"/>
    <mergeCell ref="C54:J54"/>
    <mergeCell ref="L54:N54"/>
    <mergeCell ref="L48:N48"/>
    <mergeCell ref="L49:N49"/>
    <mergeCell ref="C44:E44"/>
    <mergeCell ref="F44:H44"/>
    <mergeCell ref="I44:K44"/>
    <mergeCell ref="L44:N44"/>
    <mergeCell ref="B46:O46"/>
    <mergeCell ref="C48:J48"/>
    <mergeCell ref="C49:J49"/>
    <mergeCell ref="I43:K43"/>
    <mergeCell ref="L43:N43"/>
    <mergeCell ref="C41:E41"/>
    <mergeCell ref="C42:E42"/>
    <mergeCell ref="F42:H42"/>
    <mergeCell ref="I42:K42"/>
    <mergeCell ref="L42:N42"/>
    <mergeCell ref="C43:E43"/>
    <mergeCell ref="F43:H43"/>
    <mergeCell ref="F41:H41"/>
    <mergeCell ref="I41:K41"/>
    <mergeCell ref="L41:N41"/>
  </mergeCells>
  <conditionalFormatting sqref="M29:N29 C29:D29">
    <cfRule type="containsText" dxfId="49" priority="1" stopIfTrue="1" operator="containsText" text="Excellent">
      <formula>NOT(ISERROR(SEARCH(("Excellent"),(M29))))</formula>
    </cfRule>
  </conditionalFormatting>
  <conditionalFormatting sqref="M29:N29 C29:D29">
    <cfRule type="containsText" dxfId="48" priority="2" stopIfTrue="1" operator="containsText" text="Good">
      <formula>NOT(ISERROR(SEARCH(("Good"),(M29))))</formula>
    </cfRule>
  </conditionalFormatting>
  <conditionalFormatting sqref="M29:N29 C29:D29">
    <cfRule type="containsText" dxfId="47" priority="3" stopIfTrue="1" operator="containsText" text="Poor">
      <formula>NOT(ISERROR(SEARCH(("Poor"),(M29))))</formula>
    </cfRule>
  </conditionalFormatting>
  <conditionalFormatting sqref="C29:D29 M29:N29">
    <cfRule type="containsText" dxfId="46" priority="4" stopIfTrue="1" operator="containsText" text="Average">
      <formula>NOT(ISERROR(SEARCH(("Average"),(C29))))</formula>
    </cfRule>
  </conditionalFormatting>
  <conditionalFormatting sqref="K49:K64">
    <cfRule type="cellIs" dxfId="45" priority="5" stopIfTrue="1" operator="equal">
      <formula>"Y"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3" sqref="C13"/>
    </sheetView>
  </sheetViews>
  <sheetFormatPr defaultColWidth="12.625" defaultRowHeight="15" customHeight="1"/>
  <cols>
    <col min="1" max="1" width="8" customWidth="1"/>
    <col min="2" max="2" width="16.125" customWidth="1"/>
    <col min="3" max="3" width="21.5" customWidth="1"/>
    <col min="4" max="4" width="16.375" customWidth="1"/>
    <col min="5" max="5" width="8" customWidth="1"/>
    <col min="6" max="6" width="31" customWidth="1"/>
    <col min="7" max="7" width="11.5" customWidth="1"/>
    <col min="8" max="8" width="14.125" customWidth="1"/>
    <col min="9" max="26" width="7.625" customWidth="1"/>
  </cols>
  <sheetData>
    <row r="1" spans="1:26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8.75">
      <c r="A2" s="15"/>
      <c r="B2" s="295" t="s">
        <v>21</v>
      </c>
      <c r="C2" s="29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22" t="s">
        <v>22</v>
      </c>
      <c r="C3" s="23"/>
      <c r="D3" s="2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22" t="s">
        <v>23</v>
      </c>
      <c r="C4" s="2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22" t="s">
        <v>24</v>
      </c>
      <c r="C5" s="2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26" t="s">
        <v>8</v>
      </c>
      <c r="C6" s="2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5"/>
      <c r="B7" s="15"/>
      <c r="C7" s="15"/>
      <c r="D7" s="15"/>
      <c r="E7" s="15"/>
      <c r="F7" s="15"/>
      <c r="G7" s="28"/>
      <c r="H7" s="2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/>
      <c r="C8" s="15"/>
      <c r="D8" s="15"/>
      <c r="E8" s="15"/>
      <c r="F8" s="15"/>
      <c r="G8" s="29"/>
      <c r="H8" s="2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>
      <c r="A9" s="15"/>
      <c r="B9" s="341" t="s">
        <v>25</v>
      </c>
      <c r="C9" s="296"/>
      <c r="D9" s="297"/>
      <c r="E9" s="15"/>
      <c r="F9" s="15"/>
      <c r="G9" s="30"/>
      <c r="H9" s="3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31" t="s">
        <v>26</v>
      </c>
      <c r="C10" s="32" t="s">
        <v>27</v>
      </c>
      <c r="D10" s="33" t="s">
        <v>28</v>
      </c>
      <c r="E10" s="15"/>
      <c r="F10" s="15"/>
      <c r="G10" s="3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35" t="s">
        <v>29</v>
      </c>
      <c r="C11" s="258"/>
      <c r="D11" s="250"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35" t="s">
        <v>30</v>
      </c>
      <c r="C12" s="258">
        <v>0</v>
      </c>
      <c r="D12" s="25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7" t="s">
        <v>19</v>
      </c>
      <c r="C13" s="259">
        <f t="shared" ref="C13:D13" si="0">C11-C12</f>
        <v>0</v>
      </c>
      <c r="D13" s="260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B2:C2"/>
    <mergeCell ref="B9:D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15" workbookViewId="0">
      <selection activeCell="K27" sqref="K27"/>
    </sheetView>
  </sheetViews>
  <sheetFormatPr defaultColWidth="12.625" defaultRowHeight="15" customHeight="1"/>
  <cols>
    <col min="1" max="1" width="8" customWidth="1"/>
    <col min="2" max="2" width="34.125" customWidth="1"/>
    <col min="3" max="3" width="15.5" customWidth="1"/>
    <col min="4" max="4" width="14.625" customWidth="1"/>
    <col min="5" max="5" width="9.75" customWidth="1"/>
    <col min="6" max="6" width="11.375" customWidth="1"/>
    <col min="7" max="7" width="14.625" customWidth="1"/>
    <col min="8" max="8" width="35" customWidth="1"/>
    <col min="9" max="10" width="12.5" customWidth="1"/>
    <col min="11" max="11" width="12" bestFit="1" customWidth="1"/>
    <col min="12" max="12" width="5.25" hidden="1" customWidth="1"/>
    <col min="13" max="13" width="6.125" hidden="1" customWidth="1"/>
    <col min="14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thickBot="1">
      <c r="A2" s="15"/>
      <c r="B2" s="341" t="s">
        <v>35</v>
      </c>
      <c r="C2" s="342"/>
      <c r="D2" s="342"/>
      <c r="E2" s="34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0">
      <c r="A3" s="15"/>
      <c r="B3" s="31" t="s">
        <v>26</v>
      </c>
      <c r="C3" s="32" t="s">
        <v>27</v>
      </c>
      <c r="D3" s="114" t="s">
        <v>28</v>
      </c>
      <c r="E3" s="121" t="s">
        <v>127</v>
      </c>
      <c r="F3" s="15"/>
      <c r="G3" s="344" t="s">
        <v>36</v>
      </c>
      <c r="H3" s="297"/>
      <c r="I3" s="15"/>
      <c r="J3" s="344" t="s">
        <v>122</v>
      </c>
      <c r="K3" s="297"/>
      <c r="L3" s="9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12.25</v>
      </c>
      <c r="I4" s="40"/>
      <c r="J4" s="98" t="s">
        <v>33</v>
      </c>
      <c r="K4" s="158">
        <f>H4</f>
        <v>12.25</v>
      </c>
      <c r="L4" s="95" t="s">
        <v>33</v>
      </c>
      <c r="M4" s="41" t="s">
        <v>34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f>VLOOKUP(H4,L5:M7,2,0)</f>
        <v>36</v>
      </c>
      <c r="I5" s="15"/>
      <c r="J5" s="98" t="s">
        <v>123</v>
      </c>
      <c r="K5" s="97">
        <f>H5</f>
        <v>36</v>
      </c>
      <c r="L5" s="96">
        <v>12.25</v>
      </c>
      <c r="M5" s="42">
        <v>36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"/>
      <c r="I6" s="45"/>
      <c r="J6" s="98" t="s">
        <v>124</v>
      </c>
      <c r="K6" s="102" t="e">
        <f>IF(C8&lt;E9,-(((C4+D4)/1.5)-(C5+D5))/12,0)</f>
        <v>#DIV/0!</v>
      </c>
      <c r="L6" s="96">
        <v>12.5</v>
      </c>
      <c r="M6" s="42">
        <v>48</v>
      </c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47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45"/>
      <c r="J7" s="98" t="s">
        <v>125</v>
      </c>
      <c r="K7" s="97">
        <v>12</v>
      </c>
      <c r="L7" s="96">
        <v>12.75</v>
      </c>
      <c r="M7" s="42">
        <v>60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46" t="s">
        <v>42</v>
      </c>
      <c r="C8" s="155" t="e">
        <f>(C4+D4)/C7</f>
        <v>#DIV/0!</v>
      </c>
      <c r="D8" s="69"/>
      <c r="E8" s="25"/>
      <c r="F8" s="15"/>
      <c r="G8" s="50"/>
      <c r="H8" s="40"/>
      <c r="I8" s="15"/>
      <c r="J8" s="37" t="s">
        <v>142</v>
      </c>
      <c r="K8" s="49" t="e">
        <f>IF(C8&lt;E9,PV(K4%/12,K5,K6),0)</f>
        <v>#DIV/0!</v>
      </c>
      <c r="L8" s="9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22" t="s">
        <v>130</v>
      </c>
      <c r="C9" s="123"/>
      <c r="D9" s="125"/>
      <c r="E9" s="124">
        <v>1.5</v>
      </c>
      <c r="F9" s="15"/>
      <c r="G9" s="15"/>
      <c r="H9" s="50"/>
      <c r="I9" s="15"/>
      <c r="J9" s="94"/>
      <c r="K9" s="156"/>
      <c r="L9" s="9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/>
      <c r="C10" s="40"/>
      <c r="D10" s="15"/>
      <c r="E10" s="15"/>
      <c r="F10" s="50"/>
      <c r="G10" s="38"/>
      <c r="H10" s="157"/>
      <c r="I10" s="15"/>
      <c r="J10" s="94"/>
      <c r="K10" s="94"/>
      <c r="L10" s="9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/>
      <c r="C11" s="51"/>
      <c r="D11" s="52"/>
      <c r="E11" s="15"/>
      <c r="F11" s="15"/>
      <c r="G11" s="15"/>
      <c r="H11" s="157"/>
      <c r="I11" s="15"/>
      <c r="J11" s="94"/>
      <c r="K11" s="94"/>
      <c r="L11" s="9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50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thickBot="1">
      <c r="A13" s="15"/>
      <c r="B13" s="346" t="s">
        <v>43</v>
      </c>
      <c r="C13" s="347"/>
      <c r="D13" s="347"/>
      <c r="E13" s="348"/>
      <c r="F13" s="204"/>
      <c r="G13" s="94"/>
      <c r="H13" s="345" t="s">
        <v>44</v>
      </c>
      <c r="I13" s="321"/>
      <c r="J13" s="321"/>
      <c r="K13" s="322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>
      <c r="A14" s="15"/>
      <c r="B14" s="53" t="s">
        <v>45</v>
      </c>
      <c r="C14" s="54" t="s">
        <v>46</v>
      </c>
      <c r="D14" s="54" t="s">
        <v>47</v>
      </c>
      <c r="E14" s="58" t="s">
        <v>48</v>
      </c>
      <c r="F14" s="205"/>
      <c r="G14" s="203"/>
      <c r="H14" s="56" t="s">
        <v>49</v>
      </c>
      <c r="I14" s="57" t="s">
        <v>46</v>
      </c>
      <c r="J14" s="55" t="s">
        <v>47</v>
      </c>
      <c r="K14" s="101" t="s">
        <v>50</v>
      </c>
      <c r="L14" s="5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0">
      <c r="A15" s="15"/>
      <c r="B15" s="60" t="s">
        <v>7</v>
      </c>
      <c r="C15" s="61" t="s">
        <v>51</v>
      </c>
      <c r="D15" s="61" t="s">
        <v>52</v>
      </c>
      <c r="E15" s="25"/>
      <c r="F15" s="206"/>
      <c r="G15" s="94"/>
      <c r="H15" s="60" t="s">
        <v>53</v>
      </c>
      <c r="I15" s="188">
        <v>150000</v>
      </c>
      <c r="J15" s="189">
        <v>150000</v>
      </c>
      <c r="K15" s="190">
        <v>150000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37</v>
      </c>
      <c r="C16" s="61" t="s">
        <v>54</v>
      </c>
      <c r="D16" s="61" t="s">
        <v>55</v>
      </c>
      <c r="E16" s="400">
        <f>C4+D4</f>
        <v>0</v>
      </c>
      <c r="F16" s="206"/>
      <c r="G16" s="94"/>
      <c r="H16" s="60" t="s">
        <v>56</v>
      </c>
      <c r="I16" s="188">
        <f>E18*90%</f>
        <v>0</v>
      </c>
      <c r="J16" s="189">
        <f>E18*90%</f>
        <v>0</v>
      </c>
      <c r="K16" s="190">
        <f>E18*90%</f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60" t="s">
        <v>57</v>
      </c>
      <c r="C17" s="61"/>
      <c r="D17" s="61" t="s">
        <v>58</v>
      </c>
      <c r="E17" s="25"/>
      <c r="F17" s="206"/>
      <c r="G17" s="94"/>
      <c r="H17" s="60" t="s">
        <v>59</v>
      </c>
      <c r="I17" s="188">
        <f>('Customer Profile'!E14+'Customer Profile'!P14)*10</f>
        <v>0</v>
      </c>
      <c r="J17" s="261">
        <f>('Business Profile'!C13+'Business Profile'!D13)*50%</f>
        <v>0</v>
      </c>
      <c r="K17" s="190">
        <f>IF('Customer Profile'!E14&gt;0, ('Customer Profile'!E14+'Business Profile'!D13/12)*10, ('Customer Profile'!E14*12+'Business Profile'!C13)*50%)</f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7.5" customHeight="1" thickBot="1">
      <c r="A18" s="15"/>
      <c r="B18" s="60" t="s">
        <v>60</v>
      </c>
      <c r="C18" s="61" t="s">
        <v>20</v>
      </c>
      <c r="D18" s="61" t="s">
        <v>20</v>
      </c>
      <c r="E18" s="27"/>
      <c r="F18" s="206"/>
      <c r="G18" s="94"/>
      <c r="H18" s="60" t="s">
        <v>61</v>
      </c>
      <c r="I18" s="188" t="e">
        <f>IF(C8&gt;=E9,H6,K8)</f>
        <v>#DIV/0!</v>
      </c>
      <c r="J18" s="188" t="e">
        <f>IF(C8&gt;=E9,H6,K8)</f>
        <v>#DIV/0!</v>
      </c>
      <c r="K18" s="250" t="e">
        <f>IF(C8&gt;=E9,H6,K8)</f>
        <v>#DIV/0!</v>
      </c>
      <c r="L18" s="6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thickBot="1">
      <c r="A19" s="15"/>
      <c r="B19" s="63"/>
      <c r="C19" s="64"/>
      <c r="D19" s="64"/>
      <c r="E19" s="65"/>
      <c r="F19" s="15"/>
      <c r="G19" s="15"/>
      <c r="H19" s="66" t="s">
        <v>62</v>
      </c>
      <c r="I19" s="262" t="e">
        <f t="shared" ref="I19:K19" si="0">MIN(I15:I18)</f>
        <v>#DIV/0!</v>
      </c>
      <c r="J19" s="263" t="e">
        <f t="shared" si="0"/>
        <v>#DIV/0!</v>
      </c>
      <c r="K19" s="264" t="e">
        <f t="shared" si="0"/>
        <v>#DIV/0!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67"/>
      <c r="D20" s="6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346" t="s">
        <v>63</v>
      </c>
      <c r="C22" s="347"/>
      <c r="D22" s="347"/>
      <c r="E22" s="348"/>
      <c r="F22" s="204"/>
      <c r="G22" s="15"/>
      <c r="H22" s="346" t="s">
        <v>64</v>
      </c>
      <c r="I22" s="321"/>
      <c r="J22" s="321"/>
      <c r="K22" s="322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0">
      <c r="A23" s="15"/>
      <c r="B23" s="68" t="s">
        <v>45</v>
      </c>
      <c r="C23" s="57" t="s">
        <v>46</v>
      </c>
      <c r="D23" s="54" t="s">
        <v>47</v>
      </c>
      <c r="E23" s="58" t="s">
        <v>48</v>
      </c>
      <c r="F23" s="205"/>
      <c r="G23" s="15"/>
      <c r="H23" s="68" t="s">
        <v>49</v>
      </c>
      <c r="I23" s="57" t="s">
        <v>46</v>
      </c>
      <c r="J23" s="55" t="s">
        <v>47</v>
      </c>
      <c r="K23" s="58" t="s">
        <v>50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60" t="s">
        <v>7</v>
      </c>
      <c r="C24" s="207" t="s">
        <v>65</v>
      </c>
      <c r="D24" s="61" t="s">
        <v>66</v>
      </c>
      <c r="E24" s="25"/>
      <c r="F24" s="206"/>
      <c r="G24" s="15"/>
      <c r="H24" s="60" t="s">
        <v>53</v>
      </c>
      <c r="I24" s="188">
        <v>2500000</v>
      </c>
      <c r="J24" s="189">
        <v>2500000</v>
      </c>
      <c r="K24" s="250">
        <v>2500000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60" t="s">
        <v>37</v>
      </c>
      <c r="C25" s="61" t="s">
        <v>67</v>
      </c>
      <c r="D25" s="61" t="s">
        <v>68</v>
      </c>
      <c r="E25" s="400">
        <f>C4+D4</f>
        <v>0</v>
      </c>
      <c r="F25" s="206"/>
      <c r="G25" s="15"/>
      <c r="H25" s="60" t="s">
        <v>69</v>
      </c>
      <c r="I25" s="188">
        <f>E27*90%</f>
        <v>0</v>
      </c>
      <c r="J25" s="189">
        <f>E27*90%</f>
        <v>0</v>
      </c>
      <c r="K25" s="250">
        <f>E27*90%</f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60" t="s">
        <v>57</v>
      </c>
      <c r="C26" s="61" t="s">
        <v>58</v>
      </c>
      <c r="D26" s="61" t="s">
        <v>58</v>
      </c>
      <c r="E26" s="25"/>
      <c r="F26" s="206"/>
      <c r="G26" s="15"/>
      <c r="H26" s="60" t="s">
        <v>59</v>
      </c>
      <c r="I26" s="188">
        <f>('Customer Profile'!E14+'Customer Profile'!P14)*24</f>
        <v>0</v>
      </c>
      <c r="J26" s="261">
        <f>('Business Profile'!C13+'Business Profile'!D13)*3</f>
        <v>0</v>
      </c>
      <c r="K26" s="190">
        <f>IF('Customer Profile'!E14&gt;0, ('Customer Profile'!E14+'Business Profile'!D13/12)*24, ('Customer Profile'!E14*12+'Business Profile'!C13)*50%)</f>
        <v>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0.75" customHeight="1" thickBot="1">
      <c r="A27" s="15"/>
      <c r="B27" s="208" t="s">
        <v>60</v>
      </c>
      <c r="C27" s="70" t="s">
        <v>20</v>
      </c>
      <c r="D27" s="70" t="s">
        <v>20</v>
      </c>
      <c r="E27" s="27"/>
      <c r="F27" s="206"/>
      <c r="G27" s="15" t="s">
        <v>18</v>
      </c>
      <c r="H27" s="60" t="s">
        <v>61</v>
      </c>
      <c r="I27" s="188" t="e">
        <f>IF(C8&gt;=E9,H6,K8)</f>
        <v>#DIV/0!</v>
      </c>
      <c r="J27" s="188" t="e">
        <f>IF(C8&gt;=E9,H6,K8)</f>
        <v>#DIV/0!</v>
      </c>
      <c r="K27" s="250" t="e">
        <f>IF(C8&gt;=E9,H6,K8)</f>
        <v>#DIV/0!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thickBot="1">
      <c r="A28" s="15"/>
      <c r="B28" s="63"/>
      <c r="C28" s="64"/>
      <c r="D28" s="64"/>
      <c r="E28" s="65"/>
      <c r="F28" s="15"/>
      <c r="G28" s="15"/>
      <c r="H28" s="66" t="s">
        <v>62</v>
      </c>
      <c r="I28" s="191" t="e">
        <f t="shared" ref="I28:K28" si="1">MIN(I24:I27)</f>
        <v>#DIV/0!</v>
      </c>
      <c r="J28" s="251" t="e">
        <f t="shared" si="1"/>
        <v>#DIV/0!</v>
      </c>
      <c r="K28" s="251" t="e">
        <f t="shared" si="1"/>
        <v>#DIV/0!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71"/>
      <c r="C29" s="67"/>
      <c r="D29" s="6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7">
    <mergeCell ref="B2:E2"/>
    <mergeCell ref="G3:H3"/>
    <mergeCell ref="H13:K13"/>
    <mergeCell ref="H22:K22"/>
    <mergeCell ref="J3:K3"/>
    <mergeCell ref="B13:E13"/>
    <mergeCell ref="B22:E22"/>
  </mergeCells>
  <dataValidations count="3">
    <dataValidation type="list" allowBlank="1" showErrorMessage="1" sqref="C17" xr:uid="{00000000-0002-0000-0300-000000000000}">
      <formula1>"3 months Salary Slip,Form 16,Employment letter for Pvt Org"</formula1>
    </dataValidation>
    <dataValidation type="list" allowBlank="1" showErrorMessage="1" sqref="H4" xr:uid="{00000000-0002-0000-0300-000002000000}">
      <formula1>"12.25,12.5,12.75"</formula1>
    </dataValidation>
    <dataValidation type="list" allowBlank="1" showInputMessage="1" showErrorMessage="1" sqref="E8" xr:uid="{26713A27-4D6D-488F-9D00-BCFC2938F95A}">
      <formula1>"Yes, No"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topLeftCell="A6" workbookViewId="0">
      <selection activeCell="E15" sqref="E15"/>
    </sheetView>
  </sheetViews>
  <sheetFormatPr defaultColWidth="12.625" defaultRowHeight="15" customHeight="1"/>
  <cols>
    <col min="1" max="1" width="8" customWidth="1"/>
    <col min="2" max="2" width="31" customWidth="1"/>
    <col min="3" max="3" width="12.875" customWidth="1"/>
    <col min="4" max="4" width="13.375" customWidth="1"/>
    <col min="5" max="5" width="15.125" customWidth="1"/>
    <col min="6" max="6" width="8" customWidth="1"/>
    <col min="7" max="7" width="12.25" customWidth="1"/>
    <col min="8" max="8" width="27.5" customWidth="1"/>
    <col min="9" max="9" width="14.25" customWidth="1"/>
    <col min="10" max="10" width="12.75" customWidth="1"/>
    <col min="11" max="11" width="11.125" customWidth="1"/>
    <col min="12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5"/>
      <c r="B2" s="344" t="s">
        <v>35</v>
      </c>
      <c r="C2" s="354"/>
      <c r="D2" s="354"/>
      <c r="E2" s="350"/>
      <c r="F2" s="15"/>
      <c r="G2" s="344" t="s">
        <v>36</v>
      </c>
      <c r="H2" s="350"/>
      <c r="I2" s="15"/>
      <c r="J2" s="344" t="s">
        <v>122</v>
      </c>
      <c r="K2" s="297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5" t="s">
        <v>33</v>
      </c>
      <c r="H3" s="25">
        <f>IF(AND(OR(H4&lt;5,H4=5),OR(H5&lt;3000000,H5=3000000)),10.25,IF(AND(OR(H4&lt;5,H4=5),OR(H5&lt;7500000,H5=7500000)),10.75,IF(AND(OR(H4&lt;5,H4=5),H5&gt;7500000),11.25,IF(AND(OR(H4&lt;10,H4=10),OR(H5&lt;3000000,H5=3000000)),10.75,IF(AND(OR(H4&lt;10,H4=10),OR(H5&lt;7500000,H5=7500000)),11.25,IF(AND(OR(H4&lt;10,H4=10),H5&gt;7500000),11.75,IF(AND(OR(H4&lt;15,H4=15),OR(H5&lt;3000000,H5=3000000)),11.25,IF(AND(OR(H4&lt;15,H4=15),OR(H5&lt;7500000,H5=7500000)),11.75,IF(AND(OR(H4&lt;15,H4=15),H5&gt;7500000),12.25,IF(AND(H4&gt;15,OR(H5&lt;3000000,H5=3000000)),11.75,IF(AND(H4&gt;15,OR(H5&lt;7500000,H5=7500000)),12.25,IF(AND(H4&gt;15,H5&gt;7500000),12.75))))))))))))</f>
        <v>10.75</v>
      </c>
      <c r="I3" s="15"/>
      <c r="J3" s="98" t="s">
        <v>33</v>
      </c>
      <c r="K3" s="97">
        <f>H3</f>
        <v>10.75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44" t="s">
        <v>20</v>
      </c>
      <c r="F4" s="15"/>
      <c r="G4" s="35" t="s">
        <v>39</v>
      </c>
      <c r="H4" s="153">
        <v>7</v>
      </c>
      <c r="I4" s="351"/>
      <c r="J4" s="98" t="s">
        <v>123</v>
      </c>
      <c r="K4" s="97">
        <f>H4</f>
        <v>7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44" t="s">
        <v>20</v>
      </c>
      <c r="F5" s="15"/>
      <c r="G5" s="35" t="s">
        <v>41</v>
      </c>
      <c r="H5" s="201"/>
      <c r="I5" s="352"/>
      <c r="J5" s="98" t="s">
        <v>124</v>
      </c>
      <c r="K5" s="102" t="e">
        <f>IF(C8&lt;E9,-(((C4+D4)/1.5)-(C5+D5))/12,0)</f>
        <v>#DIV/0!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thickBot="1">
      <c r="A6" s="15"/>
      <c r="B6" s="35" t="s">
        <v>40</v>
      </c>
      <c r="C6" s="43">
        <f>H6*12</f>
        <v>0</v>
      </c>
      <c r="D6" s="116" t="s">
        <v>20</v>
      </c>
      <c r="E6" s="44" t="s">
        <v>20</v>
      </c>
      <c r="F6" s="15"/>
      <c r="G6" s="37" t="s">
        <v>31</v>
      </c>
      <c r="H6" s="49">
        <f>PMT(H3%/12,H4*12,-H5)</f>
        <v>0</v>
      </c>
      <c r="I6" s="15"/>
      <c r="J6" s="98" t="s">
        <v>125</v>
      </c>
      <c r="K6" s="97">
        <v>12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103"/>
      <c r="H7" s="104"/>
      <c r="I7" s="50"/>
      <c r="J7" s="37" t="s">
        <v>126</v>
      </c>
      <c r="K7" s="49" t="e">
        <f>IF(C8&lt;E9,PV(K3%/12,K4,K5),0)</f>
        <v>#DIV/0!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72" t="s">
        <v>42</v>
      </c>
      <c r="C8" s="198" t="e">
        <f>(C4+D4)/C7</f>
        <v>#DIV/0!</v>
      </c>
      <c r="D8" s="118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109" customFormat="1" ht="15.75" thickBot="1">
      <c r="A9" s="94"/>
      <c r="B9" s="120" t="s">
        <v>128</v>
      </c>
      <c r="C9" s="111"/>
      <c r="D9" s="112"/>
      <c r="E9" s="113">
        <v>1.33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thickBot="1">
      <c r="A10" s="15"/>
      <c r="B10" s="94"/>
      <c r="C10" s="110"/>
      <c r="D10" s="110"/>
      <c r="E10" s="9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.75" thickBot="1">
      <c r="A11" s="15"/>
      <c r="B11" s="353" t="s">
        <v>70</v>
      </c>
      <c r="C11" s="321"/>
      <c r="D11" s="321"/>
      <c r="E11" s="322"/>
      <c r="F11" s="15"/>
      <c r="G11" s="74" t="s">
        <v>71</v>
      </c>
      <c r="H11" s="75" t="s">
        <v>72</v>
      </c>
      <c r="I11" s="75" t="s">
        <v>73</v>
      </c>
      <c r="J11" s="76" t="s">
        <v>74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>
      <c r="A12" s="15"/>
      <c r="B12" s="68" t="s">
        <v>45</v>
      </c>
      <c r="C12" s="57" t="s">
        <v>46</v>
      </c>
      <c r="D12" s="57" t="s">
        <v>47</v>
      </c>
      <c r="E12" s="77" t="s">
        <v>48</v>
      </c>
      <c r="F12" s="15"/>
      <c r="G12" s="78" t="s">
        <v>75</v>
      </c>
      <c r="H12" s="79">
        <v>0.10249999999999999</v>
      </c>
      <c r="I12" s="79">
        <v>0.1075</v>
      </c>
      <c r="J12" s="80">
        <v>0.1125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45">
      <c r="A13" s="15"/>
      <c r="B13" s="60" t="s">
        <v>7</v>
      </c>
      <c r="C13" s="61" t="s">
        <v>76</v>
      </c>
      <c r="D13" s="61" t="s">
        <v>77</v>
      </c>
      <c r="E13" s="25"/>
      <c r="F13" s="15"/>
      <c r="G13" s="78" t="s">
        <v>78</v>
      </c>
      <c r="H13" s="79">
        <v>0.1075</v>
      </c>
      <c r="I13" s="79">
        <v>0.1125</v>
      </c>
      <c r="J13" s="80">
        <v>0.11749999999999999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45">
      <c r="A14" s="15"/>
      <c r="B14" s="60" t="s">
        <v>37</v>
      </c>
      <c r="C14" s="61" t="s">
        <v>79</v>
      </c>
      <c r="D14" s="61" t="s">
        <v>68</v>
      </c>
      <c r="E14" s="400">
        <f>C4+D4</f>
        <v>0</v>
      </c>
      <c r="F14" s="15"/>
      <c r="G14" s="78" t="s">
        <v>80</v>
      </c>
      <c r="H14" s="79">
        <v>0.1125</v>
      </c>
      <c r="I14" s="79">
        <v>0.11749999999999999</v>
      </c>
      <c r="J14" s="80">
        <v>0.1225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75.75" thickBot="1">
      <c r="A15" s="15"/>
      <c r="B15" s="60" t="s">
        <v>57</v>
      </c>
      <c r="C15" s="61" t="s">
        <v>149</v>
      </c>
      <c r="D15" s="61" t="s">
        <v>58</v>
      </c>
      <c r="E15" s="194"/>
      <c r="F15" s="15"/>
      <c r="G15" s="81" t="s">
        <v>81</v>
      </c>
      <c r="H15" s="82">
        <v>0.11749999999999999</v>
      </c>
      <c r="I15" s="82">
        <v>0.1225</v>
      </c>
      <c r="J15" s="83">
        <v>0.1275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82</v>
      </c>
      <c r="C16" s="61" t="s">
        <v>20</v>
      </c>
      <c r="D16" s="61" t="s">
        <v>20</v>
      </c>
      <c r="E16" s="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thickBot="1">
      <c r="A17" s="15"/>
      <c r="B17" s="105" t="s">
        <v>83</v>
      </c>
      <c r="C17" s="106"/>
      <c r="D17" s="106"/>
      <c r="E17" s="19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/>
      <c r="B20" s="349" t="s">
        <v>84</v>
      </c>
      <c r="C20" s="296"/>
      <c r="D20" s="296"/>
      <c r="E20" s="29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84" t="s">
        <v>49</v>
      </c>
      <c r="C21" s="85" t="s">
        <v>46</v>
      </c>
      <c r="D21" s="107" t="s">
        <v>47</v>
      </c>
      <c r="E21" s="108" t="s">
        <v>50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86" t="s">
        <v>53</v>
      </c>
      <c r="C22" s="188">
        <v>10000000</v>
      </c>
      <c r="D22" s="189">
        <v>10000000</v>
      </c>
      <c r="E22" s="190">
        <v>10000000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86" t="s">
        <v>85</v>
      </c>
      <c r="C23" s="188">
        <f>E17*75%</f>
        <v>0</v>
      </c>
      <c r="D23" s="189">
        <f>E17*75%</f>
        <v>0</v>
      </c>
      <c r="E23" s="190">
        <f>E17*75%</f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6" t="s">
        <v>59</v>
      </c>
      <c r="C24" s="188">
        <f>('Customer Profile'!E14+'Customer Profile'!P14)*60</f>
        <v>0</v>
      </c>
      <c r="D24" s="189">
        <f>('Business Profile'!C13+'Business Profile'!D13)*5</f>
        <v>0</v>
      </c>
      <c r="E24" s="190">
        <f>IF('Customer Profile'!E14&gt;0, ('Customer Profile'!E14+'Business Profile'!D13/12)*60, ('Customer Profile'!E14*12+'Business Profile'!C13)*5)</f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61</v>
      </c>
      <c r="C25" s="188" t="e">
        <f>IF(C8&gt;E9,H5,K7)</f>
        <v>#DIV/0!</v>
      </c>
      <c r="D25" s="189" t="e">
        <f>IF(C8&gt;E9,H5,K7)</f>
        <v>#DIV/0!</v>
      </c>
      <c r="E25" s="190" t="e">
        <f>IF(C8&gt;E9,H5,K7)</f>
        <v>#DIV/0!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87" t="s">
        <v>62</v>
      </c>
      <c r="C26" s="191" t="e">
        <f t="shared" ref="C26:E26" si="0">MIN(C22:C25)</f>
        <v>#DIV/0!</v>
      </c>
      <c r="D26" s="192" t="e">
        <f t="shared" si="0"/>
        <v>#DIV/0!</v>
      </c>
      <c r="E26" s="193" t="e">
        <f t="shared" si="0"/>
        <v>#DIV/0!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mergeCells count="6">
    <mergeCell ref="B20:E20"/>
    <mergeCell ref="J2:K2"/>
    <mergeCell ref="G2:H2"/>
    <mergeCell ref="I4:I5"/>
    <mergeCell ref="B11:E11"/>
    <mergeCell ref="B2:E2"/>
  </mergeCells>
  <dataValidations count="3">
    <dataValidation type="list" allowBlank="1" showErrorMessage="1" sqref="C16:D16" xr:uid="{00000000-0002-0000-0400-000000000000}">
      <formula1>"purchase of house site and construction of house thereon,construction of house/flat,purchase of ready built house/flat,purchase of house under construction,4. Takeover of existing housing loans from other Banks/Fis,repairs/renovation"</formula1>
    </dataValidation>
    <dataValidation type="list" allowBlank="1" showErrorMessage="1" sqref="C15" xr:uid="{00000000-0002-0000-0400-000001000000}">
      <formula1>"6 months Salary Slip,Form 16,Employment letter for Pvt Org"</formula1>
    </dataValidation>
    <dataValidation type="list" allowBlank="1" showInputMessage="1" showErrorMessage="1" sqref="E8" xr:uid="{08258B99-14F0-48EA-9ABF-9C7FC4FDE851}">
      <formula1>"Yes, No"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5" workbookViewId="0">
      <selection activeCell="E19" sqref="E19"/>
    </sheetView>
  </sheetViews>
  <sheetFormatPr defaultColWidth="12.625" defaultRowHeight="15" customHeight="1"/>
  <cols>
    <col min="1" max="1" width="8" customWidth="1"/>
    <col min="2" max="2" width="31" customWidth="1"/>
    <col min="3" max="3" width="12" customWidth="1"/>
    <col min="4" max="4" width="13.75" customWidth="1"/>
    <col min="5" max="5" width="14.375" customWidth="1"/>
    <col min="6" max="6" width="10.375" customWidth="1"/>
    <col min="7" max="7" width="13.75" customWidth="1"/>
    <col min="8" max="8" width="24.375" customWidth="1"/>
    <col min="9" max="9" width="8" customWidth="1"/>
    <col min="10" max="10" width="2.25" customWidth="1"/>
    <col min="11" max="11" width="23.375" bestFit="1" customWidth="1"/>
    <col min="12" max="12" width="11.625" bestFit="1" customWidth="1"/>
    <col min="13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thickBot="1">
      <c r="A2" s="15"/>
      <c r="B2" s="344" t="s">
        <v>35</v>
      </c>
      <c r="C2" s="354"/>
      <c r="D2" s="354"/>
      <c r="E2" s="3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41" t="s">
        <v>36</v>
      </c>
      <c r="H3" s="297"/>
      <c r="I3" s="15"/>
      <c r="J3" s="15"/>
      <c r="K3" s="344" t="s">
        <v>122</v>
      </c>
      <c r="L3" s="29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11.75</v>
      </c>
      <c r="I4" s="15"/>
      <c r="J4" s="15"/>
      <c r="K4" s="98" t="s">
        <v>33</v>
      </c>
      <c r="L4" s="97">
        <f>H4</f>
        <v>11.75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154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v>84</v>
      </c>
      <c r="I5" s="99"/>
      <c r="J5" s="15"/>
      <c r="K5" s="98" t="s">
        <v>123</v>
      </c>
      <c r="L5" s="97">
        <f>H5</f>
        <v>84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0"/>
      <c r="I6" s="15"/>
      <c r="J6" s="15"/>
      <c r="K6" s="98" t="s">
        <v>124</v>
      </c>
      <c r="L6" s="102" t="e">
        <f>IF(C8&lt;E9,-(((D4+C4)/1.5)-(D5+C5))/12,0)</f>
        <v>#DIV/0!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15"/>
      <c r="J7" s="15"/>
      <c r="K7" s="98" t="s">
        <v>125</v>
      </c>
      <c r="L7" s="97">
        <v>12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72" t="s">
        <v>42</v>
      </c>
      <c r="C8" s="73" t="e">
        <f>(C4+D4)/C7</f>
        <v>#DIV/0!</v>
      </c>
      <c r="D8" s="118"/>
      <c r="E8" s="119"/>
      <c r="F8" s="15"/>
      <c r="G8" s="15"/>
      <c r="H8" s="15"/>
      <c r="I8" s="15"/>
      <c r="J8" s="15"/>
      <c r="K8" s="37" t="s">
        <v>126</v>
      </c>
      <c r="L8" s="49" t="e">
        <f>IF(C10&lt;E9,PV(L4%/12,L5,L6),0)</f>
        <v>#DIV/0!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44" t="s">
        <v>128</v>
      </c>
      <c r="C9" s="145"/>
      <c r="D9" s="146"/>
      <c r="E9" s="147">
        <v>1.5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0"/>
      <c r="C10" s="151"/>
      <c r="D10" s="152"/>
      <c r="E10" s="152"/>
      <c r="F10" s="15"/>
      <c r="G10" s="15"/>
      <c r="H10" s="15" t="s">
        <v>139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48"/>
      <c r="C11" s="149"/>
      <c r="D11" s="94"/>
      <c r="E11" s="94"/>
      <c r="F11" s="15"/>
      <c r="G11" s="15"/>
      <c r="H11" s="15" t="s">
        <v>148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55" t="s">
        <v>86</v>
      </c>
      <c r="C13" s="321"/>
      <c r="D13" s="321"/>
      <c r="E13" s="322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68" t="s">
        <v>45</v>
      </c>
      <c r="C14" s="57" t="s">
        <v>46</v>
      </c>
      <c r="D14" s="57" t="s">
        <v>47</v>
      </c>
      <c r="E14" s="77" t="s">
        <v>48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45">
      <c r="A15" s="15"/>
      <c r="B15" s="60" t="s">
        <v>7</v>
      </c>
      <c r="C15" s="61" t="s">
        <v>77</v>
      </c>
      <c r="D15" s="61" t="s">
        <v>77</v>
      </c>
      <c r="E15" s="25"/>
      <c r="F15" s="15"/>
      <c r="G15" s="15"/>
      <c r="H15" s="25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0">
      <c r="A16" s="15"/>
      <c r="B16" s="60" t="s">
        <v>37</v>
      </c>
      <c r="C16" s="61" t="s">
        <v>87</v>
      </c>
      <c r="D16" s="61" t="s">
        <v>68</v>
      </c>
      <c r="E16" s="250">
        <f>C4+D4</f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0">
      <c r="A17" s="15"/>
      <c r="B17" s="60" t="s">
        <v>57</v>
      </c>
      <c r="C17" s="61"/>
      <c r="D17" s="61" t="s">
        <v>58</v>
      </c>
      <c r="E17" s="26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60" t="s">
        <v>82</v>
      </c>
      <c r="C18" s="61" t="s">
        <v>20</v>
      </c>
      <c r="D18" s="61" t="s">
        <v>20</v>
      </c>
      <c r="E18" s="25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54" customFormat="1">
      <c r="A19" s="94"/>
      <c r="B19" s="256" t="s">
        <v>152</v>
      </c>
      <c r="C19" s="61"/>
      <c r="D19" s="61"/>
      <c r="E19" s="266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60.75" thickBot="1">
      <c r="A20" s="15"/>
      <c r="B20" s="105" t="s">
        <v>153</v>
      </c>
      <c r="C20" s="267" t="s">
        <v>18</v>
      </c>
      <c r="D20" s="267" t="s">
        <v>20</v>
      </c>
      <c r="E20" s="268">
        <f>E19*80%</f>
        <v>0</v>
      </c>
      <c r="F20" s="15" t="s">
        <v>88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349" t="s">
        <v>89</v>
      </c>
      <c r="C23" s="297"/>
      <c r="D23" s="8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4" t="s">
        <v>49</v>
      </c>
      <c r="C24" s="89"/>
      <c r="D24" s="90"/>
      <c r="E24" s="91" t="s">
        <v>90</v>
      </c>
      <c r="F24" s="92" t="s">
        <v>91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92</v>
      </c>
      <c r="C25" s="250"/>
      <c r="D25" s="15"/>
      <c r="E25" s="35" t="s">
        <v>93</v>
      </c>
      <c r="F25" s="25">
        <v>25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86" t="s">
        <v>94</v>
      </c>
      <c r="C26" s="250">
        <f>E20*75%</f>
        <v>0</v>
      </c>
      <c r="D26" s="15"/>
      <c r="E26" s="35" t="s">
        <v>95</v>
      </c>
      <c r="F26" s="25">
        <v>35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86" t="s">
        <v>61</v>
      </c>
      <c r="C27" s="250" t="e">
        <f>IF(C8&gt;=E9,H6,L8)</f>
        <v>#DIV/0!</v>
      </c>
      <c r="D27" s="15"/>
      <c r="E27" s="93" t="s">
        <v>96</v>
      </c>
      <c r="F27" s="27">
        <v>75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87" t="s">
        <v>62</v>
      </c>
      <c r="C28" s="251" t="e">
        <f>MIN(C25:C27)</f>
        <v>#DIV/0!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G3:H3"/>
    <mergeCell ref="B13:E13"/>
    <mergeCell ref="B23:C23"/>
    <mergeCell ref="K3:L3"/>
    <mergeCell ref="B2:E2"/>
  </mergeCells>
  <dataValidations count="3">
    <dataValidation type="list" allowBlank="1" showErrorMessage="1" sqref="C18:D19" xr:uid="{00000000-0002-0000-0500-000000000000}">
      <formula1>"Non Agri Business Purpose,Non speculative Personal Purpose"</formula1>
    </dataValidation>
    <dataValidation type="list" allowBlank="1" showErrorMessage="1" sqref="C17" xr:uid="{00000000-0002-0000-0500-000001000000}">
      <formula1>"6 months Salary Slip,Form 16,Employment letter for Pvt Org"</formula1>
    </dataValidation>
    <dataValidation type="list" allowBlank="1" showInputMessage="1" showErrorMessage="1" sqref="E8" xr:uid="{A9603402-A5F3-4AEE-890D-E904BDD601A5}">
      <formula1>"Yes, No"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6DEE-9D52-439F-9907-BFCFE2E1EC82}">
  <sheetPr>
    <tabColor theme="3" tint="-0.499984740745262"/>
  </sheetPr>
  <dimension ref="A1:BD35"/>
  <sheetViews>
    <sheetView zoomScale="90" zoomScaleNormal="90" workbookViewId="0">
      <selection activeCell="H6" sqref="H6:J6"/>
    </sheetView>
  </sheetViews>
  <sheetFormatPr defaultColWidth="9" defaultRowHeight="12.75" outlineLevelRow="1"/>
  <cols>
    <col min="1" max="1" width="1.5" style="211" customWidth="1"/>
    <col min="2" max="2" width="4" style="210" customWidth="1"/>
    <col min="3" max="3" width="19.75" style="210" customWidth="1"/>
    <col min="4" max="4" width="18.125" style="210" customWidth="1"/>
    <col min="5" max="5" width="12.375" style="210" customWidth="1"/>
    <col min="6" max="7" width="10.25" style="210" customWidth="1"/>
    <col min="8" max="8" width="9.75" style="210" customWidth="1"/>
    <col min="9" max="9" width="12.375" style="210" customWidth="1"/>
    <col min="10" max="11" width="6.75" style="210" customWidth="1"/>
    <col min="12" max="12" width="3.5" style="210" customWidth="1"/>
    <col min="13" max="13" width="8.5" style="210" customWidth="1"/>
    <col min="14" max="14" width="10.5" style="210" customWidth="1"/>
    <col min="15" max="15" width="5" style="210" customWidth="1"/>
    <col min="16" max="16" width="6.375" style="210" customWidth="1"/>
    <col min="17" max="17" width="8.5" style="210" customWidth="1"/>
    <col min="18" max="18" width="12" style="210" customWidth="1"/>
    <col min="19" max="19" width="4.5" style="210" customWidth="1"/>
    <col min="20" max="20" width="8.5" style="210" customWidth="1"/>
    <col min="21" max="21" width="11" style="210" customWidth="1"/>
    <col min="22" max="22" width="4.5" style="210" customWidth="1"/>
    <col min="23" max="23" width="8.5" style="210" customWidth="1"/>
    <col min="24" max="24" width="11.125" style="210" customWidth="1"/>
    <col min="25" max="25" width="4.5" style="210" customWidth="1"/>
    <col min="26" max="26" width="8.5" style="210" customWidth="1"/>
    <col min="27" max="27" width="11.125" style="210" customWidth="1"/>
    <col min="28" max="28" width="4.5" style="210" customWidth="1"/>
    <col min="29" max="29" width="8.5" style="210" customWidth="1"/>
    <col min="30" max="30" width="11.125" style="210" customWidth="1"/>
    <col min="31" max="31" width="4.5" style="210" customWidth="1"/>
    <col min="32" max="32" width="8.5" style="210" customWidth="1"/>
    <col min="33" max="33" width="11.125" style="210" customWidth="1"/>
    <col min="34" max="34" width="4.5" style="210" customWidth="1"/>
    <col min="35" max="35" width="8.5" style="210" customWidth="1"/>
    <col min="36" max="36" width="11.125" style="210" customWidth="1"/>
    <col min="37" max="37" width="4.5" style="210" customWidth="1"/>
    <col min="38" max="38" width="8.5" style="210" customWidth="1"/>
    <col min="39" max="39" width="11.125" style="210" customWidth="1"/>
    <col min="40" max="40" width="4.5" style="210" customWidth="1"/>
    <col min="41" max="41" width="8.5" style="210" customWidth="1"/>
    <col min="42" max="42" width="11.125" style="210" customWidth="1"/>
    <col min="43" max="43" width="4.5" style="210" customWidth="1"/>
    <col min="44" max="44" width="8.5" style="210" customWidth="1"/>
    <col min="45" max="45" width="11.125" style="210" customWidth="1"/>
    <col min="46" max="46" width="4.5" style="210" customWidth="1"/>
    <col min="47" max="47" width="8.5" style="210" customWidth="1"/>
    <col min="48" max="48" width="11.125" style="210" customWidth="1"/>
    <col min="49" max="49" width="4.5" style="210" customWidth="1"/>
    <col min="50" max="50" width="8.5" style="210" customWidth="1"/>
    <col min="51" max="51" width="11.125" style="210" customWidth="1"/>
    <col min="52" max="52" width="4.5" style="210" customWidth="1"/>
    <col min="53" max="53" width="8.5" style="210" customWidth="1"/>
    <col min="54" max="54" width="11.125" style="210" customWidth="1"/>
    <col min="55" max="55" width="33" style="210" customWidth="1"/>
    <col min="56" max="56" width="9" style="210"/>
    <col min="57" max="16384" width="9" style="209"/>
  </cols>
  <sheetData>
    <row r="1" spans="1:56" ht="13.5" thickBot="1">
      <c r="A1" s="211">
        <v>130</v>
      </c>
    </row>
    <row r="2" spans="1:56" ht="18" outlineLevel="1" thickBot="1">
      <c r="B2" s="393" t="s">
        <v>97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5"/>
      <c r="AA2" s="239"/>
      <c r="AB2" s="239"/>
      <c r="BC2" s="209"/>
      <c r="BD2" s="209"/>
    </row>
    <row r="3" spans="1:56" s="238" customFormat="1" ht="18.75" outlineLevel="1">
      <c r="A3" s="243"/>
      <c r="B3" s="396" t="s">
        <v>11</v>
      </c>
      <c r="C3" s="397"/>
      <c r="D3" s="397"/>
      <c r="E3" s="398" t="s">
        <v>27</v>
      </c>
      <c r="F3" s="398"/>
      <c r="G3" s="398"/>
      <c r="H3" s="398" t="s">
        <v>98</v>
      </c>
      <c r="I3" s="398"/>
      <c r="J3" s="398"/>
      <c r="K3" s="398" t="s">
        <v>151</v>
      </c>
      <c r="L3" s="398"/>
      <c r="M3" s="398"/>
      <c r="N3" s="399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10"/>
      <c r="AB3" s="210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</row>
    <row r="4" spans="1:56" ht="15" outlineLevel="1">
      <c r="B4" s="379" t="s">
        <v>99</v>
      </c>
      <c r="C4" s="380"/>
      <c r="D4" s="380"/>
      <c r="E4" s="381"/>
      <c r="F4" s="381"/>
      <c r="G4" s="381"/>
      <c r="H4" s="381"/>
      <c r="I4" s="381"/>
      <c r="J4" s="381"/>
      <c r="K4" s="381"/>
      <c r="L4" s="381"/>
      <c r="M4" s="381"/>
      <c r="N4" s="382"/>
      <c r="O4" s="392"/>
      <c r="P4" s="392"/>
      <c r="Q4" s="392"/>
      <c r="R4" s="392"/>
      <c r="S4" s="356"/>
      <c r="T4" s="356"/>
      <c r="U4" s="356"/>
      <c r="V4" s="356"/>
      <c r="W4" s="356"/>
      <c r="X4" s="356"/>
      <c r="Y4" s="244"/>
      <c r="Z4" s="244"/>
      <c r="BA4" s="209"/>
      <c r="BB4" s="209"/>
      <c r="BC4" s="209"/>
      <c r="BD4" s="209"/>
    </row>
    <row r="5" spans="1:56" ht="15.75" outlineLevel="1">
      <c r="B5" s="379" t="s">
        <v>100</v>
      </c>
      <c r="C5" s="380"/>
      <c r="D5" s="380"/>
      <c r="E5" s="389"/>
      <c r="F5" s="390"/>
      <c r="G5" s="391"/>
      <c r="H5" s="381"/>
      <c r="I5" s="381"/>
      <c r="J5" s="381"/>
      <c r="K5" s="381"/>
      <c r="L5" s="381"/>
      <c r="M5" s="381"/>
      <c r="N5" s="382"/>
      <c r="O5" s="249"/>
      <c r="P5" s="249"/>
      <c r="Q5" s="240"/>
      <c r="R5" s="240"/>
      <c r="S5" s="242"/>
      <c r="T5" s="241"/>
      <c r="U5" s="240"/>
      <c r="V5" s="242"/>
      <c r="W5" s="241"/>
      <c r="X5" s="240"/>
      <c r="Y5" s="242"/>
      <c r="Z5" s="241"/>
      <c r="AA5" s="247"/>
      <c r="AB5" s="247"/>
      <c r="BA5" s="209"/>
      <c r="BB5" s="209"/>
      <c r="BC5" s="209"/>
      <c r="BD5" s="209"/>
    </row>
    <row r="6" spans="1:56" s="246" customFormat="1" ht="15.75" outlineLevel="1">
      <c r="A6" s="248"/>
      <c r="B6" s="379" t="s">
        <v>8</v>
      </c>
      <c r="C6" s="380"/>
      <c r="D6" s="380"/>
      <c r="E6" s="387"/>
      <c r="F6" s="387"/>
      <c r="G6" s="387"/>
      <c r="H6" s="387"/>
      <c r="I6" s="387"/>
      <c r="J6" s="387"/>
      <c r="K6" s="387"/>
      <c r="L6" s="387"/>
      <c r="M6" s="387"/>
      <c r="N6" s="388"/>
      <c r="O6" s="210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  <c r="AB6" s="210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</row>
    <row r="7" spans="1:56" outlineLevel="1">
      <c r="B7" s="379" t="s">
        <v>101</v>
      </c>
      <c r="C7" s="380"/>
      <c r="D7" s="380"/>
      <c r="E7" s="381"/>
      <c r="F7" s="381"/>
      <c r="G7" s="381"/>
      <c r="H7" s="381"/>
      <c r="I7" s="381"/>
      <c r="J7" s="381"/>
      <c r="K7" s="381"/>
      <c r="L7" s="381"/>
      <c r="M7" s="381"/>
      <c r="N7" s="382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BA7" s="209"/>
      <c r="BB7" s="209"/>
      <c r="BC7" s="209"/>
      <c r="BD7" s="209"/>
    </row>
    <row r="8" spans="1:56" outlineLevel="1">
      <c r="B8" s="379" t="s">
        <v>102</v>
      </c>
      <c r="C8" s="380"/>
      <c r="D8" s="380"/>
      <c r="E8" s="381"/>
      <c r="F8" s="381"/>
      <c r="G8" s="381"/>
      <c r="H8" s="381"/>
      <c r="I8" s="381"/>
      <c r="J8" s="381"/>
      <c r="K8" s="381"/>
      <c r="L8" s="381"/>
      <c r="M8" s="381"/>
      <c r="N8" s="382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BA8" s="209"/>
      <c r="BB8" s="209"/>
      <c r="BC8" s="209"/>
      <c r="BD8" s="209"/>
    </row>
    <row r="9" spans="1:56" outlineLevel="1">
      <c r="B9" s="379" t="s">
        <v>103</v>
      </c>
      <c r="C9" s="380"/>
      <c r="D9" s="380"/>
      <c r="E9" s="383"/>
      <c r="F9" s="383"/>
      <c r="G9" s="383"/>
      <c r="H9" s="383"/>
      <c r="I9" s="383"/>
      <c r="J9" s="383"/>
      <c r="K9" s="383"/>
      <c r="L9" s="383"/>
      <c r="M9" s="383"/>
      <c r="N9" s="384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BA9" s="209"/>
      <c r="BB9" s="209"/>
      <c r="BC9" s="209"/>
      <c r="BD9" s="209"/>
    </row>
    <row r="10" spans="1:56" outlineLevel="1">
      <c r="B10" s="379" t="s">
        <v>104</v>
      </c>
      <c r="C10" s="380"/>
      <c r="D10" s="380"/>
      <c r="E10" s="383"/>
      <c r="F10" s="383"/>
      <c r="G10" s="383"/>
      <c r="H10" s="383"/>
      <c r="I10" s="383"/>
      <c r="J10" s="383"/>
      <c r="K10" s="383"/>
      <c r="L10" s="383"/>
      <c r="M10" s="383"/>
      <c r="N10" s="384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BA10" s="209"/>
      <c r="BB10" s="209"/>
      <c r="BC10" s="209"/>
      <c r="BD10" s="209"/>
    </row>
    <row r="11" spans="1:56" outlineLevel="1">
      <c r="B11" s="379" t="s">
        <v>105</v>
      </c>
      <c r="C11" s="380"/>
      <c r="D11" s="380"/>
      <c r="E11" s="385" t="str">
        <f>IFERROR(E9/E10,"")</f>
        <v/>
      </c>
      <c r="F11" s="385" t="str">
        <f>IFERROR(F9/F10,"")</f>
        <v/>
      </c>
      <c r="G11" s="385" t="str">
        <f>IFERROR(G9/G10,"")</f>
        <v/>
      </c>
      <c r="H11" s="385" t="str">
        <f>IFERROR(H9/H10,"")</f>
        <v/>
      </c>
      <c r="I11" s="385"/>
      <c r="J11" s="385"/>
      <c r="K11" s="385" t="str">
        <f>IFERROR(K9/K10,"")</f>
        <v/>
      </c>
      <c r="L11" s="385"/>
      <c r="M11" s="385"/>
      <c r="N11" s="386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BA11" s="209"/>
      <c r="BB11" s="209"/>
      <c r="BC11" s="209"/>
      <c r="BD11" s="209"/>
    </row>
    <row r="12" spans="1:56" outlineLevel="1">
      <c r="B12" s="379" t="s">
        <v>106</v>
      </c>
      <c r="C12" s="380"/>
      <c r="D12" s="380"/>
      <c r="E12" s="381"/>
      <c r="F12" s="381"/>
      <c r="G12" s="381"/>
      <c r="H12" s="381"/>
      <c r="I12" s="381"/>
      <c r="J12" s="381"/>
      <c r="K12" s="381"/>
      <c r="L12" s="381"/>
      <c r="M12" s="381"/>
      <c r="N12" s="382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BA12" s="209"/>
      <c r="BB12" s="209"/>
      <c r="BC12" s="209"/>
      <c r="BD12" s="209"/>
    </row>
    <row r="13" spans="1:56" outlineLevel="1">
      <c r="B13" s="379" t="s">
        <v>107</v>
      </c>
      <c r="C13" s="380"/>
      <c r="D13" s="380"/>
      <c r="E13" s="381"/>
      <c r="F13" s="381"/>
      <c r="G13" s="381"/>
      <c r="H13" s="381"/>
      <c r="I13" s="381"/>
      <c r="J13" s="381"/>
      <c r="K13" s="381"/>
      <c r="L13" s="381"/>
      <c r="M13" s="381"/>
      <c r="N13" s="382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BA13" s="209"/>
      <c r="BB13" s="209"/>
      <c r="BC13" s="209"/>
      <c r="BD13" s="209"/>
    </row>
    <row r="14" spans="1:56" ht="13.5" outlineLevel="1" thickBot="1">
      <c r="B14" s="364" t="s">
        <v>108</v>
      </c>
      <c r="C14" s="365"/>
      <c r="D14" s="365"/>
      <c r="E14" s="366"/>
      <c r="F14" s="366"/>
      <c r="G14" s="366"/>
      <c r="H14" s="366"/>
      <c r="I14" s="366"/>
      <c r="J14" s="366"/>
      <c r="K14" s="366"/>
      <c r="L14" s="366"/>
      <c r="M14" s="366"/>
      <c r="N14" s="367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BA14" s="209"/>
      <c r="BB14" s="209"/>
      <c r="BC14" s="209"/>
      <c r="BD14" s="209"/>
    </row>
    <row r="15" spans="1:56" ht="19.5" outlineLevel="1" thickBot="1"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45"/>
      <c r="AB15" s="245"/>
    </row>
    <row r="16" spans="1:56" ht="19.5" thickBot="1">
      <c r="B16" s="368" t="s">
        <v>109</v>
      </c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70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44"/>
      <c r="AB16" s="244"/>
      <c r="AC16" s="245"/>
      <c r="AD16" s="245"/>
      <c r="AE16" s="245"/>
      <c r="AF16" s="245"/>
      <c r="AG16" s="245"/>
      <c r="AH16" s="245"/>
      <c r="AI16" s="245"/>
      <c r="AJ16" s="245"/>
      <c r="AK16" s="24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5"/>
      <c r="AX16" s="245"/>
      <c r="AY16" s="245"/>
      <c r="AZ16" s="245"/>
      <c r="BA16" s="245"/>
      <c r="BB16" s="245"/>
      <c r="BC16" s="245"/>
    </row>
    <row r="17" spans="1:56" s="238" customFormat="1" ht="15">
      <c r="A17" s="243"/>
      <c r="B17" s="371" t="s">
        <v>110</v>
      </c>
      <c r="C17" s="373" t="s">
        <v>111</v>
      </c>
      <c r="D17" s="373" t="s">
        <v>112</v>
      </c>
      <c r="E17" s="360" t="s">
        <v>113</v>
      </c>
      <c r="F17" s="375" t="s">
        <v>114</v>
      </c>
      <c r="G17" s="375" t="s">
        <v>115</v>
      </c>
      <c r="H17" s="373" t="s">
        <v>116</v>
      </c>
      <c r="I17" s="377" t="s">
        <v>117</v>
      </c>
      <c r="J17" s="373" t="s">
        <v>39</v>
      </c>
      <c r="K17" s="360" t="s">
        <v>118</v>
      </c>
      <c r="L17" s="362" t="s">
        <v>119</v>
      </c>
      <c r="M17" s="363"/>
      <c r="N17" s="358" t="s">
        <v>120</v>
      </c>
      <c r="O17" s="210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40"/>
      <c r="AB17" s="242"/>
      <c r="AC17" s="244"/>
      <c r="AD17" s="244"/>
      <c r="AE17" s="356"/>
      <c r="AF17" s="356"/>
      <c r="AG17" s="356"/>
      <c r="AH17" s="356"/>
      <c r="AI17" s="356"/>
      <c r="AJ17" s="356"/>
      <c r="AK17" s="356"/>
      <c r="AL17" s="356"/>
      <c r="AM17" s="356"/>
      <c r="AN17" s="356"/>
      <c r="AO17" s="356"/>
      <c r="AP17" s="356"/>
      <c r="AQ17" s="356"/>
      <c r="AR17" s="356"/>
      <c r="AS17" s="356"/>
      <c r="AT17" s="356"/>
      <c r="AU17" s="356"/>
      <c r="AV17" s="356"/>
      <c r="AW17" s="356"/>
      <c r="AX17" s="356"/>
      <c r="AY17" s="356"/>
      <c r="AZ17" s="356"/>
      <c r="BA17" s="356"/>
      <c r="BB17" s="356"/>
      <c r="BC17" s="357"/>
      <c r="BD17" s="239"/>
    </row>
    <row r="18" spans="1:56" s="238" customFormat="1" ht="15">
      <c r="A18" s="243"/>
      <c r="B18" s="372"/>
      <c r="C18" s="374"/>
      <c r="D18" s="374"/>
      <c r="E18" s="361"/>
      <c r="F18" s="376"/>
      <c r="G18" s="376"/>
      <c r="H18" s="374"/>
      <c r="I18" s="378"/>
      <c r="J18" s="374"/>
      <c r="K18" s="361"/>
      <c r="L18" s="362"/>
      <c r="M18" s="363"/>
      <c r="N18" s="359"/>
      <c r="O18" s="210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41"/>
      <c r="AD18" s="240"/>
      <c r="AE18" s="242"/>
      <c r="AF18" s="241"/>
      <c r="AG18" s="241"/>
      <c r="AH18" s="242"/>
      <c r="AI18" s="241"/>
      <c r="AJ18" s="240"/>
      <c r="AK18" s="242"/>
      <c r="AL18" s="241"/>
      <c r="AM18" s="240"/>
      <c r="AN18" s="242"/>
      <c r="AO18" s="241"/>
      <c r="AP18" s="240"/>
      <c r="AQ18" s="242"/>
      <c r="AR18" s="241"/>
      <c r="AS18" s="240"/>
      <c r="AT18" s="242"/>
      <c r="AU18" s="241"/>
      <c r="AV18" s="240"/>
      <c r="AW18" s="242"/>
      <c r="AX18" s="241"/>
      <c r="AY18" s="240"/>
      <c r="AZ18" s="242"/>
      <c r="BA18" s="241"/>
      <c r="BB18" s="240"/>
      <c r="BC18" s="357"/>
      <c r="BD18" s="239"/>
    </row>
    <row r="19" spans="1:56">
      <c r="A19" s="211" t="s">
        <v>150</v>
      </c>
      <c r="B19" s="229">
        <v>1</v>
      </c>
      <c r="C19" s="228"/>
      <c r="D19" s="228"/>
      <c r="E19" s="227"/>
      <c r="F19" s="227"/>
      <c r="G19" s="237"/>
      <c r="H19" s="236"/>
      <c r="I19" s="227"/>
      <c r="J19" s="228"/>
      <c r="K19" s="222"/>
      <c r="L19" s="235"/>
      <c r="M19" s="220"/>
      <c r="N19" s="234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</row>
    <row r="20" spans="1:56">
      <c r="A20" s="211" t="s">
        <v>150</v>
      </c>
      <c r="B20" s="229">
        <v>2</v>
      </c>
      <c r="C20" s="233"/>
      <c r="D20" s="228"/>
      <c r="E20" s="232"/>
      <c r="F20" s="231"/>
      <c r="G20" s="226"/>
      <c r="H20" s="230"/>
      <c r="I20" s="224"/>
      <c r="J20" s="223"/>
      <c r="K20" s="222"/>
      <c r="L20" s="221"/>
      <c r="M20" s="220"/>
      <c r="N20" s="21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</row>
    <row r="21" spans="1:56">
      <c r="A21" s="211" t="s">
        <v>150</v>
      </c>
      <c r="B21" s="229">
        <v>3</v>
      </c>
      <c r="C21" s="233"/>
      <c r="D21" s="228"/>
      <c r="E21" s="232"/>
      <c r="F21" s="231"/>
      <c r="G21" s="226"/>
      <c r="H21" s="230"/>
      <c r="I21" s="224"/>
      <c r="J21" s="223"/>
      <c r="K21" s="222"/>
      <c r="L21" s="221"/>
      <c r="M21" s="220"/>
      <c r="N21" s="21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</row>
    <row r="22" spans="1:56">
      <c r="A22" s="211" t="s">
        <v>150</v>
      </c>
      <c r="B22" s="229">
        <v>4</v>
      </c>
      <c r="C22" s="233"/>
      <c r="D22" s="228"/>
      <c r="E22" s="232"/>
      <c r="F22" s="231"/>
      <c r="G22" s="226"/>
      <c r="H22" s="230"/>
      <c r="I22" s="224"/>
      <c r="J22" s="223"/>
      <c r="K22" s="222"/>
      <c r="L22" s="221"/>
      <c r="M22" s="220"/>
      <c r="N22" s="21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</row>
    <row r="23" spans="1:56">
      <c r="A23" s="211" t="s">
        <v>150</v>
      </c>
      <c r="B23" s="229">
        <v>5</v>
      </c>
      <c r="C23" s="233"/>
      <c r="D23" s="228"/>
      <c r="E23" s="232"/>
      <c r="F23" s="231"/>
      <c r="G23" s="226"/>
      <c r="H23" s="230"/>
      <c r="I23" s="224"/>
      <c r="J23" s="223"/>
      <c r="K23" s="222"/>
      <c r="L23" s="221"/>
      <c r="M23" s="220"/>
      <c r="N23" s="21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</row>
    <row r="24" spans="1:56">
      <c r="A24" s="211" t="s">
        <v>150</v>
      </c>
      <c r="B24" s="229">
        <v>6</v>
      </c>
      <c r="C24" s="233"/>
      <c r="D24" s="228"/>
      <c r="E24" s="232"/>
      <c r="F24" s="231"/>
      <c r="G24" s="226"/>
      <c r="H24" s="230"/>
      <c r="I24" s="224"/>
      <c r="J24" s="223"/>
      <c r="K24" s="222"/>
      <c r="L24" s="221"/>
      <c r="M24" s="220"/>
      <c r="N24" s="21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</row>
    <row r="25" spans="1:56">
      <c r="A25" s="211" t="s">
        <v>150</v>
      </c>
      <c r="B25" s="229">
        <v>7</v>
      </c>
      <c r="C25" s="233"/>
      <c r="D25" s="228"/>
      <c r="E25" s="232"/>
      <c r="F25" s="231"/>
      <c r="G25" s="226"/>
      <c r="H25" s="230"/>
      <c r="I25" s="224"/>
      <c r="J25" s="223"/>
      <c r="K25" s="222"/>
      <c r="L25" s="221"/>
      <c r="M25" s="220"/>
      <c r="N25" s="21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</row>
    <row r="26" spans="1:56">
      <c r="A26" s="211" t="s">
        <v>150</v>
      </c>
      <c r="B26" s="229">
        <v>8</v>
      </c>
      <c r="C26" s="233"/>
      <c r="D26" s="228"/>
      <c r="E26" s="232"/>
      <c r="F26" s="231"/>
      <c r="G26" s="226"/>
      <c r="H26" s="230"/>
      <c r="I26" s="224"/>
      <c r="J26" s="223"/>
      <c r="K26" s="222"/>
      <c r="L26" s="221"/>
      <c r="M26" s="220"/>
      <c r="N26" s="21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</row>
    <row r="27" spans="1:56">
      <c r="A27" s="211" t="s">
        <v>150</v>
      </c>
      <c r="B27" s="229">
        <v>9</v>
      </c>
      <c r="C27" s="233"/>
      <c r="D27" s="228"/>
      <c r="E27" s="232"/>
      <c r="F27" s="231"/>
      <c r="G27" s="226"/>
      <c r="H27" s="230"/>
      <c r="I27" s="224"/>
      <c r="J27" s="223"/>
      <c r="K27" s="222"/>
      <c r="L27" s="221"/>
      <c r="M27" s="220"/>
      <c r="N27" s="21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</row>
    <row r="28" spans="1:56">
      <c r="A28" s="211" t="s">
        <v>150</v>
      </c>
      <c r="B28" s="229">
        <v>10</v>
      </c>
      <c r="C28" s="233"/>
      <c r="D28" s="228"/>
      <c r="E28" s="232"/>
      <c r="F28" s="231"/>
      <c r="G28" s="226"/>
      <c r="H28" s="230"/>
      <c r="I28" s="224"/>
      <c r="J28" s="223"/>
      <c r="K28" s="222"/>
      <c r="L28" s="221"/>
      <c r="M28" s="220"/>
      <c r="N28" s="21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</row>
    <row r="29" spans="1:56">
      <c r="A29" s="211" t="s">
        <v>150</v>
      </c>
      <c r="B29" s="229">
        <v>11</v>
      </c>
      <c r="C29" s="233"/>
      <c r="D29" s="228"/>
      <c r="E29" s="232"/>
      <c r="F29" s="231"/>
      <c r="G29" s="226"/>
      <c r="H29" s="230"/>
      <c r="I29" s="224"/>
      <c r="J29" s="223"/>
      <c r="K29" s="222"/>
      <c r="L29" s="221"/>
      <c r="M29" s="220"/>
      <c r="N29" s="21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</row>
    <row r="30" spans="1:56">
      <c r="A30" s="211" t="s">
        <v>150</v>
      </c>
      <c r="B30" s="229">
        <v>12</v>
      </c>
      <c r="C30" s="233"/>
      <c r="D30" s="228"/>
      <c r="E30" s="232"/>
      <c r="F30" s="231"/>
      <c r="G30" s="226"/>
      <c r="H30" s="230"/>
      <c r="I30" s="224"/>
      <c r="J30" s="223"/>
      <c r="K30" s="222"/>
      <c r="L30" s="221"/>
      <c r="M30" s="220"/>
      <c r="N30" s="21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</row>
    <row r="31" spans="1:56">
      <c r="B31" s="229">
        <v>13</v>
      </c>
      <c r="C31" s="233"/>
      <c r="D31" s="228"/>
      <c r="E31" s="232"/>
      <c r="F31" s="231"/>
      <c r="G31" s="226"/>
      <c r="H31" s="230"/>
      <c r="I31" s="224"/>
      <c r="J31" s="223"/>
      <c r="K31" s="222" t="str">
        <f ca="1">IFERROR(IF(J31&lt;(TODAY()-H31)/30,"",J31-((TODAY()-H31)/30)+1),"")</f>
        <v/>
      </c>
      <c r="L31" s="221"/>
      <c r="M31" s="220" t="str">
        <f ca="1">IF(OR(L31="Yes",AND(K31&gt;1,K31&lt;&gt;"")),G31,"")</f>
        <v/>
      </c>
      <c r="N31" s="21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</row>
    <row r="32" spans="1:56">
      <c r="B32" s="229">
        <v>14</v>
      </c>
      <c r="C32" s="223"/>
      <c r="D32" s="228"/>
      <c r="E32" s="224"/>
      <c r="F32" s="227"/>
      <c r="G32" s="226"/>
      <c r="H32" s="225"/>
      <c r="I32" s="224"/>
      <c r="J32" s="223"/>
      <c r="K32" s="222" t="str">
        <f ca="1">IFERROR(IF(J32&lt;(TODAY()-H32)/30,"",J32-((TODAY()-H32)/30)+1),"")</f>
        <v/>
      </c>
      <c r="L32" s="221"/>
      <c r="M32" s="220" t="str">
        <f ca="1">IF(OR(L32="Yes",AND(K32&gt;1,K32&lt;&gt;"")),G32,"")</f>
        <v/>
      </c>
      <c r="N32" s="21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</row>
    <row r="33" spans="2:56">
      <c r="B33" s="229">
        <v>15</v>
      </c>
      <c r="C33" s="223"/>
      <c r="D33" s="228"/>
      <c r="E33" s="224"/>
      <c r="F33" s="227"/>
      <c r="G33" s="226"/>
      <c r="H33" s="225"/>
      <c r="I33" s="224"/>
      <c r="J33" s="223"/>
      <c r="K33" s="222" t="str">
        <f ca="1">IFERROR(IF(J33&lt;(TODAY()-H33)/30,"",J33-((TODAY()-H33)/30)+1),"")</f>
        <v/>
      </c>
      <c r="L33" s="221"/>
      <c r="M33" s="220" t="str">
        <f ca="1">IF(OR(L33="Yes",AND(K33&gt;1,K33&lt;&gt;"")),G33,"")</f>
        <v/>
      </c>
      <c r="N33" s="21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</row>
    <row r="34" spans="2:56" ht="13.5" thickBot="1">
      <c r="B34" s="229">
        <v>16</v>
      </c>
      <c r="C34" s="223"/>
      <c r="D34" s="228"/>
      <c r="E34" s="224"/>
      <c r="F34" s="227"/>
      <c r="G34" s="226"/>
      <c r="H34" s="225"/>
      <c r="I34" s="224"/>
      <c r="J34" s="223"/>
      <c r="K34" s="222" t="str">
        <f ca="1">IFERROR(IF(J34&lt;(TODAY()-H34)/30,"",J34-((TODAY()-H34)/30)+1),"")</f>
        <v/>
      </c>
      <c r="L34" s="221"/>
      <c r="M34" s="220" t="str">
        <f ca="1">IF(OR(L34="Yes",AND(K34&gt;1,K34&lt;&gt;"")),G34,"")</f>
        <v/>
      </c>
      <c r="N34" s="21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</row>
    <row r="35" spans="2:56" ht="15.75" thickBot="1">
      <c r="B35" s="218" t="s">
        <v>121</v>
      </c>
      <c r="C35" s="214"/>
      <c r="D35" s="217">
        <f>SUBTOTAL(103,LoanTrack[Column3])</f>
        <v>0</v>
      </c>
      <c r="E35" s="213">
        <f>SUBTOTAL(109,LoanTrack[Column4])</f>
        <v>0</v>
      </c>
      <c r="F35" s="213">
        <f>SUBTOTAL(109,LoanTrack[Column52])</f>
        <v>0</v>
      </c>
      <c r="G35" s="216">
        <f>SUBTOTAL(109,LoanTrack[Column5])</f>
        <v>0</v>
      </c>
      <c r="H35" s="214"/>
      <c r="I35" s="215">
        <f>SUBTOTAL(109,LoanTrack[Column54])</f>
        <v>0</v>
      </c>
      <c r="J35" s="214"/>
      <c r="K35" s="214"/>
      <c r="L35" s="214">
        <f>COUNTIF(L19:L34,"Yes")</f>
        <v>0</v>
      </c>
      <c r="M35" s="213">
        <f ca="1">SUBTOTAL(109,LoanTrack[Column10])</f>
        <v>0</v>
      </c>
      <c r="N35" s="212">
        <f>SUMPRODUCT((N19:N34&lt;&gt;"")/COUNTIF(N19:N34,N19:N34&amp;""))</f>
        <v>0</v>
      </c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</row>
  </sheetData>
  <mergeCells count="74">
    <mergeCell ref="B2:N2"/>
    <mergeCell ref="B3:D3"/>
    <mergeCell ref="E3:G3"/>
    <mergeCell ref="H3:J3"/>
    <mergeCell ref="K3:N3"/>
    <mergeCell ref="S4:U4"/>
    <mergeCell ref="V4:X4"/>
    <mergeCell ref="B5:D5"/>
    <mergeCell ref="E5:G5"/>
    <mergeCell ref="H5:J5"/>
    <mergeCell ref="K5:N5"/>
    <mergeCell ref="B4:D4"/>
    <mergeCell ref="E4:G4"/>
    <mergeCell ref="H4:J4"/>
    <mergeCell ref="K4:N4"/>
    <mergeCell ref="O4:R4"/>
    <mergeCell ref="B6:D6"/>
    <mergeCell ref="E6:G6"/>
    <mergeCell ref="H6:J6"/>
    <mergeCell ref="K6:N6"/>
    <mergeCell ref="B7:D7"/>
    <mergeCell ref="E7:G7"/>
    <mergeCell ref="H7:J7"/>
    <mergeCell ref="K7:N7"/>
    <mergeCell ref="B8:D8"/>
    <mergeCell ref="E8:G8"/>
    <mergeCell ref="H8:J8"/>
    <mergeCell ref="K8:N8"/>
    <mergeCell ref="B9:D9"/>
    <mergeCell ref="E9:G9"/>
    <mergeCell ref="H9:J9"/>
    <mergeCell ref="K9:N9"/>
    <mergeCell ref="B10:D10"/>
    <mergeCell ref="E10:G10"/>
    <mergeCell ref="H10:J10"/>
    <mergeCell ref="K10:N10"/>
    <mergeCell ref="B11:D11"/>
    <mergeCell ref="E11:G11"/>
    <mergeCell ref="H11:J11"/>
    <mergeCell ref="K11:N11"/>
    <mergeCell ref="B12:D12"/>
    <mergeCell ref="E12:G12"/>
    <mergeCell ref="H12:J12"/>
    <mergeCell ref="K12:N12"/>
    <mergeCell ref="B13:D13"/>
    <mergeCell ref="E13:G13"/>
    <mergeCell ref="H13:J13"/>
    <mergeCell ref="K13:N13"/>
    <mergeCell ref="K17:K18"/>
    <mergeCell ref="L17:M18"/>
    <mergeCell ref="B14:D14"/>
    <mergeCell ref="E14:G14"/>
    <mergeCell ref="H14:J14"/>
    <mergeCell ref="K14:N14"/>
    <mergeCell ref="B16:N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T17:AV17"/>
    <mergeCell ref="AW17:AY17"/>
    <mergeCell ref="AZ17:BB17"/>
    <mergeCell ref="BC17:BC18"/>
    <mergeCell ref="N17:N18"/>
    <mergeCell ref="AE17:AG17"/>
    <mergeCell ref="AH17:AJ17"/>
    <mergeCell ref="AK17:AM17"/>
    <mergeCell ref="AN17:AP17"/>
    <mergeCell ref="AQ17:AS17"/>
  </mergeCells>
  <dataValidations count="2">
    <dataValidation type="whole" allowBlank="1" showInputMessage="1" showErrorMessage="1" errorTitle="Error" error="Not a valid Date" promptTitle="Date" prompt="Insert a date (DD)" sqref="S65552:S65557 S131088:S131093 S196624:S196629 S262160:S262165 S327696:S327701 S393232:S393237 S458768:S458773 S524304:S524309 S589840:S589845 S655376:S655381 S720912:S720917 S786448:S786453 S851984:S851989 S917520:S917525 S983056:S983061 V65552:V65557 V131088:V131093 V196624:V196629 V262160:V262165 V327696:V327701 V393232:V393237 V458768:V458773 V524304:V524309 V589840:V589845 V655376:V655381 V720912:V720917 V786448:V786453 V851984:V851989 V917520:V917525 V983056:V983061 Y65552:Y65557 Y131088:Y131093 Y196624:Y196629 Y262160:Y262165 Y327696:Y327701 Y393232:Y393237 Y458768:Y458773 Y524304:Y524309 Y589840:Y589845 Y655376:Y655381 Y720912:Y720917 Y786448:Y786453 Y851984:Y851989 Y917520:Y917525 Y983056:Y983061 AB65564:AB65569 AB131100:AB131105 AB196636:AB196641 AB262172:AB262177 AB327708:AB327713 AB393244:AB393249 AB458780:AB458785 AB524316:AB524321 AB589852:AB589857 AB655388:AB655393 AB720924:AB720929 AB786460:AB786465 AB851996:AB852001 AB917532:AB917537 AB983068:AB983073 AE65565:AE65570 AE131101:AE131106 AE196637:AE196642 AE262173:AE262178 AE327709:AE327714 AE393245:AE393250 AE458781:AE458786 AE524317:AE524322 AE589853:AE589858 AE655389:AE655394 AE720925:AE720930 AE786461:AE786466 AE851997:AE852002 AE917533:AE917538 AE983069:AE983074 AH65565:AH65570 AH131101:AH131106 AH196637:AH196642 AH262173:AH262178 AH327709:AH327714 AH393245:AH393250 AH458781:AH458786 AH524317:AH524322 AH589853:AH589858 AH655389:AH655394 AH720925:AH720930 AH786461:AH786466 AH851997:AH852002 AH917533:AH917538 AH983069:AH983074 AK65565:AK65570 AK131101:AK131106 AK196637:AK196642 AK262173:AK262178 AK327709:AK327714 AK393245:AK393250 AK458781:AK458786 AK524317:AK524322 AK589853:AK589858 AK655389:AK655394 AK720925:AK720930 AK786461:AK786466 AK851997:AK852002 AK917533:AK917538 AK983069:AK983074 AN65565:AN65570 AN131101:AN131106 AN196637:AN196642 AN262173:AN262178 AN327709:AN327714 AN393245:AN393250 AN458781:AN458786 AN524317:AN524322 AN589853:AN589858 AN655389:AN655394 AN720925:AN720930 AN786461:AN786466 AN851997:AN852002 AN917533:AN917538 AN983069:AN983074 AQ65565:AQ65570 AQ131101:AQ131106 AQ196637:AQ196642 AQ262173:AQ262178 AQ327709:AQ327714 AQ393245:AQ393250 AQ458781:AQ458786 AQ524317:AQ524322 AQ589853:AQ589858 AQ655389:AQ655394 AQ720925:AQ720930 AQ786461:AQ786466 AQ851997:AQ852002 AQ917533:AQ917538 AQ983069:AQ983074 AT65565:AT65570 AT131101:AT131106 AT196637:AT196642 AT262173:AT262178 AT327709:AT327714 AT393245:AT393250 AT458781:AT458786 AT524317:AT524322 AT589853:AT589858 AT655389:AT655394 AT720925:AT720930 AT786461:AT786466 AT851997:AT852002 AT917533:AT917538 AT983069:AT983074 AW65565:AW65570 AW131101:AW131106 AW196637:AW196642 AW262173:AW262178 AW327709:AW327714 AW393245:AW393250 AW458781:AW458786 AW524317:AW524322 AW589853:AW589858 AW655389:AW655394 AW720925:AW720930 AW786461:AW786466 AW851997:AW852002 AW917533:AW917538 AW983069:AW983074 AZ65565:AZ65570 AZ131101:AZ131106 AZ196637:AZ196642 AZ262173:AZ262178 AZ327709:AZ327714 AZ393245:AZ393250 AZ458781:AZ458786 AZ524317:AZ524322 AZ589853:AZ589858 AZ655389:AZ655394 AZ720925:AZ720930 AZ786461:AZ786466 AZ851997:AZ852002 AZ917533:AZ917538 AZ983069:AZ983074" xr:uid="{547C5B23-49B6-4463-BD36-2A1217276290}">
      <formula1>1</formula1>
      <formula2>31</formula2>
    </dataValidation>
    <dataValidation type="list" allowBlank="1" showInputMessage="1" showErrorMessage="1" sqref="C65565:C65570 C131101:C131106 C196637:C196642 C262173:C262178 C327709:C327714 C393245:C393250 C458781:C458786 C524317:C524322 C589853:C589858 C655389:C655394 C720925:C720930 C786461:C786466 C851997:C852002 C917533:C917538 C983069:C983074" xr:uid="{232AEEDE-6780-47F1-A973-FFC79113CC5E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132A-3439-4ABF-939E-E0FB39443321}">
  <dimension ref="B1:H17"/>
  <sheetViews>
    <sheetView tabSelected="1" topLeftCell="A3" workbookViewId="0">
      <selection activeCell="E9" sqref="E9"/>
    </sheetView>
  </sheetViews>
  <sheetFormatPr defaultColWidth="9" defaultRowHeight="14.25"/>
  <cols>
    <col min="1" max="1" width="9" style="126"/>
    <col min="2" max="2" width="18" style="126" customWidth="1"/>
    <col min="3" max="3" width="24.75" style="126" customWidth="1"/>
    <col min="4" max="4" width="18.125" style="126" bestFit="1" customWidth="1"/>
    <col min="5" max="5" width="19.875" style="126" customWidth="1"/>
    <col min="6" max="16384" width="9" style="126"/>
  </cols>
  <sheetData>
    <row r="1" spans="2:8" ht="15" thickBot="1"/>
    <row r="2" spans="2:8" ht="15.75" thickBot="1">
      <c r="B2" s="154" t="s">
        <v>133</v>
      </c>
      <c r="C2" s="127"/>
    </row>
    <row r="3" spans="2:8" ht="15" thickBot="1"/>
    <row r="4" spans="2:8" ht="15">
      <c r="B4" s="130" t="s">
        <v>134</v>
      </c>
      <c r="C4" s="252">
        <f>'Customer Profile'!E4</f>
        <v>0</v>
      </c>
      <c r="D4" s="131" t="s">
        <v>135</v>
      </c>
      <c r="E4" s="253">
        <f>'Customer Profile'!I4</f>
        <v>0</v>
      </c>
    </row>
    <row r="5" spans="2:8" ht="15">
      <c r="B5" s="132" t="s">
        <v>7</v>
      </c>
      <c r="C5" s="133">
        <f ca="1">'Customer Profile'!E6</f>
        <v>0</v>
      </c>
      <c r="D5" s="134" t="s">
        <v>7</v>
      </c>
      <c r="E5" s="135">
        <f ca="1">'Customer Profile'!I6</f>
        <v>0</v>
      </c>
    </row>
    <row r="6" spans="2:8" ht="15">
      <c r="B6" s="132" t="s">
        <v>37</v>
      </c>
      <c r="C6" s="136">
        <f>IF('Customer Profile'!E14&gt;0,'Customer Profile'!E14,'Business Profile'!C13)</f>
        <v>0</v>
      </c>
      <c r="D6" s="137" t="s">
        <v>37</v>
      </c>
      <c r="E6" s="138">
        <f>IF('Customer Profile'!P14&gt;0,'Customer Profile'!P14,'Business Profile'!D13)</f>
        <v>0</v>
      </c>
    </row>
    <row r="7" spans="2:8" ht="15">
      <c r="B7" s="132" t="s">
        <v>147</v>
      </c>
      <c r="C7" s="160">
        <f>LoanTrack[[#Totals],[Column5]]*12</f>
        <v>0</v>
      </c>
      <c r="D7" s="137"/>
      <c r="E7" s="139"/>
    </row>
    <row r="8" spans="2:8" ht="15">
      <c r="B8" s="132" t="s">
        <v>131</v>
      </c>
      <c r="C8" s="129"/>
      <c r="D8" s="137" t="s">
        <v>131</v>
      </c>
      <c r="E8" s="140"/>
      <c r="H8" s="128" t="s">
        <v>137</v>
      </c>
    </row>
    <row r="9" spans="2:8" ht="15">
      <c r="B9" s="132" t="s">
        <v>8</v>
      </c>
      <c r="C9" s="129">
        <f>'NC-RTR'!E6</f>
        <v>0</v>
      </c>
      <c r="D9" s="137" t="s">
        <v>8</v>
      </c>
      <c r="E9" s="140">
        <f>'NC-RTR'!H6</f>
        <v>0</v>
      </c>
      <c r="H9" s="128" t="s">
        <v>145</v>
      </c>
    </row>
    <row r="10" spans="2:8" ht="15">
      <c r="B10" s="132" t="s">
        <v>132</v>
      </c>
      <c r="C10" s="199" t="s">
        <v>86</v>
      </c>
      <c r="D10" s="137"/>
      <c r="E10" s="140"/>
      <c r="H10" s="128" t="s">
        <v>138</v>
      </c>
    </row>
    <row r="11" spans="2:8" ht="15">
      <c r="B11" s="132" t="s">
        <v>136</v>
      </c>
      <c r="C11" s="197">
        <f>IF('Eligibility Calc for VL'!H6&gt;0, 'Eligibility Calc for VL'!H6, IF('Eligibility Calc for HL'!H5&gt;0,'Eligibility Calc for HL'!H5,'Eligibility Calc for LAP'!H6))</f>
        <v>0</v>
      </c>
      <c r="D11" s="137"/>
      <c r="E11" s="140"/>
      <c r="H11" s="128" t="s">
        <v>141</v>
      </c>
    </row>
    <row r="12" spans="2:8" ht="15">
      <c r="B12" s="132" t="s">
        <v>33</v>
      </c>
      <c r="C12" s="129">
        <f>IF('Eligibility Calc for VL'!H6&gt;0,'Eligibility Calc for VL'!H4,IF('Eligibility Calc for HL'!H5&gt;0,'Eligibility Calc for HL'!H3,'Eligibility Calc for LAP'!H4))</f>
        <v>11.75</v>
      </c>
      <c r="D12" s="137"/>
      <c r="E12" s="140"/>
      <c r="H12" s="161" t="s">
        <v>146</v>
      </c>
    </row>
    <row r="13" spans="2:8" ht="15">
      <c r="B13" s="132" t="s">
        <v>39</v>
      </c>
      <c r="C13" s="143">
        <f>IF('Eligibility Calc for VL'!H6&gt;0,'Eligibility Calc for VL'!H5,IF('Eligibility Calc for HL'!H5&gt;0,'Eligibility Calc for HL'!H4*12,'Eligibility Calc for LAP'!H5))</f>
        <v>84</v>
      </c>
      <c r="D13" s="137"/>
      <c r="E13" s="140"/>
    </row>
    <row r="14" spans="2:8" ht="15">
      <c r="B14" s="132" t="s">
        <v>144</v>
      </c>
      <c r="C14" s="200" t="e">
        <f>IF('Eligibility Calc for VL'!H6&gt;0,'Eligibility Calc for VL'!C8,IF('Eligibility Calc for HL'!H5&gt;0,'Eligibility Calc for HL'!C8,'Eligibility Calc for LAP'!C8))</f>
        <v>#DIV/0!</v>
      </c>
      <c r="D14" s="137"/>
      <c r="E14" s="139"/>
    </row>
    <row r="15" spans="2:8" ht="30.75" thickBot="1">
      <c r="B15" s="159" t="s">
        <v>143</v>
      </c>
      <c r="C15" s="196"/>
      <c r="D15" s="141" t="s">
        <v>140</v>
      </c>
      <c r="E15" s="142"/>
    </row>
    <row r="16" spans="2:8">
      <c r="B16" s="127"/>
    </row>
    <row r="17" spans="2:4">
      <c r="B17" s="127"/>
      <c r="D17" s="127"/>
    </row>
  </sheetData>
  <dataValidations count="1">
    <dataValidation type="list" allowBlank="1" showInputMessage="1" showErrorMessage="1" sqref="C10" xr:uid="{26D57040-FDBE-4E13-88D0-DD05A0C00BE8}">
      <formula1>"2VL, 4VL, HL, LAP"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Profile</vt:lpstr>
      <vt:lpstr>Business Profile</vt:lpstr>
      <vt:lpstr>Eligibility Calc for VL</vt:lpstr>
      <vt:lpstr>Eligibility Calc for HL</vt:lpstr>
      <vt:lpstr>Eligibility Calc for LAP</vt:lpstr>
      <vt:lpstr>NC-RTR</vt:lpstr>
      <vt:lpstr>Key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Namastecredit</dc:creator>
  <cp:lastModifiedBy>29abnfs4244g1zt</cp:lastModifiedBy>
  <dcterms:created xsi:type="dcterms:W3CDTF">2015-06-05T18:17:20Z</dcterms:created>
  <dcterms:modified xsi:type="dcterms:W3CDTF">2021-09-23T11:02:18Z</dcterms:modified>
</cp:coreProperties>
</file>