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My Documents\Macros\Formats\Financials\"/>
    </mc:Choice>
  </mc:AlternateContent>
  <xr:revisionPtr revIDLastSave="0" documentId="13_ncr:1_{A0F2309C-567A-434F-9C99-AC9A124B8A09}" xr6:coauthVersionLast="46" xr6:coauthVersionMax="4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cal_data" sheetId="31" state="hidden" r:id="rId1"/>
    <sheet name="Business Profile" sheetId="24" r:id="rId2"/>
    <sheet name="ROC" sheetId="33" r:id="rId3"/>
    <sheet name="GST" sheetId="32" r:id="rId4"/>
    <sheet name="KYC" sheetId="29" r:id="rId5"/>
    <sheet name="CA" sheetId="34" r:id="rId6"/>
    <sheet name="LEI" sheetId="35" r:id="rId7"/>
    <sheet name="Truecaller" sheetId="36" r:id="rId8"/>
    <sheet name="Analysis" sheetId="26" r:id="rId9"/>
    <sheet name="Financial Statement" sheetId="17" r:id="rId10"/>
    <sheet name="Cash Flow" sheetId="18" r:id="rId11"/>
    <sheet name="NC-RTR" sheetId="21" r:id="rId12"/>
    <sheet name="Financial Classification" sheetId="37" state="hidden" r:id="rId13"/>
  </sheets>
  <definedNames>
    <definedName name="Amount">#REF!</definedName>
    <definedName name="AuthCap">#REF!</definedName>
    <definedName name="CIN">#REF!</definedName>
    <definedName name="CINStatus">#REF!</definedName>
    <definedName name="COMNAME">#REF!</definedName>
    <definedName name="_xlnm.Criteria">#REF!</definedName>
    <definedName name="fin_classi">'Financial Classification'!$A$2:$A$131</definedName>
    <definedName name="GSTIN">#REF!</definedName>
    <definedName name="GSTINStatus">#REF!</definedName>
    <definedName name="PaidUp">#REF!</definedName>
    <definedName name="RegAd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6" l="1"/>
  <c r="D44" i="24"/>
  <c r="D45" i="24"/>
  <c r="D46" i="24"/>
  <c r="D47" i="24"/>
  <c r="D48" i="24"/>
  <c r="G12" i="24" l="1"/>
  <c r="G11" i="24"/>
  <c r="D12" i="24"/>
  <c r="D11" i="24"/>
  <c r="G8" i="24"/>
  <c r="D8" i="24"/>
  <c r="E27" i="33"/>
  <c r="D27" i="33"/>
  <c r="E26" i="33"/>
  <c r="E28" i="33" s="1"/>
  <c r="D26" i="33"/>
  <c r="D28" i="33" s="1"/>
  <c r="G13" i="33"/>
  <c r="F46" i="32" l="1"/>
  <c r="E46" i="32"/>
  <c r="D46" i="32"/>
  <c r="F45" i="32"/>
  <c r="E45" i="32"/>
  <c r="D45" i="32"/>
  <c r="G44" i="32"/>
  <c r="G43" i="32"/>
  <c r="G42" i="32"/>
  <c r="G41" i="32"/>
  <c r="G40" i="32"/>
  <c r="G39" i="32"/>
  <c r="G38" i="32"/>
  <c r="G37" i="32"/>
  <c r="G36" i="32"/>
  <c r="G35" i="32"/>
  <c r="G34" i="32"/>
  <c r="B34" i="32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G33" i="32"/>
  <c r="G46" i="32" s="1"/>
  <c r="G45" i="32" l="1"/>
  <c r="K260" i="17" l="1"/>
  <c r="J260" i="17"/>
  <c r="G260" i="17"/>
  <c r="H260" i="17"/>
  <c r="B22" i="31" s="1"/>
  <c r="I260" i="17"/>
  <c r="B21" i="31" s="1"/>
  <c r="B20" i="31"/>
  <c r="B19" i="31"/>
  <c r="B16" i="31"/>
  <c r="B15" i="31"/>
  <c r="B18" i="31"/>
  <c r="B17" i="31"/>
  <c r="B14" i="31"/>
  <c r="B13" i="31"/>
  <c r="B12" i="31"/>
  <c r="B11" i="31"/>
  <c r="B10" i="31"/>
  <c r="B8" i="31"/>
  <c r="B7" i="31"/>
  <c r="B5" i="31"/>
  <c r="B3" i="31"/>
  <c r="B2" i="31"/>
  <c r="O26" i="21" l="1"/>
  <c r="O27" i="21"/>
  <c r="O28" i="21"/>
  <c r="O29" i="21"/>
  <c r="Q26" i="21"/>
  <c r="Q27" i="21"/>
  <c r="Q28" i="21"/>
  <c r="Q29" i="21"/>
  <c r="R26" i="21"/>
  <c r="R27" i="21"/>
  <c r="R28" i="21"/>
  <c r="R29" i="21"/>
  <c r="P30" i="21" l="1"/>
  <c r="BC30" i="21" l="1"/>
  <c r="BB30" i="21"/>
  <c r="BA30" i="21"/>
  <c r="AZ30" i="21"/>
  <c r="AY30" i="21"/>
  <c r="AX30" i="21"/>
  <c r="AW30" i="21"/>
  <c r="AV30" i="21"/>
  <c r="AU30" i="21"/>
  <c r="AT30" i="21"/>
  <c r="AS30" i="21"/>
  <c r="AR30" i="21"/>
  <c r="AQ30" i="21"/>
  <c r="AP30" i="21"/>
  <c r="AO30" i="21"/>
  <c r="AN30" i="21"/>
  <c r="AM30" i="21"/>
  <c r="AL30" i="21"/>
  <c r="AK30" i="21"/>
  <c r="AJ30" i="21"/>
  <c r="AI30" i="21"/>
  <c r="AH30" i="21"/>
  <c r="AG30" i="21"/>
  <c r="AF30" i="21"/>
  <c r="AE30" i="21"/>
  <c r="AD30" i="21"/>
  <c r="AC30" i="21"/>
  <c r="AB30" i="21"/>
  <c r="AA30" i="21"/>
  <c r="Z30" i="21"/>
  <c r="Y30" i="21"/>
  <c r="X30" i="21"/>
  <c r="W30" i="21"/>
  <c r="V30" i="21"/>
  <c r="U30" i="21"/>
  <c r="T30" i="21"/>
  <c r="S30" i="21"/>
  <c r="N30" i="21"/>
  <c r="L30" i="21"/>
  <c r="I30" i="21"/>
  <c r="G30" i="21"/>
  <c r="F30" i="21"/>
  <c r="E30" i="21"/>
  <c r="D30" i="21"/>
  <c r="K29" i="21"/>
  <c r="M29" i="21" s="1"/>
  <c r="K28" i="21"/>
  <c r="M28" i="21" s="1"/>
  <c r="K27" i="21"/>
  <c r="M27" i="21" s="1"/>
  <c r="R30" i="21"/>
  <c r="Q30" i="21"/>
  <c r="O30" i="21"/>
  <c r="K26" i="21"/>
  <c r="M26" i="21" s="1"/>
  <c r="V24" i="21"/>
  <c r="Y24" i="21" s="1"/>
  <c r="AB24" i="21" s="1"/>
  <c r="AE24" i="21" s="1"/>
  <c r="AH24" i="21" s="1"/>
  <c r="AK24" i="21" s="1"/>
  <c r="AN24" i="21" s="1"/>
  <c r="AQ24" i="21" s="1"/>
  <c r="AT24" i="21" s="1"/>
  <c r="AW24" i="21" s="1"/>
  <c r="AZ24" i="21" s="1"/>
  <c r="W13" i="21"/>
  <c r="S13" i="21"/>
  <c r="O13" i="21"/>
  <c r="K13" i="21"/>
  <c r="H13" i="21"/>
  <c r="G13" i="21"/>
  <c r="F13" i="21"/>
  <c r="E13" i="21"/>
  <c r="M30" i="21" l="1"/>
  <c r="G14" i="24"/>
  <c r="D14" i="24"/>
  <c r="F14" i="24" l="1"/>
  <c r="B14" i="24"/>
  <c r="E46" i="18" l="1"/>
  <c r="F46" i="18"/>
  <c r="G46" i="18"/>
  <c r="H46" i="18"/>
  <c r="H51" i="18" l="1"/>
  <c r="G51" i="18"/>
  <c r="F51" i="18"/>
  <c r="E51" i="18"/>
  <c r="E52" i="18"/>
  <c r="H197" i="17"/>
  <c r="H196" i="17" s="1"/>
  <c r="H177" i="17"/>
  <c r="H152" i="17"/>
  <c r="H144" i="17"/>
  <c r="H69" i="18" l="1"/>
  <c r="F69" i="18"/>
  <c r="G69" i="18"/>
  <c r="E69" i="18"/>
  <c r="H83" i="18"/>
  <c r="F83" i="18"/>
  <c r="G83" i="18"/>
  <c r="E83" i="18"/>
  <c r="K137" i="17" l="1"/>
  <c r="J137" i="17"/>
  <c r="I137" i="17"/>
  <c r="H137" i="17"/>
  <c r="G137" i="17"/>
  <c r="K67" i="17"/>
  <c r="J67" i="17"/>
  <c r="I67" i="17"/>
  <c r="H67" i="17"/>
  <c r="G67" i="17"/>
  <c r="F4" i="17" l="1"/>
  <c r="E38" i="24" l="1"/>
  <c r="E37" i="24"/>
  <c r="E36" i="24"/>
  <c r="E35" i="24"/>
  <c r="E34" i="24"/>
  <c r="E30" i="24"/>
  <c r="E29" i="24"/>
  <c r="E28" i="24"/>
  <c r="E27" i="24"/>
  <c r="E26" i="24"/>
  <c r="E22" i="24"/>
  <c r="E21" i="24"/>
  <c r="E20" i="24"/>
  <c r="E19" i="24"/>
  <c r="E18" i="24"/>
  <c r="B9" i="31"/>
  <c r="G9" i="24"/>
  <c r="B6" i="31" s="1"/>
  <c r="B4" i="31"/>
  <c r="E31" i="24" l="1"/>
  <c r="E23" i="24"/>
  <c r="E39" i="24"/>
  <c r="E23" i="26" l="1"/>
  <c r="D23" i="26"/>
  <c r="E8" i="26"/>
  <c r="D8" i="26"/>
  <c r="G183" i="17" l="1"/>
  <c r="G182" i="17" s="1"/>
  <c r="F72" i="18"/>
  <c r="G72" i="18"/>
  <c r="H72" i="18"/>
  <c r="E72" i="18"/>
  <c r="F70" i="18"/>
  <c r="G70" i="18"/>
  <c r="H70" i="18"/>
  <c r="E70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E61" i="18"/>
  <c r="E62" i="18"/>
  <c r="E63" i="18"/>
  <c r="E64" i="18"/>
  <c r="E65" i="18"/>
  <c r="E66" i="18"/>
  <c r="E35" i="18" l="1"/>
  <c r="F35" i="18"/>
  <c r="G35" i="18"/>
  <c r="H35" i="18"/>
  <c r="G215" i="17"/>
  <c r="G214" i="17" s="1"/>
  <c r="G107" i="17" l="1"/>
  <c r="I107" i="17"/>
  <c r="D13" i="26" s="1"/>
  <c r="J107" i="17"/>
  <c r="K107" i="17"/>
  <c r="H107" i="17"/>
  <c r="E13" i="26" s="1"/>
  <c r="K158" i="17" l="1"/>
  <c r="H158" i="17"/>
  <c r="I158" i="17"/>
  <c r="J158" i="17"/>
  <c r="H134" i="17" l="1"/>
  <c r="I134" i="17"/>
  <c r="J134" i="17"/>
  <c r="K134" i="17"/>
  <c r="G134" i="17"/>
  <c r="H12" i="18" l="1"/>
  <c r="H11" i="18"/>
  <c r="H10" i="18"/>
  <c r="E11" i="18"/>
  <c r="F11" i="18"/>
  <c r="G11" i="18"/>
  <c r="E12" i="18"/>
  <c r="F12" i="18"/>
  <c r="G12" i="18"/>
  <c r="F10" i="18"/>
  <c r="G10" i="18"/>
  <c r="E10" i="18"/>
  <c r="I189" i="17"/>
  <c r="H189" i="17"/>
  <c r="G189" i="17"/>
  <c r="I12" i="17"/>
  <c r="H12" i="17"/>
  <c r="H27" i="17"/>
  <c r="H38" i="17"/>
  <c r="H52" i="17"/>
  <c r="H58" i="17"/>
  <c r="I27" i="17"/>
  <c r="I38" i="17"/>
  <c r="I52" i="17"/>
  <c r="I58" i="17"/>
  <c r="H73" i="17"/>
  <c r="H86" i="17"/>
  <c r="E10" i="26" s="1"/>
  <c r="I73" i="17"/>
  <c r="I86" i="17"/>
  <c r="D10" i="26" s="1"/>
  <c r="G12" i="17"/>
  <c r="G27" i="17"/>
  <c r="G38" i="17"/>
  <c r="G52" i="17"/>
  <c r="H45" i="17"/>
  <c r="I45" i="17"/>
  <c r="I152" i="17"/>
  <c r="H168" i="17"/>
  <c r="I168" i="17"/>
  <c r="I167" i="17" s="1"/>
  <c r="D19" i="26" s="1"/>
  <c r="J168" i="17"/>
  <c r="J167" i="17" s="1"/>
  <c r="K168" i="17"/>
  <c r="G168" i="17"/>
  <c r="G167" i="17" s="1"/>
  <c r="I113" i="17"/>
  <c r="I125" i="17"/>
  <c r="I144" i="17"/>
  <c r="D17" i="26" s="1"/>
  <c r="G29" i="18"/>
  <c r="I34" i="17"/>
  <c r="E17" i="26"/>
  <c r="J58" i="17"/>
  <c r="G113" i="17"/>
  <c r="G119" i="17" s="1"/>
  <c r="H215" i="17"/>
  <c r="H214" i="17" s="1"/>
  <c r="I215" i="17"/>
  <c r="I214" i="17" s="1"/>
  <c r="J215" i="17"/>
  <c r="J214" i="17" s="1"/>
  <c r="K215" i="17"/>
  <c r="K214" i="17" s="1"/>
  <c r="H183" i="17"/>
  <c r="H182" i="17" s="1"/>
  <c r="I183" i="17"/>
  <c r="I182" i="17" s="1"/>
  <c r="J183" i="17"/>
  <c r="K183" i="17"/>
  <c r="K182" i="17" s="1"/>
  <c r="H88" i="18"/>
  <c r="G88" i="18"/>
  <c r="F88" i="18"/>
  <c r="E88" i="18"/>
  <c r="H87" i="18"/>
  <c r="G87" i="18"/>
  <c r="F87" i="18"/>
  <c r="E87" i="18"/>
  <c r="H82" i="18"/>
  <c r="G82" i="18"/>
  <c r="F82" i="18"/>
  <c r="E82" i="18"/>
  <c r="H81" i="18"/>
  <c r="G81" i="18"/>
  <c r="F81" i="18"/>
  <c r="E81" i="18"/>
  <c r="H80" i="18"/>
  <c r="G80" i="18"/>
  <c r="F80" i="18"/>
  <c r="E80" i="18"/>
  <c r="H79" i="18"/>
  <c r="G79" i="18"/>
  <c r="G78" i="18" s="1"/>
  <c r="F79" i="18"/>
  <c r="E79" i="18"/>
  <c r="H74" i="18"/>
  <c r="G74" i="18"/>
  <c r="F74" i="18"/>
  <c r="E74" i="18"/>
  <c r="H73" i="18"/>
  <c r="G73" i="18"/>
  <c r="F73" i="18"/>
  <c r="E73" i="18"/>
  <c r="H71" i="18"/>
  <c r="G71" i="18"/>
  <c r="F71" i="18"/>
  <c r="E71" i="18"/>
  <c r="H68" i="18"/>
  <c r="G68" i="18"/>
  <c r="G67" i="18" s="1"/>
  <c r="F68" i="18"/>
  <c r="E68" i="18"/>
  <c r="E60" i="18"/>
  <c r="H55" i="18"/>
  <c r="G55" i="18"/>
  <c r="F55" i="18"/>
  <c r="E55" i="18"/>
  <c r="H54" i="18"/>
  <c r="G54" i="18"/>
  <c r="F54" i="18"/>
  <c r="E54" i="18"/>
  <c r="H53" i="18"/>
  <c r="G53" i="18"/>
  <c r="F53" i="18"/>
  <c r="E53" i="18"/>
  <c r="H52" i="18"/>
  <c r="G52" i="18"/>
  <c r="F52" i="18"/>
  <c r="F48" i="18"/>
  <c r="E48" i="18"/>
  <c r="H47" i="18"/>
  <c r="G47" i="18"/>
  <c r="F47" i="18"/>
  <c r="E47" i="18"/>
  <c r="H45" i="18"/>
  <c r="G45" i="18"/>
  <c r="F45" i="18"/>
  <c r="E45" i="18"/>
  <c r="H43" i="18"/>
  <c r="G43" i="18"/>
  <c r="F43" i="18"/>
  <c r="E43" i="18"/>
  <c r="H42" i="18"/>
  <c r="G42" i="18"/>
  <c r="F42" i="18"/>
  <c r="E42" i="18"/>
  <c r="H41" i="18"/>
  <c r="G41" i="18"/>
  <c r="F41" i="18"/>
  <c r="E41" i="18"/>
  <c r="H34" i="18"/>
  <c r="G34" i="18"/>
  <c r="F34" i="18"/>
  <c r="E34" i="18"/>
  <c r="H33" i="18"/>
  <c r="G33" i="18"/>
  <c r="F33" i="18"/>
  <c r="E33" i="18"/>
  <c r="H32" i="18"/>
  <c r="G32" i="18"/>
  <c r="F32" i="18"/>
  <c r="E32" i="18"/>
  <c r="H28" i="18"/>
  <c r="G28" i="18"/>
  <c r="F28" i="18"/>
  <c r="E28" i="18"/>
  <c r="H27" i="18"/>
  <c r="G27" i="18"/>
  <c r="F27" i="18"/>
  <c r="E27" i="18"/>
  <c r="H26" i="18"/>
  <c r="G26" i="18"/>
  <c r="F26" i="18"/>
  <c r="E26" i="18"/>
  <c r="F24" i="18"/>
  <c r="E24" i="18"/>
  <c r="H22" i="18"/>
  <c r="G22" i="18"/>
  <c r="F22" i="18"/>
  <c r="E22" i="18"/>
  <c r="H19" i="18"/>
  <c r="G19" i="18"/>
  <c r="F19" i="18"/>
  <c r="E19" i="18"/>
  <c r="H8" i="18"/>
  <c r="G8" i="18"/>
  <c r="F8" i="18"/>
  <c r="E8" i="18"/>
  <c r="K208" i="17"/>
  <c r="J208" i="17"/>
  <c r="I208" i="17"/>
  <c r="D22" i="26" s="1"/>
  <c r="H208" i="17"/>
  <c r="E22" i="26" s="1"/>
  <c r="G208" i="17"/>
  <c r="K203" i="17"/>
  <c r="J203" i="17"/>
  <c r="I203" i="17"/>
  <c r="D21" i="26" s="1"/>
  <c r="H203" i="17"/>
  <c r="E21" i="26" s="1"/>
  <c r="G203" i="17"/>
  <c r="K197" i="17"/>
  <c r="K196" i="17" s="1"/>
  <c r="J197" i="17"/>
  <c r="J196" i="17" s="1"/>
  <c r="I197" i="17"/>
  <c r="I196" i="17" s="1"/>
  <c r="G197" i="17"/>
  <c r="G196" i="17" s="1"/>
  <c r="K189" i="17"/>
  <c r="J189" i="17"/>
  <c r="K177" i="17"/>
  <c r="I177" i="17"/>
  <c r="G177" i="17"/>
  <c r="K152" i="17"/>
  <c r="J152" i="17"/>
  <c r="G152" i="17"/>
  <c r="K144" i="17"/>
  <c r="J144" i="17"/>
  <c r="G144" i="17"/>
  <c r="K125" i="17"/>
  <c r="K141" i="17" s="1"/>
  <c r="J125" i="17"/>
  <c r="J141" i="17" s="1"/>
  <c r="H125" i="17"/>
  <c r="G125" i="17"/>
  <c r="G141" i="17" s="1"/>
  <c r="K113" i="17"/>
  <c r="K119" i="17" s="1"/>
  <c r="J113" i="17"/>
  <c r="H113" i="17"/>
  <c r="K96" i="17"/>
  <c r="J96" i="17"/>
  <c r="I96" i="17"/>
  <c r="H96" i="17"/>
  <c r="G96" i="17"/>
  <c r="K91" i="17"/>
  <c r="J91" i="17"/>
  <c r="I91" i="17"/>
  <c r="H91" i="17"/>
  <c r="K86" i="17"/>
  <c r="J86" i="17"/>
  <c r="G86" i="17"/>
  <c r="J73" i="17"/>
  <c r="G73" i="17"/>
  <c r="K61" i="17"/>
  <c r="H9" i="18" s="1"/>
  <c r="J61" i="17"/>
  <c r="G9" i="18" s="1"/>
  <c r="I61" i="17"/>
  <c r="F9" i="18" s="1"/>
  <c r="H61" i="17"/>
  <c r="E9" i="18" s="1"/>
  <c r="G61" i="17"/>
  <c r="K58" i="17"/>
  <c r="G58" i="17"/>
  <c r="K52" i="17"/>
  <c r="J52" i="17"/>
  <c r="K49" i="17"/>
  <c r="J49" i="17"/>
  <c r="I49" i="17"/>
  <c r="H49" i="17"/>
  <c r="G49" i="17"/>
  <c r="K45" i="17"/>
  <c r="J45" i="17"/>
  <c r="G45" i="17"/>
  <c r="K38" i="17"/>
  <c r="J38" i="17"/>
  <c r="K34" i="17"/>
  <c r="H34" i="17"/>
  <c r="G34" i="17"/>
  <c r="K31" i="17"/>
  <c r="J31" i="17"/>
  <c r="I31" i="17"/>
  <c r="H31" i="17"/>
  <c r="G31" i="17"/>
  <c r="K27" i="17"/>
  <c r="J27" i="17"/>
  <c r="K16" i="17"/>
  <c r="J16" i="17"/>
  <c r="I16" i="17"/>
  <c r="H16" i="17"/>
  <c r="G16" i="17"/>
  <c r="K12" i="17"/>
  <c r="J12" i="17"/>
  <c r="H24" i="18"/>
  <c r="H29" i="18"/>
  <c r="G24" i="18"/>
  <c r="H78" i="18" l="1"/>
  <c r="G11" i="17"/>
  <c r="G23" i="17" s="1"/>
  <c r="E78" i="18"/>
  <c r="F67" i="18"/>
  <c r="F78" i="18"/>
  <c r="H141" i="17"/>
  <c r="E16" i="26"/>
  <c r="I141" i="17"/>
  <c r="D16" i="26"/>
  <c r="H48" i="18"/>
  <c r="H18" i="18"/>
  <c r="H17" i="18" s="1"/>
  <c r="E25" i="18"/>
  <c r="F25" i="18"/>
  <c r="G25" i="18"/>
  <c r="K11" i="17"/>
  <c r="K23" i="17" s="1"/>
  <c r="K255" i="17" s="1"/>
  <c r="H67" i="18"/>
  <c r="H59" i="18"/>
  <c r="K162" i="17"/>
  <c r="K261" i="17" s="1"/>
  <c r="J26" i="17"/>
  <c r="J248" i="17" s="1"/>
  <c r="J249" i="17" s="1"/>
  <c r="J119" i="17"/>
  <c r="J121" i="17" s="1"/>
  <c r="J221" i="17"/>
  <c r="K221" i="17"/>
  <c r="H11" i="17"/>
  <c r="H23" i="17" s="1"/>
  <c r="G221" i="17"/>
  <c r="H16" i="18"/>
  <c r="H76" i="18"/>
  <c r="K26" i="17"/>
  <c r="K264" i="17"/>
  <c r="H50" i="18"/>
  <c r="H49" i="18" s="1"/>
  <c r="J162" i="17"/>
  <c r="H25" i="18"/>
  <c r="G40" i="18"/>
  <c r="G39" i="18" s="1"/>
  <c r="G250" i="17"/>
  <c r="G251" i="17" s="1"/>
  <c r="J11" i="17"/>
  <c r="J23" i="17" s="1"/>
  <c r="H23" i="18"/>
  <c r="H15" i="18"/>
  <c r="G26" i="17"/>
  <c r="G252" i="17" s="1"/>
  <c r="G253" i="17" s="1"/>
  <c r="J264" i="17"/>
  <c r="G76" i="18"/>
  <c r="G15" i="18"/>
  <c r="H40" i="18"/>
  <c r="H39" i="18" s="1"/>
  <c r="K121" i="17"/>
  <c r="K263" i="17"/>
  <c r="K250" i="17"/>
  <c r="K251" i="17" s="1"/>
  <c r="H21" i="18"/>
  <c r="H20" i="18" s="1"/>
  <c r="G50" i="18"/>
  <c r="G49" i="18" s="1"/>
  <c r="E76" i="18"/>
  <c r="K167" i="17"/>
  <c r="K193" i="17" s="1"/>
  <c r="E16" i="18"/>
  <c r="E21" i="18"/>
  <c r="E20" i="18" s="1"/>
  <c r="E23" i="18"/>
  <c r="H221" i="17"/>
  <c r="G21" i="18"/>
  <c r="G20" i="18" s="1"/>
  <c r="I26" i="17"/>
  <c r="H26" i="17"/>
  <c r="H252" i="17" s="1"/>
  <c r="H253" i="17" s="1"/>
  <c r="E33" i="26" s="1"/>
  <c r="I11" i="17"/>
  <c r="I23" i="17" s="1"/>
  <c r="H44" i="18"/>
  <c r="F21" i="18"/>
  <c r="F20" i="18" s="1"/>
  <c r="F16" i="18"/>
  <c r="G16" i="18"/>
  <c r="F23" i="18"/>
  <c r="G23" i="18"/>
  <c r="G18" i="18"/>
  <c r="G17" i="18" s="1"/>
  <c r="E18" i="18"/>
  <c r="E17" i="18" s="1"/>
  <c r="F18" i="18"/>
  <c r="F17" i="18" s="1"/>
  <c r="E50" i="18"/>
  <c r="E49" i="18" s="1"/>
  <c r="F50" i="18"/>
  <c r="F49" i="18" s="1"/>
  <c r="J177" i="17"/>
  <c r="J193" i="17" s="1"/>
  <c r="J222" i="17" s="1"/>
  <c r="G48" i="18"/>
  <c r="G44" i="18" s="1"/>
  <c r="I193" i="17"/>
  <c r="E44" i="18"/>
  <c r="G193" i="17"/>
  <c r="E67" i="18"/>
  <c r="H119" i="17"/>
  <c r="E14" i="26" s="1"/>
  <c r="F76" i="18"/>
  <c r="I119" i="17"/>
  <c r="F40" i="18"/>
  <c r="F39" i="18" s="1"/>
  <c r="H167" i="17"/>
  <c r="E40" i="18"/>
  <c r="E39" i="18" s="1"/>
  <c r="F29" i="18"/>
  <c r="H162" i="17"/>
  <c r="G263" i="17"/>
  <c r="I162" i="17"/>
  <c r="G121" i="17" s="1"/>
  <c r="F59" i="18"/>
  <c r="E59" i="18"/>
  <c r="G59" i="18"/>
  <c r="F44" i="18"/>
  <c r="E15" i="18"/>
  <c r="F15" i="18"/>
  <c r="K245" i="17" l="1"/>
  <c r="K163" i="17"/>
  <c r="E20" i="26"/>
  <c r="H193" i="17"/>
  <c r="H222" i="17" s="1"/>
  <c r="E19" i="26"/>
  <c r="I221" i="17"/>
  <c r="I242" i="17" s="1"/>
  <c r="D29" i="26" s="1"/>
  <c r="D20" i="26"/>
  <c r="J245" i="17"/>
  <c r="H255" i="17"/>
  <c r="H229" i="17"/>
  <c r="E5" i="26"/>
  <c r="I121" i="17"/>
  <c r="D15" i="26" s="1"/>
  <c r="D14" i="26"/>
  <c r="I255" i="17"/>
  <c r="D5" i="26"/>
  <c r="K243" i="17"/>
  <c r="K244" i="17" s="1"/>
  <c r="K229" i="17"/>
  <c r="K43" i="17"/>
  <c r="K55" i="17" s="1"/>
  <c r="K259" i="17" s="1"/>
  <c r="K242" i="17"/>
  <c r="I263" i="17"/>
  <c r="D36" i="26" s="1"/>
  <c r="I252" i="17"/>
  <c r="I253" i="17" s="1"/>
  <c r="D33" i="26" s="1"/>
  <c r="J163" i="17"/>
  <c r="J224" i="17" s="1"/>
  <c r="G255" i="17"/>
  <c r="H43" i="17"/>
  <c r="H250" i="17"/>
  <c r="H251" i="17" s="1"/>
  <c r="E31" i="26" s="1"/>
  <c r="J242" i="17"/>
  <c r="K222" i="17"/>
  <c r="K256" i="17" s="1"/>
  <c r="G43" i="17"/>
  <c r="G55" i="17" s="1"/>
  <c r="G234" i="17" s="1"/>
  <c r="J261" i="17"/>
  <c r="K252" i="17"/>
  <c r="K253" i="17" s="1"/>
  <c r="J263" i="17"/>
  <c r="J243" i="17"/>
  <c r="J244" i="17" s="1"/>
  <c r="J252" i="17"/>
  <c r="J253" i="17" s="1"/>
  <c r="G222" i="17"/>
  <c r="G158" i="17"/>
  <c r="E29" i="18" s="1"/>
  <c r="G248" i="17"/>
  <c r="G249" i="17" s="1"/>
  <c r="G254" i="17" s="1"/>
  <c r="K248" i="17"/>
  <c r="K249" i="17" s="1"/>
  <c r="J250" i="17"/>
  <c r="J251" i="17" s="1"/>
  <c r="J43" i="17"/>
  <c r="J55" i="17" s="1"/>
  <c r="J259" i="17" s="1"/>
  <c r="H56" i="18"/>
  <c r="J255" i="17"/>
  <c r="H248" i="17"/>
  <c r="H249" i="17" s="1"/>
  <c r="E32" i="26" s="1"/>
  <c r="J256" i="17"/>
  <c r="I248" i="17"/>
  <c r="I249" i="17" s="1"/>
  <c r="D32" i="26" s="1"/>
  <c r="K65" i="17"/>
  <c r="G56" i="18"/>
  <c r="E56" i="18"/>
  <c r="F56" i="18"/>
  <c r="H263" i="17"/>
  <c r="E36" i="26" s="1"/>
  <c r="H121" i="17"/>
  <c r="E15" i="26" s="1"/>
  <c r="I43" i="17"/>
  <c r="I229" i="17"/>
  <c r="I250" i="17"/>
  <c r="I251" i="17" s="1"/>
  <c r="D31" i="26" s="1"/>
  <c r="J229" i="17"/>
  <c r="H163" i="17"/>
  <c r="H261" i="17"/>
  <c r="I163" i="17"/>
  <c r="I261" i="17"/>
  <c r="H242" i="17"/>
  <c r="E29" i="26" s="1"/>
  <c r="H243" i="17"/>
  <c r="H245" i="17"/>
  <c r="E30" i="26" s="1"/>
  <c r="I264" i="17"/>
  <c r="I243" i="17" l="1"/>
  <c r="I222" i="17"/>
  <c r="I256" i="17" s="1"/>
  <c r="I245" i="17"/>
  <c r="D30" i="26" s="1"/>
  <c r="I244" i="17"/>
  <c r="D28" i="26"/>
  <c r="H55" i="17"/>
  <c r="H230" i="17" s="1"/>
  <c r="E6" i="26"/>
  <c r="I55" i="17"/>
  <c r="D7" i="26" s="1"/>
  <c r="D6" i="26"/>
  <c r="K254" i="17"/>
  <c r="H244" i="17"/>
  <c r="E28" i="26"/>
  <c r="K224" i="17"/>
  <c r="G162" i="17"/>
  <c r="G163" i="17" s="1"/>
  <c r="G224" i="17" s="1"/>
  <c r="G65" i="17"/>
  <c r="G81" i="17" s="1"/>
  <c r="G84" i="17" s="1"/>
  <c r="G89" i="17" s="1"/>
  <c r="K234" i="17"/>
  <c r="G259" i="17"/>
  <c r="J254" i="17"/>
  <c r="H254" i="17"/>
  <c r="F31" i="26"/>
  <c r="F10" i="26"/>
  <c r="G10" i="26" s="1"/>
  <c r="F8" i="26"/>
  <c r="G8" i="26" s="1"/>
  <c r="F13" i="26"/>
  <c r="G13" i="26" s="1"/>
  <c r="F22" i="26"/>
  <c r="G22" i="26" s="1"/>
  <c r="F23" i="26"/>
  <c r="G23" i="26" s="1"/>
  <c r="F5" i="26"/>
  <c r="G5" i="26" s="1"/>
  <c r="J234" i="17"/>
  <c r="J65" i="17"/>
  <c r="J237" i="17" s="1"/>
  <c r="K230" i="17"/>
  <c r="I254" i="17"/>
  <c r="K237" i="17"/>
  <c r="H6" i="18"/>
  <c r="H13" i="18" s="1"/>
  <c r="H30" i="18" s="1"/>
  <c r="H36" i="18" s="1"/>
  <c r="K81" i="17"/>
  <c r="K84" i="17" s="1"/>
  <c r="I234" i="17"/>
  <c r="D34" i="26" s="1"/>
  <c r="J230" i="17"/>
  <c r="I65" i="17"/>
  <c r="I224" i="17"/>
  <c r="G256" i="17"/>
  <c r="G264" i="17"/>
  <c r="H256" i="17"/>
  <c r="H264" i="17"/>
  <c r="H224" i="17"/>
  <c r="I230" i="17" l="1"/>
  <c r="G245" i="17"/>
  <c r="G242" i="17"/>
  <c r="H65" i="17"/>
  <c r="H234" i="17"/>
  <c r="E34" i="26" s="1"/>
  <c r="F34" i="26" s="1"/>
  <c r="E7" i="26"/>
  <c r="G243" i="17"/>
  <c r="G244" i="17" s="1"/>
  <c r="G261" i="17"/>
  <c r="G237" i="17"/>
  <c r="F33" i="26"/>
  <c r="G6" i="18"/>
  <c r="G13" i="18" s="1"/>
  <c r="G30" i="18" s="1"/>
  <c r="G36" i="18" s="1"/>
  <c r="G92" i="17"/>
  <c r="F14" i="26"/>
  <c r="G14" i="26" s="1"/>
  <c r="F19" i="26"/>
  <c r="G19" i="26" s="1"/>
  <c r="F32" i="26"/>
  <c r="F17" i="26"/>
  <c r="G17" i="26" s="1"/>
  <c r="F16" i="26"/>
  <c r="G16" i="26" s="1"/>
  <c r="F21" i="26"/>
  <c r="G21" i="26" s="1"/>
  <c r="F20" i="26"/>
  <c r="G20" i="26" s="1"/>
  <c r="J81" i="17"/>
  <c r="J84" i="17" s="1"/>
  <c r="J89" i="17" s="1"/>
  <c r="K92" i="17"/>
  <c r="K95" i="17" s="1"/>
  <c r="K89" i="17"/>
  <c r="I259" i="17"/>
  <c r="I237" i="17"/>
  <c r="F6" i="18"/>
  <c r="F13" i="18" s="1"/>
  <c r="F30" i="18" s="1"/>
  <c r="F36" i="18" s="1"/>
  <c r="I81" i="17"/>
  <c r="H81" i="17" l="1"/>
  <c r="E6" i="18"/>
  <c r="E13" i="18" s="1"/>
  <c r="E30" i="18" s="1"/>
  <c r="E36" i="18" s="1"/>
  <c r="H237" i="17"/>
  <c r="H259" i="17"/>
  <c r="I84" i="17"/>
  <c r="D9" i="26"/>
  <c r="G239" i="17"/>
  <c r="G262" i="17"/>
  <c r="G99" i="17"/>
  <c r="G235" i="17"/>
  <c r="G100" i="17"/>
  <c r="G236" i="17" s="1"/>
  <c r="F30" i="26"/>
  <c r="F6" i="26"/>
  <c r="G6" i="26" s="1"/>
  <c r="G238" i="17"/>
  <c r="G95" i="17"/>
  <c r="F29" i="26"/>
  <c r="F15" i="26"/>
  <c r="G15" i="26" s="1"/>
  <c r="J92" i="17"/>
  <c r="J95" i="17" s="1"/>
  <c r="K99" i="17"/>
  <c r="K100" i="17"/>
  <c r="K236" i="17" s="1"/>
  <c r="K238" i="17"/>
  <c r="K235" i="17"/>
  <c r="K239" i="17"/>
  <c r="K262" i="17"/>
  <c r="H77" i="18"/>
  <c r="H75" i="18" s="1"/>
  <c r="I92" i="17"/>
  <c r="I89" i="17"/>
  <c r="I95" i="17" l="1"/>
  <c r="D11" i="26"/>
  <c r="H84" i="17"/>
  <c r="E9" i="26"/>
  <c r="J99" i="17"/>
  <c r="G77" i="18"/>
  <c r="G75" i="18" s="1"/>
  <c r="G84" i="18" s="1"/>
  <c r="G86" i="18" s="1"/>
  <c r="G90" i="18" s="1"/>
  <c r="J235" i="17"/>
  <c r="J239" i="17"/>
  <c r="J100" i="17"/>
  <c r="J236" i="17" s="1"/>
  <c r="J262" i="17"/>
  <c r="J238" i="17"/>
  <c r="K231" i="17"/>
  <c r="F27" i="26"/>
  <c r="F7" i="26"/>
  <c r="G7" i="26" s="1"/>
  <c r="H84" i="18"/>
  <c r="H86" i="18" s="1"/>
  <c r="H90" i="18" s="1"/>
  <c r="F77" i="18"/>
  <c r="F75" i="18" s="1"/>
  <c r="I239" i="17"/>
  <c r="J231" i="17"/>
  <c r="I235" i="17"/>
  <c r="D35" i="26" s="1"/>
  <c r="I99" i="17"/>
  <c r="I100" i="17"/>
  <c r="I236" i="17" s="1"/>
  <c r="I238" i="17"/>
  <c r="I262" i="17"/>
  <c r="H89" i="17" l="1"/>
  <c r="H92" i="17"/>
  <c r="F9" i="26"/>
  <c r="G9" i="26" s="1"/>
  <c r="F84" i="18"/>
  <c r="F86" i="18" s="1"/>
  <c r="F90" i="18" s="1"/>
  <c r="E11" i="26" l="1"/>
  <c r="F11" i="26" s="1"/>
  <c r="G11" i="26" s="1"/>
  <c r="H95" i="17"/>
  <c r="H238" i="17"/>
  <c r="H99" i="17"/>
  <c r="H262" i="17"/>
  <c r="H100" i="17"/>
  <c r="H236" i="17" s="1"/>
  <c r="E77" i="18"/>
  <c r="E75" i="18" s="1"/>
  <c r="E84" i="18" s="1"/>
  <c r="E86" i="18" s="1"/>
  <c r="E90" i="18" s="1"/>
  <c r="H239" i="17"/>
  <c r="H235" i="17"/>
  <c r="E35" i="26" s="1"/>
  <c r="F35" i="26" s="1"/>
  <c r="H231" i="17"/>
  <c r="I231" i="17"/>
  <c r="F36" i="26" l="1"/>
  <c r="D3" i="26" l="1"/>
  <c r="D26" i="26" s="1"/>
  <c r="F3" i="18"/>
  <c r="I227" i="17"/>
  <c r="I103" i="17"/>
  <c r="H6" i="17"/>
  <c r="H103" i="17" s="1"/>
  <c r="J6" i="17"/>
  <c r="J103" i="17" s="1"/>
  <c r="G6" i="17" l="1"/>
  <c r="E3" i="26"/>
  <c r="E26" i="26" s="1"/>
  <c r="K6" i="17"/>
  <c r="E3" i="18"/>
  <c r="H227" i="17"/>
  <c r="J227" i="17"/>
  <c r="G3" i="18"/>
  <c r="K103" i="17" l="1"/>
  <c r="H3" i="18"/>
  <c r="K227" i="17"/>
  <c r="G103" i="17"/>
  <c r="G227" i="17"/>
</calcChain>
</file>

<file path=xl/sharedStrings.xml><?xml version="1.0" encoding="utf-8"?>
<sst xmlns="http://schemas.openxmlformats.org/spreadsheetml/2006/main" count="1085" uniqueCount="733">
  <si>
    <t>Net Sales</t>
  </si>
  <si>
    <t>Quick ratio</t>
  </si>
  <si>
    <t>Debtor collection period</t>
  </si>
  <si>
    <t>Inventories turnover period</t>
  </si>
  <si>
    <t>Assets</t>
  </si>
  <si>
    <t>Raw Materials</t>
  </si>
  <si>
    <t>Finished Goods</t>
  </si>
  <si>
    <t>Inventories</t>
  </si>
  <si>
    <t>Other Current Assets</t>
  </si>
  <si>
    <t>Total Assets</t>
  </si>
  <si>
    <t>Revaluation Reserve</t>
  </si>
  <si>
    <t>Net Worth</t>
  </si>
  <si>
    <t>Other Current Liabilities</t>
  </si>
  <si>
    <t>Financial Ratios</t>
  </si>
  <si>
    <t>Auditor</t>
  </si>
  <si>
    <t>Particulars</t>
  </si>
  <si>
    <t>Date of Incorporation</t>
  </si>
  <si>
    <t>Constitution</t>
  </si>
  <si>
    <t>Source</t>
  </si>
  <si>
    <t>Address</t>
  </si>
  <si>
    <t>PAN</t>
  </si>
  <si>
    <t>DL</t>
  </si>
  <si>
    <t>Voter ID</t>
  </si>
  <si>
    <t>Remarks</t>
  </si>
  <si>
    <t>CA Membership</t>
  </si>
  <si>
    <t>Name:</t>
  </si>
  <si>
    <t>Profit and Loss</t>
  </si>
  <si>
    <t>Source type:</t>
  </si>
  <si>
    <t>Revenue from Operations:</t>
  </si>
  <si>
    <t>Revenue</t>
  </si>
  <si>
    <t>Domestic Turnover:</t>
  </si>
  <si>
    <t>Sale of Goods Manufactured</t>
  </si>
  <si>
    <t>Sale of Goods Traded</t>
  </si>
  <si>
    <t>Sale or Supply of Services</t>
  </si>
  <si>
    <t>Export Turnover:</t>
  </si>
  <si>
    <t>Sale or Supply of Spares</t>
  </si>
  <si>
    <t>Other Operating Revenue</t>
  </si>
  <si>
    <t>Sales Return</t>
  </si>
  <si>
    <t>Total Revenue</t>
  </si>
  <si>
    <t>Expenses:</t>
  </si>
  <si>
    <t>COGS</t>
  </si>
  <si>
    <t>Opening Stock</t>
  </si>
  <si>
    <t>Purchases</t>
  </si>
  <si>
    <t>Closing Stock</t>
  </si>
  <si>
    <t>Work In Progress / Finished Goods:</t>
  </si>
  <si>
    <t>Spares:</t>
  </si>
  <si>
    <t>Manufacturing Expenses / Other Direct Expenses</t>
  </si>
  <si>
    <t>Wages and Salary to Direct Employees</t>
  </si>
  <si>
    <t>Power &amp; Fuel</t>
  </si>
  <si>
    <t>Rent</t>
  </si>
  <si>
    <t>Other</t>
  </si>
  <si>
    <t>Gross Profit</t>
  </si>
  <si>
    <t>Gross profit</t>
  </si>
  <si>
    <t>Adminsitrative Expenses</t>
  </si>
  <si>
    <t>Salary &amp; Employee Benefits</t>
  </si>
  <si>
    <t>Selling and Distribution Expense</t>
  </si>
  <si>
    <t>Others</t>
  </si>
  <si>
    <t>Payment to Management:</t>
  </si>
  <si>
    <t>Salary to Directors / Partners</t>
  </si>
  <si>
    <t>Interest to Directors / Partners</t>
  </si>
  <si>
    <t>Other Expenses:</t>
  </si>
  <si>
    <t>Bank Charges</t>
  </si>
  <si>
    <t>EBITDA</t>
  </si>
  <si>
    <t>Depreciation &amp; Amortisation</t>
  </si>
  <si>
    <t>Bad Debts</t>
  </si>
  <si>
    <t>Provision for Bad Debts</t>
  </si>
  <si>
    <t>Bad Debts W/O</t>
  </si>
  <si>
    <t>Other Non-Cash Expenses</t>
  </si>
  <si>
    <t>Non-Cash Expenses Incurred</t>
  </si>
  <si>
    <t>Non-Cash Expenses W/o</t>
  </si>
  <si>
    <t>Preliminary / Pre-operative expenses</t>
  </si>
  <si>
    <t>EBIT</t>
  </si>
  <si>
    <t>Interest Expense:</t>
  </si>
  <si>
    <t>Interest on Loans from Banks</t>
  </si>
  <si>
    <t>Interest on Loans from Relatives</t>
  </si>
  <si>
    <t>Interest on Loans from Others</t>
  </si>
  <si>
    <t>Interest on CC/OD</t>
  </si>
  <si>
    <t>Other Non-Operating Revenue:</t>
  </si>
  <si>
    <t>Interest Income</t>
  </si>
  <si>
    <t>Dividend Received</t>
  </si>
  <si>
    <t>Profit / Loss from Sale of Assets</t>
  </si>
  <si>
    <t>Profit / Loss from Sale of Investments</t>
  </si>
  <si>
    <t>Forex Income</t>
  </si>
  <si>
    <t>Other Income of Director / Partner / Propreitor</t>
  </si>
  <si>
    <t>Profit/(Loss) before exceptional items and Tax</t>
  </si>
  <si>
    <t>Exceptional Items</t>
  </si>
  <si>
    <t>PBT</t>
  </si>
  <si>
    <t>Provision For Tax</t>
  </si>
  <si>
    <t>Income Tax</t>
  </si>
  <si>
    <t>Deferred Tax (Assets) / Liability</t>
  </si>
  <si>
    <t>Tax Rate</t>
  </si>
  <si>
    <t>ITR Filed On</t>
  </si>
  <si>
    <t>Difference in Months</t>
  </si>
  <si>
    <t>PAT</t>
  </si>
  <si>
    <t>Dividend/Withdrawal</t>
  </si>
  <si>
    <t>Dividend on Equity / Preference Shares</t>
  </si>
  <si>
    <t>Patner's Withdrawal / Interest</t>
  </si>
  <si>
    <t>Retained Profit</t>
  </si>
  <si>
    <t>Cash Profit</t>
  </si>
  <si>
    <t>Balance Sheet</t>
  </si>
  <si>
    <t>Equity and Liabilities</t>
  </si>
  <si>
    <t>Equity:</t>
  </si>
  <si>
    <t>Share Capital</t>
  </si>
  <si>
    <t>Equity Capital Fund</t>
  </si>
  <si>
    <t>Partner's/Propreitor's Capital Account</t>
  </si>
  <si>
    <t>Preference Share &gt;12 Years</t>
  </si>
  <si>
    <t>Quasi Capital</t>
  </si>
  <si>
    <t>Reserves &amp; Surplus</t>
  </si>
  <si>
    <t>Reserves: P&amp;L + General</t>
  </si>
  <si>
    <t>Share Premium</t>
  </si>
  <si>
    <t>Capital subsidy</t>
  </si>
  <si>
    <t>Intangibles / Goodwill</t>
  </si>
  <si>
    <t>Adjusted Net Worth</t>
  </si>
  <si>
    <t>Adjusted Net worth</t>
  </si>
  <si>
    <t>Liabilities:</t>
  </si>
  <si>
    <t>Non-Current Liabilities:</t>
  </si>
  <si>
    <t>Long Term Borrowings:</t>
  </si>
  <si>
    <t>Bank Debts - Secured</t>
  </si>
  <si>
    <t>Bank Debts - Unsecured</t>
  </si>
  <si>
    <t>Loan from Others</t>
  </si>
  <si>
    <t>Loans from Promoters</t>
  </si>
  <si>
    <t>Loans from Relatives</t>
  </si>
  <si>
    <t>Preference Share &lt;12 Years</t>
  </si>
  <si>
    <t>Deferred Tax Liabilities (net)</t>
  </si>
  <si>
    <t>Long Term Provisions</t>
  </si>
  <si>
    <t>Other Non Current Liabilities</t>
  </si>
  <si>
    <t>Total Non-Current Liabilities:</t>
  </si>
  <si>
    <t>Current Liabilities:</t>
  </si>
  <si>
    <t>Short Term Borrowings:</t>
  </si>
  <si>
    <t>CC / Overdraft</t>
  </si>
  <si>
    <t>Current Maturities of Long Term Borrowings</t>
  </si>
  <si>
    <t>Trade Payables</t>
  </si>
  <si>
    <t>For Purchases/Expenses</t>
  </si>
  <si>
    <t>For Capex</t>
  </si>
  <si>
    <t>Short Term Provision</t>
  </si>
  <si>
    <t>Statutory Liability</t>
  </si>
  <si>
    <t>Princ default, Interest accrued &amp; due, Stat liability o/d</t>
  </si>
  <si>
    <t>Total Current Liabilities:</t>
  </si>
  <si>
    <t>Total Equity and Liabilities</t>
  </si>
  <si>
    <t>Non-Current Assets:</t>
  </si>
  <si>
    <t>Fixed Assets:</t>
  </si>
  <si>
    <t>Tangible Assets</t>
  </si>
  <si>
    <t>Less: Accumulated Depreciation</t>
  </si>
  <si>
    <t>In-Tangible Assets</t>
  </si>
  <si>
    <t>Capital Work in Progress</t>
  </si>
  <si>
    <t>In-Tangible Assets under Development</t>
  </si>
  <si>
    <t>Non-Current Investments:</t>
  </si>
  <si>
    <t>Liquid / Marketable Investments</t>
  </si>
  <si>
    <t>Subsidiary and Associate Investments</t>
  </si>
  <si>
    <t>Unquoted / Dead Investments</t>
  </si>
  <si>
    <t>Long-Term Loans and Advances:</t>
  </si>
  <si>
    <t>Related Parties</t>
  </si>
  <si>
    <t>Deferred Tax Asset</t>
  </si>
  <si>
    <t>Other Non-Current Assets</t>
  </si>
  <si>
    <t>Preliminary / Preoperative Expenses</t>
  </si>
  <si>
    <t>Other Intangible Assets</t>
  </si>
  <si>
    <t>Total Non-Current Assets</t>
  </si>
  <si>
    <t>Total Non-current Assets</t>
  </si>
  <si>
    <t>Current Assets:</t>
  </si>
  <si>
    <t>Current Investment</t>
  </si>
  <si>
    <t>With Lien</t>
  </si>
  <si>
    <t>Without Lien</t>
  </si>
  <si>
    <t>Inventory</t>
  </si>
  <si>
    <t>Raw Material</t>
  </si>
  <si>
    <t>Work in process + Spares</t>
  </si>
  <si>
    <t>Obsolete and unmoving inventory</t>
  </si>
  <si>
    <t>Trade Receivables</t>
  </si>
  <si>
    <t>Less: Provision for Bad Debts</t>
  </si>
  <si>
    <t>Cash &amp; Cash Equivalents</t>
  </si>
  <si>
    <t>Short-Term Loans and Advances:</t>
  </si>
  <si>
    <t>Total Current Assets</t>
  </si>
  <si>
    <t>Balance Sheet Check</t>
  </si>
  <si>
    <t>Ratio Analysis</t>
  </si>
  <si>
    <t>Growth</t>
  </si>
  <si>
    <t>Revenue Growth</t>
  </si>
  <si>
    <t>EBITDA Growth</t>
  </si>
  <si>
    <t>PAT Growth</t>
  </si>
  <si>
    <t>Profitability Management</t>
  </si>
  <si>
    <t>EBITDA Margin (excluding Other Revenue)</t>
  </si>
  <si>
    <t>PAT Margin (excluding Other Revenue)</t>
  </si>
  <si>
    <t>Cash Profit Ratio (excluding Other Revenue)</t>
  </si>
  <si>
    <t>Return on Capital Employed</t>
  </si>
  <si>
    <t>Return on Equity</t>
  </si>
  <si>
    <t>Return on Assets</t>
  </si>
  <si>
    <t>Liquidity Management</t>
  </si>
  <si>
    <t>Current Ratio (Including Limits)</t>
  </si>
  <si>
    <t xml:space="preserve">Net Working Capital </t>
  </si>
  <si>
    <t>Working Capital Turnover</t>
  </si>
  <si>
    <t>Quick Ratio</t>
  </si>
  <si>
    <t>Operating Ratios</t>
  </si>
  <si>
    <t>Inventory Turnover Ratio</t>
  </si>
  <si>
    <t>Inventory Days</t>
  </si>
  <si>
    <t>Accounts Receivable Turnover Ratio</t>
  </si>
  <si>
    <t>Accounts Receivable Days / DSO</t>
  </si>
  <si>
    <t>Accounts Payables Turnover Ratio</t>
  </si>
  <si>
    <t>Accounts Payables Days / DPO</t>
  </si>
  <si>
    <t>Working Capital Cycle</t>
  </si>
  <si>
    <t>Fixed Assets Turnover</t>
  </si>
  <si>
    <t>Total Assets Turnover</t>
  </si>
  <si>
    <t>Debt Management</t>
  </si>
  <si>
    <t>Interest Coverage Ratio (ISCR)</t>
  </si>
  <si>
    <t>Debt Service Coverage Ratio (DSCR)</t>
  </si>
  <si>
    <t>Liabilities to Net Worth</t>
  </si>
  <si>
    <t>Total Debt / Net Cash Accruals (TDNCA = Total debt (short and long term, including off-balance -sheet debt) / [PAT - Dividend + Depreciation])</t>
  </si>
  <si>
    <t>Debt to Equity Ratio</t>
  </si>
  <si>
    <t>Assets Coverage Ratio</t>
  </si>
  <si>
    <t>Cash Flow</t>
  </si>
  <si>
    <t>Cash Flow from Operating Activities:</t>
  </si>
  <si>
    <t>Adjustments for:</t>
  </si>
  <si>
    <t>Non-Cash Expenses</t>
  </si>
  <si>
    <t>Profit / (Loss) from Sale of Assets</t>
  </si>
  <si>
    <t>Profit / (Loss) from Sale of Investments</t>
  </si>
  <si>
    <t>Profit / (Loss) from Forex Income</t>
  </si>
  <si>
    <t>Operating Profit / (Loss) before Working Capital changes</t>
  </si>
  <si>
    <t>(Increase) / Decrease in Inventories</t>
  </si>
  <si>
    <t>(Increase) / Decrease in Trade Receivables</t>
  </si>
  <si>
    <t>(Incease) / Decrease in Loans &amp; Advances (Long term)</t>
  </si>
  <si>
    <t>(Incease) / Decrease in Loans &amp; Advances (Short term)</t>
  </si>
  <si>
    <t>(Increase) / Decrease in Other Non-Current Assets</t>
  </si>
  <si>
    <t>(Increase) / Decrease in Other Current Assets</t>
  </si>
  <si>
    <t>Increase / (Decrease) in Trade Payables</t>
  </si>
  <si>
    <t>Increase / (Decrease) in Provisions (Long term)</t>
  </si>
  <si>
    <t>Increase / (Decrease) in Provisions (Short term)</t>
  </si>
  <si>
    <t>Increase / (Decrease) in Other Non Current Liabilities</t>
  </si>
  <si>
    <t>Increase / (Decrease) in Other Current Liabilities</t>
  </si>
  <si>
    <t>Cash generated from / (used in) Operations</t>
  </si>
  <si>
    <t>Other Revenue</t>
  </si>
  <si>
    <t>Income Tax Paid</t>
  </si>
  <si>
    <t>Defered Tax</t>
  </si>
  <si>
    <t>Net Cash Flow from / (used in) Operating Activities (A)</t>
  </si>
  <si>
    <t>Cash Flow from Investing Activities</t>
  </si>
  <si>
    <t>(Purchase) / Sale of Fixed Assets:</t>
  </si>
  <si>
    <t>(Purchase) / Sale of Tangible Assets</t>
  </si>
  <si>
    <t>(Increase) / Decrease in In-Tangible Assets</t>
  </si>
  <si>
    <t>Decrease / (Increase) in Capital Work in Progress</t>
  </si>
  <si>
    <t>(Increase) / Decrease in In-Tangible Assets under Development</t>
  </si>
  <si>
    <t>(Purchase) / Sale of Non Current Investments:</t>
  </si>
  <si>
    <t>(Purchase) / Sale of Current Investments:</t>
  </si>
  <si>
    <t>Net Cash Flow from /(used in) Investing Activities (B)</t>
  </si>
  <si>
    <t>Cash Flow from Financing Activities:</t>
  </si>
  <si>
    <t>Proceeds / (Repayment) of Long Term Borrowings:</t>
  </si>
  <si>
    <t>Proceeds / (Repayment) of Short Term Borrowings:</t>
  </si>
  <si>
    <t>Proceeds / (Repayment) of Current Maturities of Long Term Borrowings</t>
  </si>
  <si>
    <t>Increase / (Decrease) in Net Worth:</t>
  </si>
  <si>
    <t>Interest Paid</t>
  </si>
  <si>
    <t>Net Cash Flow from / (used in) Financing Activities (C)</t>
  </si>
  <si>
    <t>Net Increase / (Decrease) in Cash and Cash Equivalents (A+B+C)</t>
  </si>
  <si>
    <t>Cash and Cash Equivalents at the beginning of the year</t>
  </si>
  <si>
    <t>Cash and Cash Equivalents at the end of the year</t>
  </si>
  <si>
    <t>Cash Flow Check</t>
  </si>
  <si>
    <t>Total</t>
  </si>
  <si>
    <t>Group Company</t>
  </si>
  <si>
    <t>Share Holders/Promoters</t>
  </si>
  <si>
    <t>Land and Building</t>
  </si>
  <si>
    <t>Machinery and Equipment</t>
  </si>
  <si>
    <t>Loan from Group Companies</t>
  </si>
  <si>
    <t>Loans from Others</t>
  </si>
  <si>
    <t>Status</t>
  </si>
  <si>
    <t>Relatives</t>
  </si>
  <si>
    <t>Vintage</t>
  </si>
  <si>
    <t>Shareholding Pattern</t>
  </si>
  <si>
    <t>Loan Details</t>
  </si>
  <si>
    <t>Repayment-Track</t>
  </si>
  <si>
    <t>Sl.No</t>
  </si>
  <si>
    <t>Loan Debit</t>
  </si>
  <si>
    <t>Start on</t>
  </si>
  <si>
    <t>Tenor</t>
  </si>
  <si>
    <t>Tenor Left</t>
  </si>
  <si>
    <t>EMI Obligation</t>
  </si>
  <si>
    <t>Bank Name (EMI running)</t>
  </si>
  <si>
    <t>Last 12 Months</t>
  </si>
  <si>
    <t>Remarks (Bounces/ DPD etc)</t>
  </si>
  <si>
    <t>EMI Paid</t>
  </si>
  <si>
    <t>EMI Amt Paid</t>
  </si>
  <si>
    <t>Avg Previous Day Balance</t>
  </si>
  <si>
    <t>Date</t>
  </si>
  <si>
    <t>EMI</t>
  </si>
  <si>
    <t>Previous Day Balance</t>
  </si>
  <si>
    <t>Previous Bal</t>
  </si>
  <si>
    <t>Sl. No</t>
  </si>
  <si>
    <t>Depreciation</t>
  </si>
  <si>
    <t>Tax</t>
  </si>
  <si>
    <t>Networth</t>
  </si>
  <si>
    <t>Tangible Networth</t>
  </si>
  <si>
    <t>Long Term Liability</t>
  </si>
  <si>
    <t>Short Term Liability</t>
  </si>
  <si>
    <t>Debtors</t>
  </si>
  <si>
    <t>Cash and Cash Equivalents</t>
  </si>
  <si>
    <t>Sl.No.</t>
  </si>
  <si>
    <t>Employee Benefits</t>
  </si>
  <si>
    <t>Trade Payables(Long Term)</t>
  </si>
  <si>
    <t>Amount in</t>
  </si>
  <si>
    <t>Business Profile</t>
  </si>
  <si>
    <t>Exceptional Items Gains/(Losses)</t>
  </si>
  <si>
    <t>Minority Interest</t>
  </si>
  <si>
    <t>Minority Interest (+/-)</t>
  </si>
  <si>
    <t>Net PAT</t>
  </si>
  <si>
    <t>Equity and Liability</t>
  </si>
  <si>
    <t>Own and associated means ratio</t>
  </si>
  <si>
    <t>Working capital</t>
  </si>
  <si>
    <t xml:space="preserve">Current ratio </t>
  </si>
  <si>
    <t>Creditors payment period</t>
  </si>
  <si>
    <t>Case Name</t>
  </si>
  <si>
    <t>Name as per document</t>
  </si>
  <si>
    <t>Name as per NSDL database</t>
  </si>
  <si>
    <t>Name as per PAN document</t>
  </si>
  <si>
    <t>NC Reference ID</t>
  </si>
  <si>
    <t>CA Membership No.</t>
  </si>
  <si>
    <t>Name as per ICAI database</t>
  </si>
  <si>
    <t>Verified on</t>
  </si>
  <si>
    <t>CIN</t>
  </si>
  <si>
    <t>Registered Address</t>
  </si>
  <si>
    <t>Authorised Capital (Rs)</t>
  </si>
  <si>
    <t>Paid up Capital (Rs)</t>
  </si>
  <si>
    <t>Authorised Capital</t>
  </si>
  <si>
    <t>Paid up Capital</t>
  </si>
  <si>
    <t>Name</t>
  </si>
  <si>
    <t>No. of Shares</t>
  </si>
  <si>
    <t>% of Holding</t>
  </si>
  <si>
    <t>No. of Debentures</t>
  </si>
  <si>
    <t>Preference Shareholders</t>
  </si>
  <si>
    <t>Equity Shareholders</t>
  </si>
  <si>
    <t>Debentures Holders</t>
  </si>
  <si>
    <t>GSTIN</t>
  </si>
  <si>
    <t>Individual Verification</t>
  </si>
  <si>
    <t>Firm / Company Name</t>
  </si>
  <si>
    <t>No. of Individuals</t>
  </si>
  <si>
    <t>Individual Name</t>
  </si>
  <si>
    <t>DIN</t>
  </si>
  <si>
    <t>Document</t>
  </si>
  <si>
    <t>Not Available</t>
  </si>
  <si>
    <t>Name as per Document</t>
  </si>
  <si>
    <t>ID No.</t>
  </si>
  <si>
    <t>Name as per Database</t>
  </si>
  <si>
    <t>DOB / Age</t>
  </si>
  <si>
    <t>Issued Date</t>
  </si>
  <si>
    <t>Company Profile</t>
  </si>
  <si>
    <t xml:space="preserve">CIN </t>
  </si>
  <si>
    <t>Company Name</t>
  </si>
  <si>
    <t>ROC Code</t>
  </si>
  <si>
    <t>Registration Number</t>
  </si>
  <si>
    <t>Company Category</t>
  </si>
  <si>
    <t>Company SubCategory</t>
  </si>
  <si>
    <t xml:space="preserve">Class of Company </t>
  </si>
  <si>
    <t>Number of Members(If Co. w/o Share Capital)</t>
  </si>
  <si>
    <t>Vintage:</t>
  </si>
  <si>
    <t xml:space="preserve">Registered Address </t>
  </si>
  <si>
    <t>Address other than R/o where all or any books of account and papers are maintained</t>
  </si>
  <si>
    <t>Email Id</t>
  </si>
  <si>
    <t>Whether Listed or not</t>
  </si>
  <si>
    <t>Suspended at stock exchange</t>
  </si>
  <si>
    <t>Date of last AGM</t>
  </si>
  <si>
    <t>Date of Balance Sheet</t>
  </si>
  <si>
    <t>Company Status(for efiling)</t>
  </si>
  <si>
    <t>Active Loans</t>
  </si>
  <si>
    <t>Closed Loans</t>
  </si>
  <si>
    <t>Charges Registered</t>
  </si>
  <si>
    <t>SRN</t>
  </si>
  <si>
    <t>Charge Id</t>
  </si>
  <si>
    <t>Charge Holder Name</t>
  </si>
  <si>
    <t>Date of Creation</t>
  </si>
  <si>
    <t>Date of Modification</t>
  </si>
  <si>
    <t>Date of Satisfaction</t>
  </si>
  <si>
    <t>Amount</t>
  </si>
  <si>
    <t>Signatory / Director Details</t>
  </si>
  <si>
    <t>Position</t>
  </si>
  <si>
    <t>Registration Date</t>
  </si>
  <si>
    <t>DSC Registered</t>
  </si>
  <si>
    <t>Expiry Date</t>
  </si>
  <si>
    <t>Goods &amp; Service Tax</t>
  </si>
  <si>
    <t>GSTIN/UIN</t>
  </si>
  <si>
    <t>Legal Name of Business</t>
  </si>
  <si>
    <t>Constitution of Business</t>
  </si>
  <si>
    <t>Taxpayer Type</t>
  </si>
  <si>
    <t>GSTIN / UIN Status</t>
  </si>
  <si>
    <t>Return Type</t>
  </si>
  <si>
    <t>Financial Year</t>
  </si>
  <si>
    <t>Tax Period</t>
  </si>
  <si>
    <t>Date of filing</t>
  </si>
  <si>
    <t>Actuals</t>
  </si>
  <si>
    <t>Income Statement</t>
  </si>
  <si>
    <t>Financial Analysis</t>
  </si>
  <si>
    <t>NC Insights</t>
  </si>
  <si>
    <t>•</t>
  </si>
  <si>
    <t>Banking Analysis</t>
  </si>
  <si>
    <t>Account No.</t>
  </si>
  <si>
    <t>Account Type</t>
  </si>
  <si>
    <t>Account Holder Name</t>
  </si>
  <si>
    <t>Bank Name</t>
  </si>
  <si>
    <t>Rating-o-Meter</t>
  </si>
  <si>
    <t>NC Score</t>
  </si>
  <si>
    <t>Quality Score</t>
  </si>
  <si>
    <t>Transactions Score</t>
  </si>
  <si>
    <t>Namaste Credit Financial Statement</t>
  </si>
  <si>
    <t xml:space="preserve"> &lt; 6 months</t>
  </si>
  <si>
    <t>&gt; 6 months</t>
  </si>
  <si>
    <t>Auditor's Opinion</t>
  </si>
  <si>
    <t>Applicant</t>
  </si>
  <si>
    <t>PAN No</t>
  </si>
  <si>
    <t>Credit Score</t>
  </si>
  <si>
    <t>Principal Outstanding (POS) as per Credit Report</t>
  </si>
  <si>
    <t>High Credit as per Credit Report</t>
  </si>
  <si>
    <t>POS to High Credit (%)</t>
  </si>
  <si>
    <t>Co-Applicant 1</t>
  </si>
  <si>
    <t>Co-Applicant 3</t>
  </si>
  <si>
    <t>Co-Applicant 2</t>
  </si>
  <si>
    <t>Credit Information Report</t>
  </si>
  <si>
    <t>Credit Information Company</t>
  </si>
  <si>
    <t>Fixed Assets</t>
  </si>
  <si>
    <t>Investments</t>
  </si>
  <si>
    <t>PAT Margin</t>
  </si>
  <si>
    <t>EBITDA Margin</t>
  </si>
  <si>
    <t>Debt to Equity</t>
  </si>
  <si>
    <t>UIN/DIN</t>
  </si>
  <si>
    <t>Lender Reference ID</t>
  </si>
  <si>
    <t>ACTIVE compliance</t>
  </si>
  <si>
    <t>Other Interest Charges</t>
  </si>
  <si>
    <t>Other Short Term Loans from Banks</t>
  </si>
  <si>
    <t>Deposits with Banks</t>
  </si>
  <si>
    <t>Location</t>
  </si>
  <si>
    <t>Loan Type - Ownership</t>
  </si>
  <si>
    <t>Financier/Source</t>
  </si>
  <si>
    <t>Outstanding Bal</t>
  </si>
  <si>
    <t>Legal Name</t>
  </si>
  <si>
    <t>GSTIN:</t>
  </si>
  <si>
    <t>Return Type:</t>
  </si>
  <si>
    <t>Month</t>
  </si>
  <si>
    <t>Outward Supplies</t>
  </si>
  <si>
    <t xml:space="preserve">Total </t>
  </si>
  <si>
    <t>Taxable</t>
  </si>
  <si>
    <t>Zero Rated</t>
  </si>
  <si>
    <t>Nil Rated / Exempted</t>
  </si>
  <si>
    <t>Grand Total</t>
  </si>
  <si>
    <t>Average</t>
  </si>
  <si>
    <t>Co-Applicant 4</t>
  </si>
  <si>
    <t>Co-Applicant 5</t>
  </si>
  <si>
    <t>DOB/DOI</t>
  </si>
  <si>
    <t>No of Loan Accounts</t>
  </si>
  <si>
    <t>No of Active Loans</t>
  </si>
  <si>
    <t>Wilful Defaulter\Suit Filed</t>
  </si>
  <si>
    <t>SMA\SUB\DBT\LSS accounts</t>
  </si>
  <si>
    <t>No of Enquiries - No of Loans Sanctioned in Last 30 Days</t>
  </si>
  <si>
    <t>No of Enquiries - No of Loans Sanctioned in Last 3 Months</t>
  </si>
  <si>
    <t>No of Enquiries - No of Loans Sanctioned in Last 6 Months</t>
  </si>
  <si>
    <t>No of Enquiries - No of Loans Sanctioned in Last 12 Months</t>
  </si>
  <si>
    <t>No of Enquiries - No of Loans Sanctioned in Last 24 Months</t>
  </si>
  <si>
    <t>Loan Credit/ Sanction Amt</t>
  </si>
  <si>
    <t>EMI Bounce</t>
  </si>
  <si>
    <t>Industry</t>
  </si>
  <si>
    <t>business_name</t>
  </si>
  <si>
    <t>pan_id</t>
  </si>
  <si>
    <t>gstin_id</t>
  </si>
  <si>
    <t>incoporation_date</t>
  </si>
  <si>
    <t>vintage</t>
  </si>
  <si>
    <t>industry</t>
  </si>
  <si>
    <t>constitution</t>
  </si>
  <si>
    <t>cin</t>
  </si>
  <si>
    <t>fin_latest_year</t>
  </si>
  <si>
    <t>fin_latest_year_turnover</t>
  </si>
  <si>
    <t>fin_previos_year_turnover</t>
  </si>
  <si>
    <t>fin_latest_year_profit</t>
  </si>
  <si>
    <t>fin_previos_year_profit</t>
  </si>
  <si>
    <t>itr_latest_year_diff</t>
  </si>
  <si>
    <t>itr_previous_year_diff</t>
  </si>
  <si>
    <t>fin_latest_year_cashprofit</t>
  </si>
  <si>
    <t>fin_previos_year_cashprofit</t>
  </si>
  <si>
    <t>fin_latest_year_current_ratio</t>
  </si>
  <si>
    <t>fin_previous_year_current_ratio</t>
  </si>
  <si>
    <t>fin_latest_year_dscr</t>
  </si>
  <si>
    <t>fin_previous_year_dscr</t>
  </si>
  <si>
    <t>Values</t>
  </si>
  <si>
    <t>Trade Name</t>
  </si>
  <si>
    <t>Effective Date of registration</t>
  </si>
  <si>
    <t>Principal Place of Business</t>
  </si>
  <si>
    <t>Administrative Office</t>
  </si>
  <si>
    <t>Other Office</t>
  </si>
  <si>
    <t>Effective Date of Cancellation</t>
  </si>
  <si>
    <t>GST Returns</t>
  </si>
  <si>
    <t>GST Return Type:</t>
  </si>
  <si>
    <t>Associated Companies</t>
  </si>
  <si>
    <t>Firm ID</t>
  </si>
  <si>
    <t>Firm Name</t>
  </si>
  <si>
    <t>Regd Location</t>
  </si>
  <si>
    <t>Other Locations</t>
  </si>
  <si>
    <t>ID</t>
  </si>
  <si>
    <t>Members Name</t>
  </si>
  <si>
    <t>CA Membership Status</t>
  </si>
  <si>
    <t>CA Firm</t>
  </si>
  <si>
    <t>Legal Entity Identifier</t>
  </si>
  <si>
    <t>Country/Region</t>
  </si>
  <si>
    <t>Business Registry Code</t>
  </si>
  <si>
    <t>Registry's Identifier</t>
  </si>
  <si>
    <t>Jurisdiction Ctry/Region</t>
  </si>
  <si>
    <t>Legal Form</t>
  </si>
  <si>
    <t>Entity Status</t>
  </si>
  <si>
    <t>Registration Status</t>
  </si>
  <si>
    <t>Last Updated</t>
  </si>
  <si>
    <t>Successor Entity</t>
  </si>
  <si>
    <t>Truecaller Check</t>
  </si>
  <si>
    <t>Contact Number</t>
  </si>
  <si>
    <t>Name as per application</t>
  </si>
  <si>
    <t>Name as per Truecaller</t>
  </si>
  <si>
    <t>Classification</t>
  </si>
  <si>
    <t>Rows</t>
  </si>
  <si>
    <t>Identifier</t>
  </si>
  <si>
    <t xml:space="preserve">Remarks </t>
  </si>
  <si>
    <t>P&amp;L &gt; Revenue &gt; Domestic Turnover &gt; Sale of Goods Manufactured</t>
  </si>
  <si>
    <t>Domestic Sales, Domestic Turnover</t>
  </si>
  <si>
    <t>depending upon industry type</t>
  </si>
  <si>
    <t>P&amp;L &gt; Revenue &gt; Domestic Turnover &gt; Sale of Goods Traded</t>
  </si>
  <si>
    <t>Domestic Sales, Domestic Turnover,Domestic Trade</t>
  </si>
  <si>
    <t>P&amp;L &gt; Revenue &gt; Domestic Turnover &gt; Sale or Supply of Services</t>
  </si>
  <si>
    <t>Domestic Sales, Domestic Turnover,Domestic Services</t>
  </si>
  <si>
    <t>P&amp;L &gt; Revenue &gt; Export Turnover &gt; Sale of Goods Manufactured</t>
  </si>
  <si>
    <t>Export Sales, Export Turnover</t>
  </si>
  <si>
    <t>P&amp;L &gt; Revenue &gt; Export Turnover &gt; Sale of Goods Traded</t>
  </si>
  <si>
    <t>Export Sales, Export Turnover,Export Trade</t>
  </si>
  <si>
    <t>P&amp;L &gt; Revenue &gt; Export Turnover &gt; Sale or Supply of Services</t>
  </si>
  <si>
    <t>Export Sales, Export Turnover,Export Services</t>
  </si>
  <si>
    <t>P&amp;L &gt; Revenue &gt; Sale or Supply of Spares</t>
  </si>
  <si>
    <t>Spares Sales</t>
  </si>
  <si>
    <t>P&amp;L &gt; Revenue &gt; Other Operating Revenue</t>
  </si>
  <si>
    <t>P&amp;L &gt; Revenue &gt; Sales Return</t>
  </si>
  <si>
    <t>P&amp;L &gt; Expenses &gt; COGS &gt; Raw Materials &gt; Opening Stock</t>
  </si>
  <si>
    <t>P&amp;L &gt; Expenses &gt; COGS &gt; Raw Materials &gt; Purchases</t>
  </si>
  <si>
    <t>Purchases, Cost Of Materials, Consumption</t>
  </si>
  <si>
    <t>P&amp;L &gt; Expenses &gt; COGS &gt; Raw Materials &gt; Closing Stock</t>
  </si>
  <si>
    <t>P&amp;L &gt; Expenses &gt; COGS &gt; WIP/Finished Goods &gt; Opening Stock</t>
  </si>
  <si>
    <t>Opening Stock WIP,Opening  Stock In Trade,Opening Stock Finished Goods</t>
  </si>
  <si>
    <t>P&amp;L &gt; Expenses &gt; COGS &gt; WIP/Finished Goods &gt; Closing Stock</t>
  </si>
  <si>
    <t>Closing Stock WIP,Closing  Stock In Trade,Closing Stock Finished Goods,Changes In Inventories Of Finished Goods, Work In Progress And Stock In Trade</t>
  </si>
  <si>
    <t>P&amp;L &gt; Expenses &gt; COGS &gt; Spares &gt; Opening Stock</t>
  </si>
  <si>
    <t xml:space="preserve">Opening Spares </t>
  </si>
  <si>
    <t>P&amp;L &gt; Expenses &gt; COGS &gt; Spares &gt; Purchases</t>
  </si>
  <si>
    <t>Purchase Spares</t>
  </si>
  <si>
    <t>P&amp;L &gt; Expenses &gt; COGS &gt; Spares &gt; Closing Stock</t>
  </si>
  <si>
    <t xml:space="preserve">Closing Spares </t>
  </si>
  <si>
    <t>P&amp;L &gt; Expenses &gt; Direct Expenses &gt; Wages and Salary</t>
  </si>
  <si>
    <t>Wages,Labour Charges,Job Work</t>
  </si>
  <si>
    <t>P&amp;L &gt; Expenses &gt; Direct Expenses &gt; Power &amp; Fuel</t>
  </si>
  <si>
    <t>Power, Fuel,Electricity, Diesel</t>
  </si>
  <si>
    <t>P&amp;L &gt; Expenses &gt; Direct Expenses &gt; Rent</t>
  </si>
  <si>
    <t>Rent,Godown Rent, Factory Rent</t>
  </si>
  <si>
    <t>P&amp;L &gt; Expenses &gt; Direct Expenses &gt; Other</t>
  </si>
  <si>
    <t>Other Direct Expenses</t>
  </si>
  <si>
    <t>P&amp;L &gt; Expenses &gt; Adminsitrative Expenses &gt; Salary &amp; Employee Benefits</t>
  </si>
  <si>
    <t>Salary,Staff Welfare,Salary &amp; Wages,Remuneration To Directors,Employee Share Based Payment,Contribution To Pf And Others,Leave Encashment Expenses,Gratuity,Conveyance,</t>
  </si>
  <si>
    <t>P&amp;L &gt; Expenses &gt; Adminsitrative Expenses &gt; Selling and Distribution Expense</t>
  </si>
  <si>
    <t>Advertisement Expenses,Sales Promotion</t>
  </si>
  <si>
    <t>P&amp;L &gt; Expenses &gt; Adminsitrative Expenses &gt; Others</t>
  </si>
  <si>
    <t>Printing &amp; Stationery Expenses,Insurance Expenses,Legal &amp; Professional Expenses,Office Expenses,Miscellaneous Expenses,Travelling Expenses,Mobile Expenses,Rate &amp; Taxes,General Charges,Audit Fees,Consumption Of Stores And Spares,Payment To Auditors</t>
  </si>
  <si>
    <t>P&amp;L &gt; Expenses &gt; Payment to Management &gt; Salary to Directors / Partners</t>
  </si>
  <si>
    <t>Salary To Directors,Salary To Promoters,Salary To Partners</t>
  </si>
  <si>
    <t>P&amp;L &gt; Expenses &gt; Payment to Management &gt; Interest to Directors / Partners</t>
  </si>
  <si>
    <t>Interest To Directors,Interest To Promoters,Interest To Partners, Interest On Capital</t>
  </si>
  <si>
    <t>P&amp;L &gt; Expenses &gt; Other Expenses &gt; Bank Charges</t>
  </si>
  <si>
    <t>Bank Charges,Borrowing Cost, Processing Fee, Processing Charges</t>
  </si>
  <si>
    <t>P&amp;L &gt; Expenses &gt; Other Expenses &gt; Others</t>
  </si>
  <si>
    <t>Other Expense, Other Charges</t>
  </si>
  <si>
    <t>P&amp;L &gt; Expenses &gt; Depreciation &amp; Amortisation</t>
  </si>
  <si>
    <t>Depreciation,Amortisation</t>
  </si>
  <si>
    <t>P&amp;L &gt; Expenses &gt; Bad Debts &gt; Provision for Bad Debts</t>
  </si>
  <si>
    <t>Provision For Bad Debts</t>
  </si>
  <si>
    <t>P&amp;L &gt; Expenses &gt; Bad Debts &gt; Bad Debts W/O</t>
  </si>
  <si>
    <t>Write Off Bad Debts,Bad Debts Written Off</t>
  </si>
  <si>
    <t>P&amp;L &gt; Expenses &gt; Other Non-Cash Expenses &gt; Incurred</t>
  </si>
  <si>
    <t>Non Cash Expenses Incurred</t>
  </si>
  <si>
    <t>P&amp;L &gt; Expenses &gt; Other Non-Cash Expenses &gt; Written off</t>
  </si>
  <si>
    <t>Non Cash Expenses Written off</t>
  </si>
  <si>
    <t>P&amp;L &gt; Expenses &gt; Preliminary / Pre-operative expenses</t>
  </si>
  <si>
    <t>Preliminary expense, Pre-operative expense</t>
  </si>
  <si>
    <t>P&amp;L &gt; Expenses &gt; Interest Expense &gt; Interest on Loans from Banks</t>
  </si>
  <si>
    <t>Interest On Secured Loans,Interest On Bank,Bank Saving Interest,Interest On Borrowings, Interest On Term Loan</t>
  </si>
  <si>
    <t>P&amp;L &gt; Expenses &gt; Interest Expense &gt; Interest on Loans from Relatives</t>
  </si>
  <si>
    <t>Interest to Relatives</t>
  </si>
  <si>
    <t>P&amp;L &gt; Expenses &gt; Interest Expense &gt; Interest on Loans from Others</t>
  </si>
  <si>
    <t>Interest On Unsecured Loans</t>
  </si>
  <si>
    <t>P&amp;L &gt; Expenses &gt; Interest Expense &gt; Interest on CC/OD</t>
  </si>
  <si>
    <t>Interest On Working Capital,Interest On Overdraft,Interest On Cash Credit, Int On Cc/Od</t>
  </si>
  <si>
    <t>P&amp;L &gt; Expenses &gt; Interest Expense &gt; Other Interest Charges</t>
  </si>
  <si>
    <t>Interest On Tds,Interest On Tax,Interest Charges, Gst Charges</t>
  </si>
  <si>
    <t>P&amp;L &gt; Revenue &gt; Other Non-Operating P&amp;L &gt; Revenue &gt; Interest Income</t>
  </si>
  <si>
    <t>Bank Saving Interest ,Fdr Interest, Interest Income</t>
  </si>
  <si>
    <t>P&amp;L &gt; Revenue &gt; Other Non-Operating P&amp;L &gt; Revenue &gt; Dividend Received</t>
  </si>
  <si>
    <t>Dividend Income</t>
  </si>
  <si>
    <t>P&amp;L &gt; Revenue &gt; Other Non-Operating P&amp;L &gt; Revenue &gt; Profit / Loss from Sale of Assets</t>
  </si>
  <si>
    <t>Loss On Disposal Of Assets,Loss On Sale Of Plant And Equipment</t>
  </si>
  <si>
    <t>P&amp;L &gt; Revenue &gt; Other Non-Operating P&amp;L &gt; Revenue &gt; Profit / Loss from Sale of Investments</t>
  </si>
  <si>
    <t>Profit / Loss On Investment</t>
  </si>
  <si>
    <t>P&amp;L &gt; Revenue &gt; Other Non-Operating P&amp;L &gt; Revenue &gt; Forex Income</t>
  </si>
  <si>
    <t>Fluctuation On Currency</t>
  </si>
  <si>
    <t>P&amp;L &gt; Revenue &gt; Other Non-Operating P&amp;L &gt; Revenue &gt; Other Income of Director / Partner / Propreitor</t>
  </si>
  <si>
    <t>Director income</t>
  </si>
  <si>
    <t>P&amp;L &gt; Revenue &gt; Other Non-Operating P&amp;L &gt; Revenue &gt; Others</t>
  </si>
  <si>
    <t>Interest On Income Tax Refund,Disount, Miscellaneous Income</t>
  </si>
  <si>
    <t>P&amp;L &gt; Exceptional Items Gains/(Losses)</t>
  </si>
  <si>
    <t>Exceptional gains,Exceptional loss</t>
  </si>
  <si>
    <t>P&amp;L &gt; Provision For Tax &gt; Income Tax</t>
  </si>
  <si>
    <t>Tax, Income Tax</t>
  </si>
  <si>
    <t>P&amp;L &gt; Provision For Tax &gt; Deferred Tax (Assets) / Liability</t>
  </si>
  <si>
    <t>Deferred Tax</t>
  </si>
  <si>
    <t>P&amp;L &gt; Minority Interest (+/-)</t>
  </si>
  <si>
    <t>P&amp;L &gt; Dividend on Equity / Preference Shares</t>
  </si>
  <si>
    <t>Dividend on Equity, Preference Shares</t>
  </si>
  <si>
    <t>P&amp;L &gt; Patner's Withdrawal / Interest</t>
  </si>
  <si>
    <t>Patner's Withdrawal, Patner's Interest</t>
  </si>
  <si>
    <t>BS &gt; Liabilities &gt; Share Capital &gt; Equity Capital Fund</t>
  </si>
  <si>
    <t>Equity share capital</t>
  </si>
  <si>
    <t>BS &gt; Liabilities &gt; Share Capital &gt; Partner's/Propreitor's Capital Account</t>
  </si>
  <si>
    <t>Partner capital,Propreitor capital</t>
  </si>
  <si>
    <t>BS &gt; Liabilities &gt; Share Capital &gt; Preference Share &gt;12 Years</t>
  </si>
  <si>
    <t>Preference Share</t>
  </si>
  <si>
    <t>BS &gt; Liabilities &gt; Share Capital &gt; Quasi Capital</t>
  </si>
  <si>
    <t>BS &gt; Liabilities &gt; Share Capital &gt; Minority Interest</t>
  </si>
  <si>
    <t>Non controlling interest,Minority Interest</t>
  </si>
  <si>
    <t>BS &gt; Liabilities &gt; Reserves &amp; Surplus &gt; Reserves: P&amp;L + General</t>
  </si>
  <si>
    <t>Surplus, Retained Earnings, General Reserve</t>
  </si>
  <si>
    <t>BS &gt; Liabilities &gt; Reserves &amp; Surplus &gt; Share Premium</t>
  </si>
  <si>
    <t>Securities Premium, Share Premium</t>
  </si>
  <si>
    <t>BS &gt; Liabilities &gt; Reserves &amp; Surplus &gt; Revaluation Reserve</t>
  </si>
  <si>
    <t>BS &gt; Liabilities &gt; Reserves &amp; Surplus &gt; Capital subsidy</t>
  </si>
  <si>
    <t>Capital Subsidy</t>
  </si>
  <si>
    <t>BS &gt; Liabilities &gt; Reserves &amp; Surplus &gt; Intangibles / Goodwill</t>
  </si>
  <si>
    <t>BS &gt; Liabilities &gt; Non-Current Liabilities &gt; Long Term Borrowings &gt; Bank Debts - Secured</t>
  </si>
  <si>
    <t>[All types of Secured Bank Loans], Term Loan</t>
  </si>
  <si>
    <t>BS &gt; Liabilities &gt; Non-Current Liabilities &gt; Long Term Borrowings &gt; Bank Debts - Unsecured</t>
  </si>
  <si>
    <t>[All types of UnSecured Bank Loans], Unsecured Loan</t>
  </si>
  <si>
    <t>BS &gt; Liabilities &gt; Non-Current Liabilities &gt; Long Term Borrowings &gt; Loan from Group Companies</t>
  </si>
  <si>
    <t>BS &gt; Liabilities &gt; Non-Current Liabilities &gt; Long Term Borrowings &gt; Loans from Promoters</t>
  </si>
  <si>
    <t>Loan from Directors,partners &amp; promoters</t>
  </si>
  <si>
    <t>BS &gt; Liabilities &gt; Non-Current Liabilities &gt; Long Term Borrowings &gt; Loans from Relatives</t>
  </si>
  <si>
    <t>Loan from related party, Loan from relatives</t>
  </si>
  <si>
    <t>BS &gt; Liabilities &gt; Non-Current Liabilities &gt; Long Term Borrowings &gt; Loans from Others</t>
  </si>
  <si>
    <t>Loan from others</t>
  </si>
  <si>
    <t>BS &gt; Liabilities &gt; Non-Current Liabilities &gt; Long Term Borrowings &gt; Preference Share &lt;12 Years</t>
  </si>
  <si>
    <t>Preference Share &lt; 12</t>
  </si>
  <si>
    <t>BS &gt; Liabilities &gt; Non-Current Liabilities &gt; Deferred Tax Liabilities (net)</t>
  </si>
  <si>
    <t>Deferred Tax Liabilities, Deferred Tax</t>
  </si>
  <si>
    <t>BS &gt; Liabilities &gt; Non-Current Liabilities &gt; Long Term Provisions &gt; Employee Benefits</t>
  </si>
  <si>
    <t xml:space="preserve">Provision gratuity ,Provision leave encashment ,Provision other employee related liabilities </t>
  </si>
  <si>
    <t>BS &gt; Liabilities &gt; Non-Current Liabilities &gt; Long Term Provisions &gt; Others</t>
  </si>
  <si>
    <t>BS &gt; Liabilities &gt; Non-Current Liabilities &gt; Trade Payables(Long Term) &gt; Related Parties</t>
  </si>
  <si>
    <t>Trade payables from others</t>
  </si>
  <si>
    <t>BS &gt; Liabilities &gt; Non-Current Liabilities &gt; Trade Payables(Long Term) &gt; Others</t>
  </si>
  <si>
    <t>Trade payables from related parties,Trade payables,Sundry Creditors</t>
  </si>
  <si>
    <t>BS &gt; Liabilities &gt; Non-Current Liabilities &gt; Other Non Current Liabilities</t>
  </si>
  <si>
    <t>Other Liabilities</t>
  </si>
  <si>
    <t>BS &gt; Liabilities &gt; Current Liabilities &gt; Short Term Borrowings &gt; CC / Overdraft</t>
  </si>
  <si>
    <t>Loan on working capital,Loan on Cash Credit,Loan on Overdraft, CC/OD</t>
  </si>
  <si>
    <t>BS &gt; Liabilities &gt; Current Liabilities &gt; Short Term Borrowings &gt; Other Short Term Loans from Banks</t>
  </si>
  <si>
    <t>BS &gt; Liabilities &gt; Current Liabilities &gt; Short Term Borrowings &gt; Current Maturities of Long Term Borrowings</t>
  </si>
  <si>
    <t>BS &gt; Liabilities &gt; Current Liabilities &gt; Short Term Borrowings &gt; Loan from Group Companies</t>
  </si>
  <si>
    <t>BS &gt; Liabilities &gt; Current Liabilities &gt; Short Term Borrowings &gt; Loans from Promoters</t>
  </si>
  <si>
    <t>BS &gt; Liabilities &gt; Current Liabilities &gt; Short Term Borrowings &gt; Loans from Relatives</t>
  </si>
  <si>
    <t>BS &gt; Liabilities &gt; Current Liabilities &gt; Short Term Borrowings &gt; Others</t>
  </si>
  <si>
    <t>BS &gt; Liabilities &gt; Current Liabilities &gt; Trade Payables &gt; For Purchases/Expenses</t>
  </si>
  <si>
    <t>Creditors for Purchase,Creditors for Expenses</t>
  </si>
  <si>
    <t>BS &gt; Liabilities &gt; Current Liabilities &gt; Trade Payables &gt; For Capex</t>
  </si>
  <si>
    <t>Capital Creditors,Capital Advance</t>
  </si>
  <si>
    <t>BS &gt; Liabilities &gt; Current Liabilities &gt; Trade Payables &gt; Related Parties</t>
  </si>
  <si>
    <t>BS &gt; Liabilities &gt; Current Liabilities &gt; Trade Payables &gt; Others</t>
  </si>
  <si>
    <t>Trade payables</t>
  </si>
  <si>
    <t>BS &gt; Liabilities &gt; Current Liabilities &gt; Short Term Provision</t>
  </si>
  <si>
    <t>BS &gt; Liabilities &gt; Current Liabilities &gt; Other Current Liabilities &gt; Statutory Liability</t>
  </si>
  <si>
    <t>GST, TDS Payable</t>
  </si>
  <si>
    <t>BS &gt; Liabilities &gt; Current Liabilities &gt; Other Current Liabilities &gt; Princ default, Interest accrued &amp; due, Stat liability o/d</t>
  </si>
  <si>
    <t>Interest Accrued AND DUE</t>
  </si>
  <si>
    <t>BS &gt; Liabilities &gt; Current Liabilities &gt; Other Current Liabilities &gt; Others</t>
  </si>
  <si>
    <t>BS &gt; Assets &gt; Non-Current Assets &gt; Fixed Assets &gt; Tangible Assets &gt; Land and Building</t>
  </si>
  <si>
    <t>Land ,Building,Investment Property</t>
  </si>
  <si>
    <t>BS &gt; Assets &gt; Non-Current Assets &gt; Fixed Assets &gt; Tangible Assets &gt; Machinery and Equipment</t>
  </si>
  <si>
    <t>Plant &amp; Machinery</t>
  </si>
  <si>
    <t>BS &gt; Assets &gt; Non-Current Assets &gt; Fixed Assets &gt; Tangible Assets &gt; Other</t>
  </si>
  <si>
    <t>Furniture,Vechicles, Other assets</t>
  </si>
  <si>
    <t>BS &gt; Assets &gt; Non-Current Assets &gt; Fixed Assets &gt; Tangible Assets &gt; Accumulated Depreciation</t>
  </si>
  <si>
    <t>BS &gt; Assets &gt; Non-Current Assets &gt; Fixed Assets &gt; In-Tangible Assets</t>
  </si>
  <si>
    <t>Goodwill,Patents,Copyright</t>
  </si>
  <si>
    <t>BS &gt; Assets &gt; Non-Current Assets &gt; Fixed Assets &gt; In-Tangible Assets &gt; Accumulated Depreciation</t>
  </si>
  <si>
    <t>BS &gt; Assets &gt; Non-Current Assets &gt; Fixed Assets &gt; Capital Work in Progress</t>
  </si>
  <si>
    <t>BS &gt; Assets &gt; Non-Current Assets &gt; Fixed Assets &gt; In-Tangible Assets under Development</t>
  </si>
  <si>
    <t>BS &gt; Assets &gt; Non-Current Assets &gt; Non-Current Investments &gt; Liquid / Marketable Investments</t>
  </si>
  <si>
    <t>Quoted Investment, Shares, Gold</t>
  </si>
  <si>
    <t>BS &gt; Assets &gt; Non-Current Assets &gt; Non-Current Investments &gt; Deposits with Banks</t>
  </si>
  <si>
    <t>Deposits with Banks,Fixed deposit</t>
  </si>
  <si>
    <t>BS &gt; Assets &gt; Non-Current Assets &gt; Non-Current Investments &gt; Subsidiary and Associate Investments</t>
  </si>
  <si>
    <t>Investment in Subsidiary</t>
  </si>
  <si>
    <t>BS &gt; Assets &gt; Non-Current Assets &gt; Non-Current Investments &gt; Unquoted / Dead Investments</t>
  </si>
  <si>
    <t>Unquoted Investment</t>
  </si>
  <si>
    <t>BS &gt; Assets &gt; Non-Current Assets &gt; Long-Term Loans and Advances &gt; Related Parties &gt; Share Holders/Promoters</t>
  </si>
  <si>
    <t>Loan to Group Companies</t>
  </si>
  <si>
    <t>BS &gt; Assets &gt; Non-Current Assets &gt; Long-Term Loans and Advances &gt; Related Parties &gt; Group Company</t>
  </si>
  <si>
    <t>Loan to Directors,Loan to Partners, Loan to Promoters</t>
  </si>
  <si>
    <t>BS &gt; Assets &gt; Non-Current Assets &gt; Long-Term Loans and Advances &gt; Related Parties &gt; Relatives</t>
  </si>
  <si>
    <t>Loan to related party, Loan to relatives</t>
  </si>
  <si>
    <t>BS &gt; Assets &gt; Non-Current Assets &gt; Long-Term Loans and Advances &gt; Others</t>
  </si>
  <si>
    <t>Loan to others</t>
  </si>
  <si>
    <t>BS &gt; Assets &gt; Non-Current Assets &gt; Deferred Tax Asset</t>
  </si>
  <si>
    <t>BS &gt; Assets &gt; Non-Current Assets &gt; Other Non-Current Assets &gt; Preliminary / Preoperative Expenses</t>
  </si>
  <si>
    <t>Preliminary expenses, Preoperative Expenses</t>
  </si>
  <si>
    <t>BS &gt; Assets &gt; Non-Current Assets &gt; Other Non-Current Assets &gt; Other Intangible Assets</t>
  </si>
  <si>
    <t>BS &gt; Assets &gt; Non-Current Assets &gt; Other Non-Current Assets &gt; Others</t>
  </si>
  <si>
    <t>Other Assets</t>
  </si>
  <si>
    <t>BS &gt; Assets &gt; Current Assets &gt; Current Investment &gt; Liquid / Marketable Investments &gt; With Lien</t>
  </si>
  <si>
    <t>BS &gt; Assets &gt; Current Assets &gt; Current Investment &gt; Liquid / Marketable Investments &gt; Without Lien</t>
  </si>
  <si>
    <t>Quoted Investment</t>
  </si>
  <si>
    <t>BS &gt; Assets &gt; Current Assets &gt; Current Investment &gt; Deposits with Banks</t>
  </si>
  <si>
    <t>BS &gt; Assets &gt; Current Assets &gt; Current Investment &gt; Subsidiary and Associate Investments</t>
  </si>
  <si>
    <t>BS &gt; Assets &gt; Current Assets &gt; Current Investment &gt; Unquoted / Dead Investments</t>
  </si>
  <si>
    <t>BS &gt; Assets &gt; Current Assets &gt; Inventory &gt; Raw Material</t>
  </si>
  <si>
    <t>Raw Material, Closing Stock</t>
  </si>
  <si>
    <t>BS &gt; Assets &gt; Current Assets &gt; Inventory &gt; Work in process + Spares</t>
  </si>
  <si>
    <t>Work in process ,Spares</t>
  </si>
  <si>
    <t>BS &gt; Assets &gt; Current Assets &gt; Inventory &gt; Finished Goods</t>
  </si>
  <si>
    <t>Finished Goods,Stock in Trade, Scrapes</t>
  </si>
  <si>
    <t>BS &gt; Assets &gt; Current Assets &gt; Inventory &gt; Obsolete and unmoving inventory</t>
  </si>
  <si>
    <t>obsolete inventory</t>
  </si>
  <si>
    <t>BS &gt; Assets &gt; Current Assets &gt; Trade Receivables &gt; Less than Six months</t>
  </si>
  <si>
    <t>Trade Receivables less than 6 months</t>
  </si>
  <si>
    <t>BS &gt; Assets &gt; Current Assets &gt;  Trade Receivables &gt; More than Six months</t>
  </si>
  <si>
    <t>Trade Receivables more than 6 months</t>
  </si>
  <si>
    <t>BS &gt; Assets &gt; Current Assets &gt;  Trade Receivables &gt; Related Parties</t>
  </si>
  <si>
    <t>Trade Receivables from related</t>
  </si>
  <si>
    <t>BS &gt; Assets &gt; Current Assets &gt; Trade Receivables &gt; Provision for Bad Debts</t>
  </si>
  <si>
    <t>BS &gt; Assets &gt; Current Assets &gt; Cash &amp; Cash Equivalents</t>
  </si>
  <si>
    <t>CASH IN HAND,CASH AT BANK,BANK BALANCE</t>
  </si>
  <si>
    <t>BS &gt; Assets &gt; Current Assets &gt; Short-Term Loans and Advances &gt; Related Parties &gt; Share Holders/Promoters</t>
  </si>
  <si>
    <t>BS &gt; Assets &gt; Current Assets &gt; Short-Term Loans and Advances &gt; Related Parties &gt; Group Company</t>
  </si>
  <si>
    <t>BS &gt; Assets &gt; Current Assets &gt; Short-Term Loans and Advances &gt; Related Parties &gt; Relatives</t>
  </si>
  <si>
    <t>BS &gt; Assets &gt; Current Assets &gt; Short-Term Loans and Advances &gt; Others</t>
  </si>
  <si>
    <t>BS &gt; Assets &gt; Current Assets &gt; Other Current Assets</t>
  </si>
  <si>
    <t>Other current assets</t>
  </si>
  <si>
    <t/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</si>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</sst>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₹&quot;\ #,##0;&quot;₹&quot;\ \-#,##0"/>
    <numFmt numFmtId="43" formatCode="_ * #,##0.00_ ;_ * \-#,##0.00_ ;_ * &quot;-&quot;??_ ;_ @_ "/>
    <numFmt numFmtId="164" formatCode="_-* #,##0.00_-;\-* #,##0.00_-;_-* &quot;-&quot;??_-;_-@_-"/>
    <numFmt numFmtId="165" formatCode="_-* #,##0.00_-;_-* #,##0.00\-;_-* &quot;-&quot;??_-;_-@_-"/>
    <numFmt numFmtId="166" formatCode="_(* #,##0_);_(* \(#,##0\);_(* \-??_);_(@_)"/>
    <numFmt numFmtId="167" formatCode="[$-409]mmmm/yy;@"/>
    <numFmt numFmtId="168" formatCode="_ * #,##0_ ;_ * \-#,##0_ ;_ * &quot;-&quot;??_ ;_ @_ "/>
    <numFmt numFmtId="169" formatCode="mmmm/yyyy"/>
    <numFmt numFmtId="170" formatCode="0;;;@"/>
    <numFmt numFmtId="171" formatCode="&quot;₹&quot;\ #,##0;&quot;₹&quot;\ \-#,##0;\-"/>
    <numFmt numFmtId="172" formatCode="0%;\-0%;\-"/>
    <numFmt numFmtId="173" formatCode="General;General;\-"/>
    <numFmt numFmtId="174" formatCode="_-* dd/mm/yyyy\ hh:mm;\-*dd/mm/yyyy\ hh:mm;\-"/>
    <numFmt numFmtId="175" formatCode="\ #,##0;\-#,##0;\-"/>
    <numFmt numFmtId="176" formatCode="dd/mmm/yyyy"/>
    <numFmt numFmtId="177" formatCode="yyyy"/>
  </numFmts>
  <fonts count="5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1"/>
      <color theme="1"/>
      <name val="Arial"/>
      <family val="2"/>
    </font>
    <font>
      <b/>
      <sz val="17"/>
      <color rgb="FFFFFFFF"/>
      <name val="Arial"/>
      <family val="2"/>
    </font>
    <font>
      <b/>
      <sz val="15"/>
      <color theme="0"/>
      <name val="Arial"/>
      <family val="2"/>
    </font>
    <font>
      <b/>
      <sz val="11"/>
      <color rgb="FFFFFFFF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u/>
      <sz val="14"/>
      <color theme="1"/>
      <name val="Arial"/>
      <family val="2"/>
    </font>
    <font>
      <sz val="12"/>
      <color rgb="FF000000"/>
      <name val="Verdana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3"/>
      <color theme="1"/>
      <name val="Arial"/>
      <family val="2"/>
    </font>
    <font>
      <b/>
      <u/>
      <sz val="13"/>
      <color theme="1"/>
      <name val="Arial"/>
      <family val="2"/>
    </font>
    <font>
      <sz val="10"/>
      <color indexed="8"/>
      <name val="Arial"/>
      <family val="2"/>
    </font>
    <font>
      <sz val="8"/>
      <name val="Aharoni"/>
      <charset val="177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rgb="FFFFFFFF"/>
      <name val="Arial"/>
      <family val="2"/>
    </font>
    <font>
      <sz val="11"/>
      <color rgb="FF333333"/>
      <name val="Arial"/>
      <family val="2"/>
    </font>
    <font>
      <sz val="11"/>
      <color theme="0"/>
      <name val="Arial"/>
      <family val="2"/>
    </font>
    <font>
      <sz val="10"/>
      <color theme="0"/>
      <name val="Arial"/>
      <family val="2"/>
    </font>
    <font>
      <b/>
      <sz val="13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b/>
      <sz val="13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143264"/>
        <bgColor indexed="64"/>
      </patternFill>
    </fill>
    <fill>
      <patternFill patternType="solid">
        <fgColor rgb="FF32649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indexed="9"/>
        <bgColor indexed="26"/>
      </patternFill>
    </fill>
    <fill>
      <patternFill patternType="solid">
        <fgColor rgb="FFEDF1F9"/>
        <bgColor indexed="64"/>
      </patternFill>
    </fill>
    <fill>
      <patternFill patternType="solid">
        <fgColor theme="3" tint="-0.499984740745262"/>
        <bgColor indexed="64"/>
      </patternFill>
    </fill>
  </fills>
  <borders count="1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2" tint="-9.9978637043366805E-2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thin">
        <color theme="2" tint="-9.9948118533890809E-2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theme="2" tint="-9.9948118533890809E-2"/>
      </right>
      <top/>
      <bottom style="medium">
        <color auto="1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theme="2" tint="-9.9978637043366805E-2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theme="2" tint="-9.9978637043366805E-2"/>
      </right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thin">
        <color theme="2" tint="-9.9948118533890809E-2"/>
      </bottom>
      <diagonal/>
    </border>
    <border>
      <left/>
      <right/>
      <top style="medium">
        <color theme="1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theme="1"/>
      </top>
      <bottom style="thin">
        <color theme="2" tint="-9.9948118533890809E-2"/>
      </bottom>
      <diagonal/>
    </border>
    <border>
      <left/>
      <right style="thin">
        <color theme="2" tint="-9.9978637043366805E-2"/>
      </right>
      <top/>
      <bottom style="medium">
        <color indexed="64"/>
      </bottom>
      <diagonal/>
    </border>
    <border>
      <left/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0"/>
      </top>
      <bottom/>
      <diagonal/>
    </border>
    <border>
      <left style="medium">
        <color indexed="64"/>
      </left>
      <right style="thin">
        <color theme="2" tint="-9.9978637043366805E-2"/>
      </right>
      <top/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2" tint="-9.9978637043366805E-2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2" tint="-9.9978637043366805E-2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auto="1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2" tint="-9.9948118533890809E-2"/>
      </right>
      <top style="thin">
        <color auto="1"/>
      </top>
      <bottom/>
      <diagonal/>
    </border>
    <border>
      <left/>
      <right style="thin">
        <color theme="2" tint="-9.9948118533890809E-2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/>
      <top/>
      <bottom style="medium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164" fontId="8" fillId="0" borderId="0" applyFont="0" applyFill="0" applyBorder="0" applyAlignment="0" applyProtection="0"/>
    <xf numFmtId="0" fontId="23" fillId="0" borderId="0" applyNumberFormat="0" applyBorder="0" applyProtection="0">
      <alignment vertical="top" wrapText="1"/>
    </xf>
    <xf numFmtId="0" fontId="2" fillId="0" borderId="0"/>
    <xf numFmtId="0" fontId="37" fillId="0" borderId="0"/>
    <xf numFmtId="0" fontId="2" fillId="0" borderId="0"/>
    <xf numFmtId="0" fontId="11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" fillId="0" borderId="0"/>
    <xf numFmtId="0" fontId="3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/>
    <xf numFmtId="0" fontId="2" fillId="0" borderId="0"/>
    <xf numFmtId="0" fontId="3" fillId="0" borderId="0"/>
    <xf numFmtId="0" fontId="2" fillId="0" borderId="0"/>
  </cellStyleXfs>
  <cellXfs count="943">
    <xf numFmtId="0" fontId="0" fillId="0" borderId="0" xfId="0"/>
    <xf numFmtId="0" fontId="14" fillId="3" borderId="0" xfId="0" applyFont="1" applyFill="1" applyProtection="1">
      <protection hidden="1"/>
    </xf>
    <xf numFmtId="0" fontId="14" fillId="3" borderId="0" xfId="0" applyFont="1" applyFill="1" applyAlignment="1" applyProtection="1">
      <alignment wrapText="1"/>
      <protection hidden="1"/>
    </xf>
    <xf numFmtId="0" fontId="4" fillId="3" borderId="4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2" fillId="8" borderId="20" xfId="0" applyFont="1" applyFill="1" applyBorder="1" applyAlignment="1" applyProtection="1">
      <alignment horizontal="left" vertical="center"/>
      <protection hidden="1"/>
    </xf>
    <xf numFmtId="0" fontId="11" fillId="3" borderId="0" xfId="0" applyFont="1" applyFill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4" xfId="0" applyFont="1" applyFill="1" applyBorder="1" applyAlignment="1" applyProtection="1">
      <alignment vertical="center"/>
      <protection hidden="1"/>
    </xf>
    <xf numFmtId="0" fontId="14" fillId="3" borderId="5" xfId="0" applyFont="1" applyFill="1" applyBorder="1" applyAlignment="1" applyProtection="1">
      <alignment vertical="center"/>
      <protection hidden="1"/>
    </xf>
    <xf numFmtId="0" fontId="14" fillId="3" borderId="0" xfId="0" applyFont="1" applyFill="1" applyAlignment="1" applyProtection="1">
      <alignment vertical="center"/>
      <protection hidden="1"/>
    </xf>
    <xf numFmtId="0" fontId="1" fillId="3" borderId="5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4" fillId="3" borderId="4" xfId="0" applyFont="1" applyFill="1" applyBorder="1" applyAlignment="1" applyProtection="1">
      <alignment horizontal="left"/>
      <protection hidden="1"/>
    </xf>
    <xf numFmtId="166" fontId="1" fillId="3" borderId="5" xfId="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29" xfId="0" applyFont="1" applyFill="1" applyBorder="1" applyProtection="1">
      <protection hidden="1"/>
    </xf>
    <xf numFmtId="166" fontId="11" fillId="10" borderId="29" xfId="10" applyNumberFormat="1" applyFont="1" applyFill="1" applyBorder="1" applyAlignment="1" applyProtection="1">
      <alignment wrapText="1"/>
      <protection hidden="1"/>
    </xf>
    <xf numFmtId="166" fontId="11" fillId="10" borderId="31" xfId="10" applyNumberFormat="1" applyFont="1" applyFill="1" applyBorder="1" applyAlignment="1" applyProtection="1">
      <alignment wrapText="1"/>
      <protection hidden="1"/>
    </xf>
    <xf numFmtId="0" fontId="7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166" fontId="18" fillId="10" borderId="29" xfId="10" applyNumberFormat="1" applyFont="1" applyFill="1" applyBorder="1" applyProtection="1">
      <protection hidden="1"/>
    </xf>
    <xf numFmtId="166" fontId="18" fillId="10" borderId="31" xfId="10" applyNumberFormat="1" applyFont="1" applyFill="1" applyBorder="1" applyProtection="1">
      <protection hidden="1"/>
    </xf>
    <xf numFmtId="0" fontId="7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6" fontId="18" fillId="10" borderId="0" xfId="10" applyNumberFormat="1" applyFont="1" applyFill="1" applyProtection="1">
      <protection hidden="1"/>
    </xf>
    <xf numFmtId="166" fontId="18" fillId="10" borderId="5" xfId="10" applyNumberFormat="1" applyFont="1" applyFill="1" applyBorder="1" applyProtection="1">
      <protection hidden="1"/>
    </xf>
    <xf numFmtId="166" fontId="11" fillId="10" borderId="0" xfId="10" applyNumberFormat="1" applyFont="1" applyFill="1" applyAlignment="1" applyProtection="1">
      <alignment wrapText="1"/>
      <protection hidden="1"/>
    </xf>
    <xf numFmtId="166" fontId="11" fillId="10" borderId="5" xfId="10" applyNumberFormat="1" applyFont="1" applyFill="1" applyBorder="1" applyAlignment="1" applyProtection="1">
      <alignment wrapText="1"/>
      <protection hidden="1"/>
    </xf>
    <xf numFmtId="166" fontId="11" fillId="10" borderId="0" xfId="10" applyNumberFormat="1" applyFont="1" applyFill="1" applyProtection="1">
      <protection hidden="1"/>
    </xf>
    <xf numFmtId="166" fontId="11" fillId="10" borderId="5" xfId="10" applyNumberFormat="1" applyFont="1" applyFill="1" applyBorder="1" applyProtection="1">
      <protection hidden="1"/>
    </xf>
    <xf numFmtId="166" fontId="11" fillId="10" borderId="7" xfId="10" applyNumberFormat="1" applyFont="1" applyFill="1" applyBorder="1" applyProtection="1">
      <protection hidden="1"/>
    </xf>
    <xf numFmtId="166" fontId="11" fillId="10" borderId="8" xfId="10" applyNumberFormat="1" applyFont="1" applyFill="1" applyBorder="1" applyProtection="1">
      <protection hidden="1"/>
    </xf>
    <xf numFmtId="166" fontId="10" fillId="8" borderId="34" xfId="0" applyNumberFormat="1" applyFont="1" applyFill="1" applyBorder="1" applyProtection="1">
      <protection hidden="1"/>
    </xf>
    <xf numFmtId="166" fontId="10" fillId="8" borderId="35" xfId="0" applyNumberFormat="1" applyFont="1" applyFill="1" applyBorder="1" applyProtection="1"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166" fontId="18" fillId="10" borderId="7" xfId="10" applyNumberFormat="1" applyFont="1" applyFill="1" applyBorder="1" applyProtection="1">
      <protection hidden="1"/>
    </xf>
    <xf numFmtId="166" fontId="18" fillId="10" borderId="8" xfId="10" applyNumberFormat="1" applyFont="1" applyFill="1" applyBorder="1" applyProtection="1">
      <protection hidden="1"/>
    </xf>
    <xf numFmtId="166" fontId="10" fillId="8" borderId="37" xfId="0" applyNumberFormat="1" applyFont="1" applyFill="1" applyBorder="1" applyProtection="1">
      <protection hidden="1"/>
    </xf>
    <xf numFmtId="166" fontId="10" fillId="8" borderId="38" xfId="0" applyNumberFormat="1" applyFont="1" applyFill="1" applyBorder="1" applyProtection="1">
      <protection hidden="1"/>
    </xf>
    <xf numFmtId="166" fontId="18" fillId="10" borderId="29" xfId="10" applyNumberFormat="1" applyFont="1" applyFill="1" applyBorder="1" applyAlignment="1" applyProtection="1">
      <alignment wrapText="1"/>
      <protection hidden="1"/>
    </xf>
    <xf numFmtId="166" fontId="18" fillId="10" borderId="0" xfId="10" applyNumberFormat="1" applyFont="1" applyFill="1" applyAlignment="1" applyProtection="1">
      <alignment wrapText="1"/>
      <protection hidden="1"/>
    </xf>
    <xf numFmtId="3" fontId="1" fillId="3" borderId="5" xfId="0" applyNumberFormat="1" applyFont="1" applyFill="1" applyBorder="1" applyProtection="1">
      <protection hidden="1"/>
    </xf>
    <xf numFmtId="9" fontId="11" fillId="10" borderId="5" xfId="11" applyFont="1" applyFill="1" applyBorder="1" applyAlignment="1" applyProtection="1">
      <alignment horizontal="right"/>
      <protection hidden="1"/>
    </xf>
    <xf numFmtId="0" fontId="19" fillId="3" borderId="4" xfId="0" applyFont="1" applyFill="1" applyBorder="1" applyProtection="1">
      <protection hidden="1"/>
    </xf>
    <xf numFmtId="166" fontId="20" fillId="3" borderId="0" xfId="10" applyNumberFormat="1" applyFont="1" applyFill="1" applyProtection="1">
      <protection hidden="1"/>
    </xf>
    <xf numFmtId="0" fontId="19" fillId="3" borderId="5" xfId="0" applyFont="1" applyFill="1" applyBorder="1" applyProtection="1">
      <protection hidden="1"/>
    </xf>
    <xf numFmtId="0" fontId="19" fillId="3" borderId="0" xfId="0" applyFont="1" applyFill="1" applyProtection="1">
      <protection hidden="1"/>
    </xf>
    <xf numFmtId="166" fontId="21" fillId="3" borderId="5" xfId="0" applyNumberFormat="1" applyFont="1" applyFill="1" applyBorder="1" applyAlignment="1" applyProtection="1">
      <alignment horizontal="right"/>
      <protection hidden="1"/>
    </xf>
    <xf numFmtId="166" fontId="10" fillId="8" borderId="16" xfId="0" applyNumberFormat="1" applyFont="1" applyFill="1" applyBorder="1" applyProtection="1">
      <protection hidden="1"/>
    </xf>
    <xf numFmtId="166" fontId="10" fillId="8" borderId="17" xfId="0" applyNumberFormat="1" applyFont="1" applyFill="1" applyBorder="1" applyProtection="1">
      <protection hidden="1"/>
    </xf>
    <xf numFmtId="166" fontId="12" fillId="3" borderId="5" xfId="10" applyNumberFormat="1" applyFont="1" applyFill="1" applyBorder="1" applyProtection="1">
      <protection hidden="1"/>
    </xf>
    <xf numFmtId="0" fontId="14" fillId="3" borderId="6" xfId="0" applyFont="1" applyFill="1" applyBorder="1" applyProtection="1">
      <protection hidden="1"/>
    </xf>
    <xf numFmtId="0" fontId="14" fillId="3" borderId="7" xfId="0" applyFont="1" applyFill="1" applyBorder="1" applyProtection="1">
      <protection hidden="1"/>
    </xf>
    <xf numFmtId="0" fontId="21" fillId="10" borderId="7" xfId="1" applyFont="1" applyFill="1" applyBorder="1" applyAlignment="1" applyProtection="1">
      <alignment wrapText="1"/>
      <protection hidden="1"/>
    </xf>
    <xf numFmtId="1" fontId="21" fillId="10" borderId="7" xfId="13" applyNumberFormat="1" applyFont="1" applyFill="1" applyBorder="1" applyProtection="1">
      <protection hidden="1"/>
    </xf>
    <xf numFmtId="1" fontId="21" fillId="3" borderId="8" xfId="13" applyNumberFormat="1" applyFont="1" applyFill="1" applyBorder="1" applyProtection="1">
      <protection hidden="1"/>
    </xf>
    <xf numFmtId="167" fontId="17" fillId="9" borderId="41" xfId="0" applyNumberFormat="1" applyFont="1" applyFill="1" applyBorder="1" applyAlignment="1" applyProtection="1">
      <alignment vertical="center"/>
      <protection hidden="1"/>
    </xf>
    <xf numFmtId="167" fontId="17" fillId="9" borderId="42" xfId="0" applyNumberFormat="1" applyFont="1" applyFill="1" applyBorder="1" applyAlignment="1" applyProtection="1">
      <alignment vertical="center"/>
      <protection hidden="1"/>
    </xf>
    <xf numFmtId="3" fontId="20" fillId="3" borderId="0" xfId="1" applyNumberFormat="1" applyFont="1" applyFill="1" applyAlignment="1" applyProtection="1">
      <alignment wrapText="1"/>
      <protection hidden="1"/>
    </xf>
    <xf numFmtId="3" fontId="21" fillId="3" borderId="0" xfId="1" applyNumberFormat="1" applyFont="1" applyFill="1" applyAlignment="1" applyProtection="1">
      <alignment horizontal="center"/>
      <protection hidden="1"/>
    </xf>
    <xf numFmtId="3" fontId="21" fillId="3" borderId="5" xfId="1" applyNumberFormat="1" applyFont="1" applyFill="1" applyBorder="1" applyAlignment="1" applyProtection="1">
      <alignment horizontal="center"/>
      <protection hidden="1"/>
    </xf>
    <xf numFmtId="166" fontId="18" fillId="10" borderId="7" xfId="10" applyNumberFormat="1" applyFont="1" applyFill="1" applyBorder="1" applyAlignment="1" applyProtection="1">
      <alignment wrapText="1"/>
      <protection hidden="1"/>
    </xf>
    <xf numFmtId="0" fontId="1" fillId="3" borderId="0" xfId="0" applyFont="1" applyFill="1" applyAlignment="1" applyProtection="1">
      <alignment wrapText="1"/>
      <protection hidden="1"/>
    </xf>
    <xf numFmtId="0" fontId="1" fillId="3" borderId="4" xfId="0" applyFont="1" applyFill="1" applyBorder="1" applyAlignment="1" applyProtection="1">
      <alignment wrapText="1"/>
      <protection hidden="1"/>
    </xf>
    <xf numFmtId="0" fontId="7" fillId="3" borderId="4" xfId="0" applyFont="1" applyFill="1" applyBorder="1" applyAlignment="1" applyProtection="1">
      <alignment wrapText="1"/>
      <protection hidden="1"/>
    </xf>
    <xf numFmtId="166" fontId="18" fillId="10" borderId="5" xfId="10" applyNumberFormat="1" applyFont="1" applyFill="1" applyBorder="1" applyAlignment="1" applyProtection="1">
      <alignment wrapText="1"/>
      <protection hidden="1"/>
    </xf>
    <xf numFmtId="166" fontId="10" fillId="12" borderId="34" xfId="0" applyNumberFormat="1" applyFont="1" applyFill="1" applyBorder="1" applyProtection="1">
      <protection hidden="1"/>
    </xf>
    <xf numFmtId="166" fontId="10" fillId="12" borderId="35" xfId="0" applyNumberFormat="1" applyFont="1" applyFill="1" applyBorder="1" applyProtection="1">
      <protection hidden="1"/>
    </xf>
    <xf numFmtId="3" fontId="20" fillId="3" borderId="2" xfId="1" applyNumberFormat="1" applyFont="1" applyFill="1" applyBorder="1" applyAlignment="1" applyProtection="1">
      <alignment wrapText="1"/>
      <protection hidden="1"/>
    </xf>
    <xf numFmtId="3" fontId="21" fillId="3" borderId="2" xfId="1" applyNumberFormat="1" applyFont="1" applyFill="1" applyBorder="1" applyAlignment="1" applyProtection="1">
      <alignment horizontal="center"/>
      <protection hidden="1"/>
    </xf>
    <xf numFmtId="3" fontId="21" fillId="3" borderId="3" xfId="1" applyNumberFormat="1" applyFont="1" applyFill="1" applyBorder="1" applyAlignment="1" applyProtection="1">
      <alignment horizontal="center"/>
      <protection hidden="1"/>
    </xf>
    <xf numFmtId="166" fontId="24" fillId="3" borderId="29" xfId="0" applyNumberFormat="1" applyFont="1" applyFill="1" applyBorder="1" applyProtection="1">
      <protection hidden="1"/>
    </xf>
    <xf numFmtId="166" fontId="24" fillId="3" borderId="31" xfId="0" applyNumberFormat="1" applyFont="1" applyFill="1" applyBorder="1" applyProtection="1">
      <protection hidden="1"/>
    </xf>
    <xf numFmtId="166" fontId="25" fillId="3" borderId="5" xfId="10" applyNumberFormat="1" applyFont="1" applyFill="1" applyBorder="1" applyAlignment="1" applyProtection="1">
      <alignment horizontal="right"/>
      <protection hidden="1"/>
    </xf>
    <xf numFmtId="166" fontId="26" fillId="3" borderId="29" xfId="10" applyNumberFormat="1" applyFont="1" applyFill="1" applyBorder="1" applyAlignment="1" applyProtection="1">
      <alignment horizontal="right"/>
      <protection hidden="1"/>
    </xf>
    <xf numFmtId="166" fontId="26" fillId="3" borderId="31" xfId="10" applyNumberFormat="1" applyFont="1" applyFill="1" applyBorder="1" applyAlignment="1" applyProtection="1">
      <alignment horizontal="right"/>
      <protection hidden="1"/>
    </xf>
    <xf numFmtId="166" fontId="26" fillId="3" borderId="5" xfId="10" applyNumberFormat="1" applyFont="1" applyFill="1" applyBorder="1" applyAlignment="1" applyProtection="1">
      <alignment horizontal="right"/>
      <protection hidden="1"/>
    </xf>
    <xf numFmtId="0" fontId="7" fillId="3" borderId="7" xfId="14" applyFont="1" applyFill="1" applyBorder="1" applyAlignment="1" applyProtection="1">
      <alignment wrapText="1"/>
      <protection hidden="1"/>
    </xf>
    <xf numFmtId="166" fontId="18" fillId="3" borderId="29" xfId="0" applyNumberFormat="1" applyFont="1" applyFill="1" applyBorder="1" applyProtection="1">
      <protection hidden="1"/>
    </xf>
    <xf numFmtId="166" fontId="18" fillId="3" borderId="31" xfId="0" applyNumberFormat="1" applyFont="1" applyFill="1" applyBorder="1" applyProtection="1">
      <protection hidden="1"/>
    </xf>
    <xf numFmtId="166" fontId="25" fillId="3" borderId="7" xfId="10" applyNumberFormat="1" applyFont="1" applyFill="1" applyBorder="1" applyAlignment="1" applyProtection="1">
      <alignment horizontal="right"/>
      <protection hidden="1"/>
    </xf>
    <xf numFmtId="166" fontId="25" fillId="3" borderId="8" xfId="10" applyNumberFormat="1" applyFont="1" applyFill="1" applyBorder="1" applyAlignment="1" applyProtection="1">
      <alignment horizontal="right"/>
      <protection hidden="1"/>
    </xf>
    <xf numFmtId="0" fontId="24" fillId="3" borderId="0" xfId="1" applyFont="1" applyFill="1" applyAlignment="1" applyProtection="1">
      <alignment wrapText="1"/>
      <protection hidden="1"/>
    </xf>
    <xf numFmtId="166" fontId="20" fillId="3" borderId="0" xfId="10" applyNumberFormat="1" applyFont="1" applyFill="1" applyAlignment="1" applyProtection="1">
      <alignment wrapText="1"/>
      <protection hidden="1"/>
    </xf>
    <xf numFmtId="0" fontId="18" fillId="3" borderId="0" xfId="0" applyFont="1" applyFill="1" applyAlignment="1" applyProtection="1">
      <alignment wrapText="1"/>
      <protection hidden="1"/>
    </xf>
    <xf numFmtId="0" fontId="21" fillId="3" borderId="0" xfId="0" applyFont="1" applyFill="1" applyAlignment="1" applyProtection="1">
      <alignment wrapText="1"/>
      <protection hidden="1"/>
    </xf>
    <xf numFmtId="0" fontId="21" fillId="3" borderId="0" xfId="0" applyFont="1" applyFill="1" applyProtection="1">
      <protection hidden="1"/>
    </xf>
    <xf numFmtId="0" fontId="27" fillId="3" borderId="4" xfId="0" applyFont="1" applyFill="1" applyBorder="1" applyProtection="1">
      <protection hidden="1"/>
    </xf>
    <xf numFmtId="0" fontId="27" fillId="3" borderId="5" xfId="0" applyFont="1" applyFill="1" applyBorder="1" applyProtection="1">
      <protection hidden="1"/>
    </xf>
    <xf numFmtId="0" fontId="27" fillId="3" borderId="0" xfId="0" applyFont="1" applyFill="1" applyProtection="1">
      <protection hidden="1"/>
    </xf>
    <xf numFmtId="0" fontId="27" fillId="3" borderId="0" xfId="0" applyFont="1" applyFill="1" applyAlignment="1" applyProtection="1">
      <alignment wrapText="1"/>
      <protection hidden="1"/>
    </xf>
    <xf numFmtId="0" fontId="11" fillId="3" borderId="0" xfId="0" applyFont="1" applyFill="1" applyAlignment="1" applyProtection="1">
      <alignment horizontal="right" wrapText="1"/>
      <protection hidden="1"/>
    </xf>
    <xf numFmtId="9" fontId="11" fillId="3" borderId="0" xfId="0" applyNumberFormat="1" applyFont="1" applyFill="1" applyAlignment="1" applyProtection="1">
      <alignment horizontal="right"/>
      <protection hidden="1"/>
    </xf>
    <xf numFmtId="9" fontId="11" fillId="3" borderId="5" xfId="0" applyNumberFormat="1" applyFont="1" applyFill="1" applyBorder="1" applyAlignment="1" applyProtection="1">
      <alignment horizontal="right"/>
      <protection hidden="1"/>
    </xf>
    <xf numFmtId="166" fontId="11" fillId="3" borderId="0" xfId="0" applyNumberFormat="1" applyFont="1" applyFill="1" applyAlignment="1" applyProtection="1">
      <alignment horizontal="right"/>
      <protection hidden="1"/>
    </xf>
    <xf numFmtId="166" fontId="11" fillId="3" borderId="5" xfId="0" applyNumberFormat="1" applyFont="1" applyFill="1" applyBorder="1" applyAlignment="1" applyProtection="1">
      <alignment horizontal="right"/>
      <protection hidden="1"/>
    </xf>
    <xf numFmtId="166" fontId="11" fillId="3" borderId="0" xfId="0" applyNumberFormat="1" applyFont="1" applyFill="1" applyAlignment="1" applyProtection="1">
      <alignment horizontal="right" wrapText="1"/>
      <protection hidden="1"/>
    </xf>
    <xf numFmtId="166" fontId="11" fillId="3" borderId="5" xfId="0" applyNumberFormat="1" applyFont="1" applyFill="1" applyBorder="1" applyAlignment="1" applyProtection="1">
      <alignment horizontal="right" wrapText="1"/>
      <protection hidden="1"/>
    </xf>
    <xf numFmtId="166" fontId="11" fillId="3" borderId="7" xfId="0" applyNumberFormat="1" applyFont="1" applyFill="1" applyBorder="1" applyAlignment="1" applyProtection="1">
      <alignment horizontal="right"/>
      <protection hidden="1"/>
    </xf>
    <xf numFmtId="166" fontId="11" fillId="3" borderId="8" xfId="0" applyNumberFormat="1" applyFont="1" applyFill="1" applyBorder="1" applyAlignment="1" applyProtection="1">
      <alignment horizontal="right"/>
      <protection hidden="1"/>
    </xf>
    <xf numFmtId="0" fontId="14" fillId="3" borderId="7" xfId="0" applyFont="1" applyFill="1" applyBorder="1" applyAlignment="1" applyProtection="1">
      <alignment wrapText="1"/>
      <protection hidden="1"/>
    </xf>
    <xf numFmtId="0" fontId="14" fillId="3" borderId="8" xfId="0" applyFont="1" applyFill="1" applyBorder="1" applyProtection="1">
      <protection hidden="1"/>
    </xf>
    <xf numFmtId="167" fontId="17" fillId="6" borderId="51" xfId="0" applyNumberFormat="1" applyFont="1" applyFill="1" applyBorder="1" applyAlignment="1" applyProtection="1">
      <alignment vertical="center"/>
      <protection hidden="1"/>
    </xf>
    <xf numFmtId="167" fontId="17" fillId="6" borderId="52" xfId="0" applyNumberFormat="1" applyFont="1" applyFill="1" applyBorder="1" applyAlignment="1" applyProtection="1">
      <alignment vertical="center"/>
      <protection hidden="1"/>
    </xf>
    <xf numFmtId="166" fontId="1" fillId="3" borderId="5" xfId="10" applyNumberFormat="1" applyFont="1" applyFill="1" applyBorder="1" applyProtection="1">
      <protection hidden="1"/>
    </xf>
    <xf numFmtId="166" fontId="12" fillId="3" borderId="55" xfId="0" applyNumberFormat="1" applyFont="1" applyFill="1" applyBorder="1" applyProtection="1">
      <protection hidden="1"/>
    </xf>
    <xf numFmtId="166" fontId="12" fillId="3" borderId="27" xfId="0" applyNumberFormat="1" applyFont="1" applyFill="1" applyBorder="1" applyProtection="1">
      <protection hidden="1"/>
    </xf>
    <xf numFmtId="166" fontId="1" fillId="3" borderId="61" xfId="10" applyNumberFormat="1" applyFont="1" applyFill="1" applyBorder="1" applyProtection="1">
      <protection hidden="1"/>
    </xf>
    <xf numFmtId="166" fontId="1" fillId="3" borderId="63" xfId="10" applyNumberFormat="1" applyFont="1" applyFill="1" applyBorder="1" applyProtection="1">
      <protection hidden="1"/>
    </xf>
    <xf numFmtId="166" fontId="7" fillId="3" borderId="5" xfId="10" applyNumberFormat="1" applyFont="1" applyFill="1" applyBorder="1" applyProtection="1">
      <protection hidden="1"/>
    </xf>
    <xf numFmtId="166" fontId="12" fillId="8" borderId="55" xfId="0" applyNumberFormat="1" applyFont="1" applyFill="1" applyBorder="1" applyProtection="1">
      <protection hidden="1"/>
    </xf>
    <xf numFmtId="166" fontId="12" fillId="8" borderId="27" xfId="0" applyNumberFormat="1" applyFont="1" applyFill="1" applyBorder="1" applyProtection="1">
      <protection hidden="1"/>
    </xf>
    <xf numFmtId="166" fontId="1" fillId="3" borderId="7" xfId="10" applyNumberFormat="1" applyFont="1" applyFill="1" applyBorder="1" applyProtection="1">
      <protection hidden="1"/>
    </xf>
    <xf numFmtId="166" fontId="1" fillId="3" borderId="8" xfId="10" applyNumberFormat="1" applyFont="1" applyFill="1" applyBorder="1" applyProtection="1">
      <protection hidden="1"/>
    </xf>
    <xf numFmtId="166" fontId="11" fillId="14" borderId="20" xfId="10" applyNumberFormat="1" applyFont="1" applyFill="1" applyBorder="1" applyProtection="1">
      <protection hidden="1"/>
    </xf>
    <xf numFmtId="14" fontId="1" fillId="3" borderId="0" xfId="0" applyNumberFormat="1" applyFont="1" applyFill="1" applyProtection="1">
      <protection hidden="1"/>
    </xf>
    <xf numFmtId="14" fontId="19" fillId="3" borderId="4" xfId="0" applyNumberFormat="1" applyFont="1" applyFill="1" applyBorder="1" applyProtection="1">
      <protection hidden="1"/>
    </xf>
    <xf numFmtId="14" fontId="20" fillId="3" borderId="5" xfId="10" applyNumberFormat="1" applyFont="1" applyFill="1" applyBorder="1" applyProtection="1">
      <protection hidden="1"/>
    </xf>
    <xf numFmtId="14" fontId="19" fillId="3" borderId="5" xfId="0" applyNumberFormat="1" applyFont="1" applyFill="1" applyBorder="1" applyProtection="1">
      <protection hidden="1"/>
    </xf>
    <xf numFmtId="14" fontId="19" fillId="3" borderId="0" xfId="0" applyNumberFormat="1" applyFont="1" applyFill="1" applyProtection="1">
      <protection hidden="1"/>
    </xf>
    <xf numFmtId="166" fontId="18" fillId="10" borderId="74" xfId="10" applyNumberFormat="1" applyFont="1" applyFill="1" applyBorder="1" applyProtection="1">
      <protection hidden="1"/>
    </xf>
    <xf numFmtId="166" fontId="18" fillId="10" borderId="75" xfId="10" applyNumberFormat="1" applyFont="1" applyFill="1" applyBorder="1" applyProtection="1">
      <protection hidden="1"/>
    </xf>
    <xf numFmtId="166" fontId="24" fillId="3" borderId="5" xfId="0" applyNumberFormat="1" applyFont="1" applyFill="1" applyBorder="1" applyProtection="1">
      <protection hidden="1"/>
    </xf>
    <xf numFmtId="166" fontId="18" fillId="3" borderId="5" xfId="0" applyNumberFormat="1" applyFont="1" applyFill="1" applyBorder="1" applyProtection="1">
      <protection hidden="1"/>
    </xf>
    <xf numFmtId="166" fontId="18" fillId="0" borderId="29" xfId="10" applyNumberFormat="1" applyFont="1" applyBorder="1" applyProtection="1">
      <protection hidden="1"/>
    </xf>
    <xf numFmtId="0" fontId="33" fillId="3" borderId="0" xfId="15" applyFont="1" applyFill="1"/>
    <xf numFmtId="0" fontId="34" fillId="3" borderId="0" xfId="15" applyFont="1" applyFill="1"/>
    <xf numFmtId="0" fontId="34" fillId="3" borderId="10" xfId="15" applyFont="1" applyFill="1" applyBorder="1"/>
    <xf numFmtId="0" fontId="34" fillId="3" borderId="0" xfId="15" applyFont="1" applyFill="1" applyAlignment="1">
      <alignment vertical="center"/>
    </xf>
    <xf numFmtId="0" fontId="34" fillId="3" borderId="10" xfId="15" applyFont="1" applyFill="1" applyBorder="1" applyAlignment="1">
      <alignment vertical="center"/>
    </xf>
    <xf numFmtId="17" fontId="32" fillId="4" borderId="98" xfId="15" applyNumberFormat="1" applyFont="1" applyFill="1" applyBorder="1" applyAlignment="1">
      <alignment horizontal="center" vertical="center" wrapText="1"/>
    </xf>
    <xf numFmtId="17" fontId="32" fillId="4" borderId="98" xfId="15" applyNumberFormat="1" applyFont="1" applyFill="1" applyBorder="1" applyAlignment="1">
      <alignment horizontal="center" vertical="center"/>
    </xf>
    <xf numFmtId="17" fontId="32" fillId="4" borderId="80" xfId="15" applyNumberFormat="1" applyFont="1" applyFill="1" applyBorder="1" applyAlignment="1">
      <alignment horizontal="center" vertical="center"/>
    </xf>
    <xf numFmtId="0" fontId="32" fillId="4" borderId="82" xfId="15" applyFont="1" applyFill="1" applyBorder="1" applyAlignment="1">
      <alignment horizontal="center" vertical="center"/>
    </xf>
    <xf numFmtId="0" fontId="34" fillId="3" borderId="95" xfId="15" applyFont="1" applyFill="1" applyBorder="1" applyAlignment="1">
      <alignment vertical="center"/>
    </xf>
    <xf numFmtId="0" fontId="34" fillId="3" borderId="90" xfId="15" applyFont="1" applyFill="1" applyBorder="1" applyAlignment="1">
      <alignment vertical="center"/>
    </xf>
    <xf numFmtId="3" fontId="34" fillId="3" borderId="90" xfId="15" applyNumberFormat="1" applyFont="1" applyFill="1" applyBorder="1" applyAlignment="1">
      <alignment vertical="center"/>
    </xf>
    <xf numFmtId="3" fontId="36" fillId="0" borderId="99" xfId="15" applyNumberFormat="1" applyFont="1" applyBorder="1" applyAlignment="1">
      <alignment vertical="center"/>
    </xf>
    <xf numFmtId="14" fontId="34" fillId="3" borderId="90" xfId="15" applyNumberFormat="1" applyFont="1" applyFill="1" applyBorder="1" applyAlignment="1">
      <alignment vertical="center"/>
    </xf>
    <xf numFmtId="1" fontId="34" fillId="15" borderId="90" xfId="15" applyNumberFormat="1" applyFont="1" applyFill="1" applyBorder="1" applyAlignment="1">
      <alignment vertical="center"/>
    </xf>
    <xf numFmtId="0" fontId="34" fillId="3" borderId="90" xfId="15" applyFont="1" applyFill="1" applyBorder="1" applyAlignment="1">
      <alignment horizontal="center" vertical="center"/>
    </xf>
    <xf numFmtId="0" fontId="34" fillId="15" borderId="90" xfId="15" applyFont="1" applyFill="1" applyBorder="1" applyAlignment="1">
      <alignment vertical="center"/>
    </xf>
    <xf numFmtId="170" fontId="34" fillId="15" borderId="90" xfId="15" applyNumberFormat="1" applyFont="1" applyFill="1" applyBorder="1" applyAlignment="1">
      <alignment vertical="center"/>
    </xf>
    <xf numFmtId="3" fontId="34" fillId="15" borderId="90" xfId="15" applyNumberFormat="1" applyFont="1" applyFill="1" applyBorder="1" applyAlignment="1">
      <alignment vertical="center"/>
    </xf>
    <xf numFmtId="3" fontId="34" fillId="15" borderId="97" xfId="15" applyNumberFormat="1" applyFont="1" applyFill="1" applyBorder="1" applyAlignment="1">
      <alignment vertical="center"/>
    </xf>
    <xf numFmtId="0" fontId="34" fillId="3" borderId="100" xfId="15" applyFont="1" applyFill="1" applyBorder="1" applyAlignment="1">
      <alignment vertical="center"/>
    </xf>
    <xf numFmtId="0" fontId="34" fillId="3" borderId="97" xfId="15" applyFont="1" applyFill="1" applyBorder="1" applyAlignment="1">
      <alignment vertical="center"/>
    </xf>
    <xf numFmtId="3" fontId="34" fillId="3" borderId="97" xfId="15" applyNumberFormat="1" applyFont="1" applyFill="1" applyBorder="1" applyAlignment="1">
      <alignment vertical="center"/>
    </xf>
    <xf numFmtId="3" fontId="36" fillId="0" borderId="0" xfId="15" applyNumberFormat="1" applyFont="1" applyAlignment="1">
      <alignment vertical="center"/>
    </xf>
    <xf numFmtId="14" fontId="34" fillId="3" borderId="97" xfId="15" applyNumberFormat="1" applyFont="1" applyFill="1" applyBorder="1" applyAlignment="1">
      <alignment vertical="center"/>
    </xf>
    <xf numFmtId="0" fontId="34" fillId="3" borderId="97" xfId="15" applyFont="1" applyFill="1" applyBorder="1" applyAlignment="1">
      <alignment horizontal="center" vertical="center"/>
    </xf>
    <xf numFmtId="0" fontId="34" fillId="3" borderId="92" xfId="15" applyFont="1" applyFill="1" applyBorder="1" applyAlignment="1">
      <alignment vertical="center"/>
    </xf>
    <xf numFmtId="3" fontId="0" fillId="12" borderId="102" xfId="0" applyNumberFormat="1" applyFill="1" applyBorder="1" applyAlignment="1">
      <alignment vertical="center"/>
    </xf>
    <xf numFmtId="166" fontId="18" fillId="0" borderId="29" xfId="10" applyNumberFormat="1" applyFont="1" applyBorder="1" applyAlignment="1" applyProtection="1">
      <alignment wrapText="1"/>
      <protection hidden="1"/>
    </xf>
    <xf numFmtId="166" fontId="7" fillId="3" borderId="0" xfId="0" applyNumberFormat="1" applyFont="1" applyFill="1" applyProtection="1">
      <protection hidden="1"/>
    </xf>
    <xf numFmtId="166" fontId="11" fillId="10" borderId="7" xfId="10" applyNumberFormat="1" applyFont="1" applyFill="1" applyBorder="1" applyAlignment="1" applyProtection="1">
      <alignment wrapText="1"/>
      <protection hidden="1"/>
    </xf>
    <xf numFmtId="166" fontId="11" fillId="10" borderId="61" xfId="10" applyNumberFormat="1" applyFont="1" applyFill="1" applyBorder="1" applyAlignment="1" applyProtection="1">
      <alignment wrapText="1"/>
      <protection hidden="1"/>
    </xf>
    <xf numFmtId="166" fontId="11" fillId="10" borderId="63" xfId="10" applyNumberFormat="1" applyFont="1" applyFill="1" applyBorder="1" applyAlignment="1" applyProtection="1">
      <alignment wrapText="1"/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7" fillId="3" borderId="29" xfId="0" applyFont="1" applyFill="1" applyBorder="1" applyProtection="1"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4" xfId="0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166" fontId="11" fillId="10" borderId="0" xfId="10" applyNumberFormat="1" applyFont="1" applyFill="1" applyBorder="1" applyAlignment="1" applyProtection="1">
      <alignment wrapText="1"/>
      <protection hidden="1"/>
    </xf>
    <xf numFmtId="0" fontId="7" fillId="3" borderId="0" xfId="0" applyFont="1" applyFill="1" applyBorder="1" applyProtection="1">
      <protection hidden="1"/>
    </xf>
    <xf numFmtId="166" fontId="18" fillId="10" borderId="0" xfId="10" applyNumberFormat="1" applyFont="1" applyFill="1" applyBorder="1" applyProtection="1">
      <protection hidden="1"/>
    </xf>
    <xf numFmtId="166" fontId="18" fillId="0" borderId="0" xfId="10" applyNumberFormat="1" applyFont="1" applyBorder="1" applyAlignment="1" applyProtection="1">
      <alignment wrapText="1"/>
      <protection hidden="1"/>
    </xf>
    <xf numFmtId="166" fontId="18" fillId="10" borderId="0" xfId="10" applyNumberFormat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166" fontId="24" fillId="3" borderId="0" xfId="0" applyNumberFormat="1" applyFont="1" applyFill="1" applyBorder="1" applyProtection="1">
      <protection hidden="1"/>
    </xf>
    <xf numFmtId="166" fontId="25" fillId="3" borderId="0" xfId="10" applyNumberFormat="1" applyFont="1" applyFill="1" applyBorder="1" applyAlignment="1" applyProtection="1">
      <alignment horizontal="right"/>
      <protection hidden="1"/>
    </xf>
    <xf numFmtId="166" fontId="26" fillId="3" borderId="0" xfId="10" applyNumberFormat="1" applyFont="1" applyFill="1" applyBorder="1" applyAlignment="1" applyProtection="1">
      <alignment horizontal="right"/>
      <protection hidden="1"/>
    </xf>
    <xf numFmtId="3" fontId="20" fillId="3" borderId="0" xfId="1" applyNumberFormat="1" applyFont="1" applyFill="1" applyBorder="1" applyAlignment="1" applyProtection="1">
      <alignment wrapText="1"/>
      <protection hidden="1"/>
    </xf>
    <xf numFmtId="3" fontId="21" fillId="3" borderId="0" xfId="1" applyNumberFormat="1" applyFont="1" applyFill="1" applyBorder="1" applyAlignment="1" applyProtection="1">
      <alignment horizontal="center"/>
      <protection hidden="1"/>
    </xf>
    <xf numFmtId="0" fontId="18" fillId="10" borderId="0" xfId="0" applyFont="1" applyFill="1" applyBorder="1" applyAlignment="1" applyProtection="1">
      <alignment horizontal="left" wrapText="1"/>
      <protection hidden="1"/>
    </xf>
    <xf numFmtId="166" fontId="18" fillId="3" borderId="0" xfId="0" applyNumberFormat="1" applyFont="1" applyFill="1" applyBorder="1" applyProtection="1">
      <protection hidden="1"/>
    </xf>
    <xf numFmtId="166" fontId="1" fillId="3" borderId="0" xfId="10" applyNumberFormat="1" applyFont="1" applyFill="1" applyBorder="1" applyProtection="1">
      <protection hidden="1"/>
    </xf>
    <xf numFmtId="166" fontId="7" fillId="3" borderId="0" xfId="10" applyNumberFormat="1" applyFont="1" applyFill="1" applyBorder="1" applyProtection="1"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14" fillId="3" borderId="5" xfId="0" applyFont="1" applyFill="1" applyBorder="1" applyProtection="1"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14" fillId="3" borderId="6" xfId="0" applyFont="1" applyFill="1" applyBorder="1" applyProtection="1"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104" xfId="1" applyFont="1" applyFill="1" applyBorder="1" applyAlignment="1" applyProtection="1">
      <alignment wrapText="1"/>
      <protection hidden="1"/>
    </xf>
    <xf numFmtId="0" fontId="18" fillId="10" borderId="0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7" fillId="3" borderId="0" xfId="0" applyFont="1" applyFill="1" applyProtection="1"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0" fontId="1" fillId="3" borderId="0" xfId="0" applyFont="1" applyFill="1" applyBorder="1" applyProtection="1">
      <protection hidden="1"/>
    </xf>
    <xf numFmtId="166" fontId="1" fillId="3" borderId="0" xfId="0" applyNumberFormat="1" applyFont="1" applyFill="1" applyBorder="1" applyProtection="1">
      <protection hidden="1"/>
    </xf>
    <xf numFmtId="166" fontId="11" fillId="10" borderId="0" xfId="10" applyNumberFormat="1" applyFont="1" applyFill="1" applyBorder="1" applyProtection="1">
      <protection hidden="1"/>
    </xf>
    <xf numFmtId="43" fontId="7" fillId="3" borderId="0" xfId="0" applyNumberFormat="1" applyFont="1" applyFill="1" applyBorder="1" applyProtection="1">
      <protection hidden="1"/>
    </xf>
    <xf numFmtId="166" fontId="11" fillId="0" borderId="0" xfId="10" applyNumberFormat="1" applyFont="1" applyBorder="1" applyAlignment="1" applyProtection="1">
      <alignment wrapText="1"/>
      <protection hidden="1"/>
    </xf>
    <xf numFmtId="166" fontId="11" fillId="0" borderId="0" xfId="10" applyNumberFormat="1" applyFont="1" applyBorder="1" applyProtection="1">
      <protection hidden="1"/>
    </xf>
    <xf numFmtId="9" fontId="11" fillId="10" borderId="0" xfId="11" applyFont="1" applyFill="1" applyBorder="1" applyAlignment="1" applyProtection="1">
      <alignment horizontal="right"/>
      <protection hidden="1"/>
    </xf>
    <xf numFmtId="14" fontId="20" fillId="3" borderId="0" xfId="10" applyNumberFormat="1" applyFont="1" applyFill="1" applyBorder="1" applyProtection="1">
      <protection hidden="1"/>
    </xf>
    <xf numFmtId="166" fontId="21" fillId="3" borderId="0" xfId="0" applyNumberFormat="1" applyFont="1" applyFill="1" applyBorder="1" applyProtection="1">
      <protection hidden="1"/>
    </xf>
    <xf numFmtId="166" fontId="21" fillId="3" borderId="0" xfId="0" applyNumberFormat="1" applyFont="1" applyFill="1" applyBorder="1" applyAlignment="1" applyProtection="1">
      <alignment horizontal="right"/>
      <protection hidden="1"/>
    </xf>
    <xf numFmtId="166" fontId="12" fillId="3" borderId="0" xfId="10" applyNumberFormat="1" applyFont="1" applyFill="1" applyBorder="1" applyProtection="1">
      <protection hidden="1"/>
    </xf>
    <xf numFmtId="0" fontId="1" fillId="3" borderId="4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0" xfId="18" applyFont="1" applyFill="1"/>
    <xf numFmtId="0" fontId="41" fillId="3" borderId="0" xfId="18" applyFont="1" applyFill="1"/>
    <xf numFmtId="0" fontId="4" fillId="12" borderId="90" xfId="18" applyFont="1" applyFill="1" applyBorder="1" applyAlignment="1">
      <alignment horizontal="right" vertical="center"/>
    </xf>
    <xf numFmtId="0" fontId="1" fillId="3" borderId="4" xfId="18" applyFont="1" applyFill="1" applyBorder="1"/>
    <xf numFmtId="0" fontId="43" fillId="11" borderId="13" xfId="18" applyFont="1" applyFill="1" applyBorder="1" applyAlignment="1">
      <alignment horizontal="left" vertical="center"/>
    </xf>
    <xf numFmtId="0" fontId="4" fillId="12" borderId="13" xfId="18" applyFont="1" applyFill="1" applyBorder="1" applyAlignment="1">
      <alignment vertical="center"/>
    </xf>
    <xf numFmtId="0" fontId="1" fillId="3" borderId="0" xfId="18" applyFont="1" applyFill="1" applyAlignment="1">
      <alignment wrapText="1"/>
    </xf>
    <xf numFmtId="0" fontId="4" fillId="12" borderId="13" xfId="18" applyFont="1" applyFill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1" fillId="0" borderId="68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66" fontId="11" fillId="3" borderId="20" xfId="0" applyNumberFormat="1" applyFont="1" applyFill="1" applyBorder="1" applyAlignment="1" applyProtection="1">
      <alignment horizontal="right" vertical="center"/>
      <protection hidden="1"/>
    </xf>
    <xf numFmtId="171" fontId="1" fillId="3" borderId="112" xfId="17" applyNumberFormat="1" applyFont="1" applyFill="1" applyBorder="1"/>
    <xf numFmtId="171" fontId="1" fillId="8" borderId="115" xfId="17" applyNumberFormat="1" applyFont="1" applyFill="1" applyBorder="1"/>
    <xf numFmtId="0" fontId="13" fillId="6" borderId="122" xfId="6" applyFont="1" applyFill="1" applyBorder="1" applyAlignment="1">
      <alignment horizontal="center" vertical="center"/>
    </xf>
    <xf numFmtId="0" fontId="13" fillId="6" borderId="110" xfId="6" applyFont="1" applyFill="1" applyBorder="1" applyAlignment="1">
      <alignment horizontal="center" vertical="center"/>
    </xf>
    <xf numFmtId="17" fontId="13" fillId="6" borderId="110" xfId="6" applyNumberFormat="1" applyFont="1" applyFill="1" applyBorder="1" applyAlignment="1">
      <alignment horizontal="center" vertical="center"/>
    </xf>
    <xf numFmtId="0" fontId="1" fillId="0" borderId="125" xfId="0" applyFont="1" applyBorder="1" applyAlignment="1">
      <alignment vertical="center"/>
    </xf>
    <xf numFmtId="0" fontId="1" fillId="0" borderId="130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3" fillId="6" borderId="123" xfId="6" applyFont="1" applyFill="1" applyBorder="1" applyAlignment="1" applyProtection="1">
      <alignment horizontal="center" vertical="center"/>
      <protection locked="0"/>
    </xf>
    <xf numFmtId="175" fontId="1" fillId="0" borderId="71" xfId="0" applyNumberFormat="1" applyFont="1" applyBorder="1" applyAlignment="1">
      <alignment vertical="center"/>
    </xf>
    <xf numFmtId="10" fontId="1" fillId="0" borderId="71" xfId="0" applyNumberFormat="1" applyFont="1" applyBorder="1" applyAlignment="1">
      <alignment horizontal="right" vertical="center"/>
    </xf>
    <xf numFmtId="175" fontId="1" fillId="0" borderId="129" xfId="0" applyNumberFormat="1" applyFont="1" applyBorder="1" applyAlignment="1">
      <alignment vertical="center"/>
    </xf>
    <xf numFmtId="175" fontId="1" fillId="0" borderId="71" xfId="0" applyNumberFormat="1" applyFont="1" applyBorder="1" applyAlignment="1">
      <alignment horizontal="right" vertical="center"/>
    </xf>
    <xf numFmtId="175" fontId="1" fillId="0" borderId="129" xfId="0" applyNumberFormat="1" applyFont="1" applyBorder="1" applyAlignment="1">
      <alignment horizontal="right" vertical="center"/>
    </xf>
    <xf numFmtId="10" fontId="1" fillId="0" borderId="129" xfId="0" applyNumberFormat="1" applyFont="1" applyBorder="1" applyAlignment="1">
      <alignment horizontal="right" vertical="center"/>
    </xf>
    <xf numFmtId="17" fontId="13" fillId="9" borderId="90" xfId="6" applyNumberFormat="1" applyFont="1" applyFill="1" applyBorder="1" applyAlignment="1">
      <alignment horizontal="center" vertical="center"/>
    </xf>
    <xf numFmtId="0" fontId="46" fillId="3" borderId="29" xfId="20" applyFont="1" applyFill="1" applyBorder="1" applyAlignment="1">
      <alignment horizontal="left"/>
    </xf>
    <xf numFmtId="0" fontId="46" fillId="3" borderId="139" xfId="20" applyFont="1" applyFill="1" applyBorder="1" applyAlignment="1">
      <alignment horizontal="left"/>
    </xf>
    <xf numFmtId="0" fontId="13" fillId="9" borderId="89" xfId="6" applyFont="1" applyFill="1" applyBorder="1" applyAlignment="1">
      <alignment horizontal="center" vertical="center"/>
    </xf>
    <xf numFmtId="0" fontId="4" fillId="12" borderId="124" xfId="0" applyFont="1" applyFill="1" applyBorder="1" applyAlignment="1">
      <alignment vertical="center"/>
    </xf>
    <xf numFmtId="0" fontId="4" fillId="12" borderId="71" xfId="0" applyFont="1" applyFill="1" applyBorder="1" applyAlignment="1">
      <alignment vertical="center"/>
    </xf>
    <xf numFmtId="0" fontId="4" fillId="12" borderId="128" xfId="0" applyFont="1" applyFill="1" applyBorder="1" applyAlignment="1">
      <alignment vertical="center"/>
    </xf>
    <xf numFmtId="0" fontId="4" fillId="12" borderId="129" xfId="0" applyFont="1" applyFill="1" applyBorder="1" applyAlignment="1">
      <alignment vertical="center"/>
    </xf>
    <xf numFmtId="0" fontId="46" fillId="3" borderId="88" xfId="20" applyFont="1" applyFill="1" applyBorder="1" applyAlignment="1">
      <alignment horizontal="left"/>
    </xf>
    <xf numFmtId="0" fontId="46" fillId="3" borderId="31" xfId="20" applyFont="1" applyFill="1" applyBorder="1" applyAlignment="1">
      <alignment horizontal="left"/>
    </xf>
    <xf numFmtId="0" fontId="2" fillId="3" borderId="4" xfId="20" applyFill="1" applyBorder="1" applyAlignment="1">
      <alignment horizontal="right"/>
    </xf>
    <xf numFmtId="0" fontId="2" fillId="3" borderId="140" xfId="20" applyFill="1" applyBorder="1" applyAlignment="1">
      <alignment horizontal="right"/>
    </xf>
    <xf numFmtId="0" fontId="46" fillId="3" borderId="142" xfId="20" applyFont="1" applyFill="1" applyBorder="1" applyAlignment="1">
      <alignment horizontal="left"/>
    </xf>
    <xf numFmtId="0" fontId="46" fillId="3" borderId="143" xfId="20" applyFont="1" applyFill="1" applyBorder="1" applyAlignment="1">
      <alignment horizontal="left"/>
    </xf>
    <xf numFmtId="0" fontId="2" fillId="3" borderId="4" xfId="20" applyFill="1" applyBorder="1" applyAlignment="1">
      <alignment horizontal="right" vertical="top"/>
    </xf>
    <xf numFmtId="0" fontId="2" fillId="3" borderId="6" xfId="20" applyFill="1" applyBorder="1" applyAlignment="1">
      <alignment horizontal="right"/>
    </xf>
    <xf numFmtId="0" fontId="2" fillId="3" borderId="0" xfId="20" applyFill="1" applyBorder="1" applyAlignment="1">
      <alignment horizontal="left"/>
    </xf>
    <xf numFmtId="0" fontId="2" fillId="3" borderId="5" xfId="20" applyFill="1" applyBorder="1" applyAlignment="1">
      <alignment horizontal="left"/>
    </xf>
    <xf numFmtId="0" fontId="2" fillId="3" borderId="0" xfId="20" applyFill="1" applyBorder="1" applyAlignment="1">
      <alignment horizontal="left" vertical="top" wrapText="1"/>
    </xf>
    <xf numFmtId="0" fontId="2" fillId="3" borderId="5" xfId="20" applyFill="1" applyBorder="1" applyAlignment="1">
      <alignment horizontal="left" vertical="top" wrapText="1"/>
    </xf>
    <xf numFmtId="0" fontId="2" fillId="3" borderId="7" xfId="20" applyFill="1" applyBorder="1" applyAlignment="1">
      <alignment horizontal="left"/>
    </xf>
    <xf numFmtId="0" fontId="2" fillId="3" borderId="8" xfId="20" applyFill="1" applyBorder="1" applyAlignment="1">
      <alignment horizontal="left"/>
    </xf>
    <xf numFmtId="0" fontId="2" fillId="3" borderId="138" xfId="20" applyFill="1" applyBorder="1" applyAlignment="1">
      <alignment horizontal="left"/>
    </xf>
    <xf numFmtId="0" fontId="2" fillId="3" borderId="141" xfId="20" applyFill="1" applyBorder="1" applyAlignment="1">
      <alignment horizontal="left"/>
    </xf>
    <xf numFmtId="0" fontId="32" fillId="3" borderId="29" xfId="20" applyFont="1" applyFill="1" applyBorder="1" applyAlignment="1">
      <alignment horizontal="left"/>
    </xf>
    <xf numFmtId="0" fontId="0" fillId="3" borderId="0" xfId="20" applyFont="1" applyFill="1" applyBorder="1" applyAlignment="1">
      <alignment horizontal="left"/>
    </xf>
    <xf numFmtId="0" fontId="47" fillId="10" borderId="4" xfId="1" applyFont="1" applyFill="1" applyBorder="1" applyAlignment="1" applyProtection="1">
      <alignment wrapText="1"/>
      <protection hidden="1"/>
    </xf>
    <xf numFmtId="0" fontId="47" fillId="10" borderId="0" xfId="1" applyFont="1" applyFill="1" applyAlignment="1" applyProtection="1">
      <alignment wrapText="1"/>
      <protection hidden="1"/>
    </xf>
    <xf numFmtId="0" fontId="47" fillId="10" borderId="6" xfId="1" applyFont="1" applyFill="1" applyBorder="1" applyAlignment="1" applyProtection="1">
      <alignment wrapText="1"/>
      <protection hidden="1"/>
    </xf>
    <xf numFmtId="166" fontId="11" fillId="0" borderId="7" xfId="10" applyNumberFormat="1" applyFont="1" applyBorder="1" applyProtection="1">
      <protection hidden="1"/>
    </xf>
    <xf numFmtId="167" fontId="17" fillId="9" borderId="146" xfId="0" applyNumberFormat="1" applyFont="1" applyFill="1" applyBorder="1" applyAlignment="1" applyProtection="1">
      <alignment vertical="center"/>
      <protection hidden="1"/>
    </xf>
    <xf numFmtId="167" fontId="17" fillId="9" borderId="147" xfId="0" applyNumberFormat="1" applyFont="1" applyFill="1" applyBorder="1" applyAlignment="1" applyProtection="1">
      <alignment vertical="center"/>
      <protection hidden="1"/>
    </xf>
    <xf numFmtId="0" fontId="1" fillId="3" borderId="0" xfId="0" applyFont="1" applyFill="1" applyAlignment="1" applyProtection="1">
      <alignment vertical="center"/>
      <protection hidden="1"/>
    </xf>
    <xf numFmtId="0" fontId="1" fillId="3" borderId="4" xfId="0" applyFont="1" applyFill="1" applyBorder="1" applyAlignment="1" applyProtection="1">
      <alignment vertical="center"/>
      <protection hidden="1"/>
    </xf>
    <xf numFmtId="0" fontId="1" fillId="3" borderId="5" xfId="0" applyFont="1" applyFill="1" applyBorder="1" applyAlignment="1" applyProtection="1">
      <alignment vertical="center"/>
      <protection hidden="1"/>
    </xf>
    <xf numFmtId="167" fontId="1" fillId="3" borderId="119" xfId="0" applyNumberFormat="1" applyFont="1" applyFill="1" applyBorder="1" applyAlignment="1" applyProtection="1">
      <alignment vertical="center"/>
      <protection hidden="1"/>
    </xf>
    <xf numFmtId="167" fontId="1" fillId="3" borderId="120" xfId="0" applyNumberFormat="1" applyFont="1" applyFill="1" applyBorder="1" applyAlignment="1" applyProtection="1">
      <alignment vertical="center"/>
      <protection hidden="1"/>
    </xf>
    <xf numFmtId="173" fontId="4" fillId="3" borderId="0" xfId="0" applyNumberFormat="1" applyFont="1" applyFill="1" applyBorder="1" applyProtection="1">
      <protection hidden="1"/>
    </xf>
    <xf numFmtId="0" fontId="12" fillId="3" borderId="85" xfId="0" applyFont="1" applyFill="1" applyBorder="1" applyAlignment="1" applyProtection="1">
      <alignment horizontal="center"/>
      <protection hidden="1"/>
    </xf>
    <xf numFmtId="0" fontId="12" fillId="3" borderId="86" xfId="0" applyFont="1" applyFill="1" applyBorder="1" applyAlignment="1" applyProtection="1">
      <alignment horizontal="center"/>
      <protection hidden="1"/>
    </xf>
    <xf numFmtId="167" fontId="1" fillId="3" borderId="148" xfId="0" applyNumberFormat="1" applyFont="1" applyFill="1" applyBorder="1" applyAlignment="1" applyProtection="1">
      <alignment vertical="center"/>
      <protection hidden="1"/>
    </xf>
    <xf numFmtId="167" fontId="1" fillId="3" borderId="150" xfId="0" applyNumberFormat="1" applyFont="1" applyFill="1" applyBorder="1" applyAlignment="1" applyProtection="1">
      <alignment vertical="center"/>
      <protection hidden="1"/>
    </xf>
    <xf numFmtId="167" fontId="1" fillId="3" borderId="151" xfId="0" applyNumberFormat="1" applyFont="1" applyFill="1" applyBorder="1" applyAlignment="1" applyProtection="1">
      <alignment vertical="center"/>
      <protection hidden="1"/>
    </xf>
    <xf numFmtId="167" fontId="1" fillId="3" borderId="152" xfId="0" applyNumberFormat="1" applyFont="1" applyFill="1" applyBorder="1" applyAlignment="1" applyProtection="1">
      <alignment vertical="center"/>
      <protection hidden="1"/>
    </xf>
    <xf numFmtId="0" fontId="33" fillId="3" borderId="0" xfId="15" applyFont="1" applyFill="1" applyAlignment="1">
      <alignment vertical="center"/>
    </xf>
    <xf numFmtId="0" fontId="13" fillId="9" borderId="90" xfId="6" applyFont="1" applyFill="1" applyBorder="1" applyAlignment="1">
      <alignment horizontal="center" vertical="center"/>
    </xf>
    <xf numFmtId="173" fontId="1" fillId="3" borderId="13" xfId="17" applyNumberFormat="1" applyFont="1" applyFill="1" applyBorder="1"/>
    <xf numFmtId="173" fontId="1" fillId="8" borderId="114" xfId="17" applyNumberFormat="1" applyFont="1" applyFill="1" applyBorder="1"/>
    <xf numFmtId="0" fontId="41" fillId="0" borderId="0" xfId="18" applyFont="1"/>
    <xf numFmtId="0" fontId="1" fillId="0" borderId="0" xfId="18" applyFont="1"/>
    <xf numFmtId="0" fontId="1" fillId="3" borderId="111" xfId="18" applyFont="1" applyFill="1" applyBorder="1"/>
    <xf numFmtId="0" fontId="4" fillId="12" borderId="13" xfId="18" applyFont="1" applyFill="1" applyBorder="1" applyAlignment="1">
      <alignment horizontal="left" vertical="center"/>
    </xf>
    <xf numFmtId="0" fontId="4" fillId="12" borderId="13" xfId="18" applyFont="1" applyFill="1" applyBorder="1" applyAlignment="1">
      <alignment horizontal="right" vertical="center"/>
    </xf>
    <xf numFmtId="0" fontId="14" fillId="0" borderId="10" xfId="15" applyFont="1" applyBorder="1" applyAlignment="1">
      <alignment vertical="center"/>
    </xf>
    <xf numFmtId="0" fontId="14" fillId="0" borderId="14" xfId="15" applyFont="1" applyBorder="1" applyAlignment="1">
      <alignment vertical="center"/>
    </xf>
    <xf numFmtId="0" fontId="14" fillId="0" borderId="9" xfId="15" applyFont="1" applyBorder="1" applyAlignment="1">
      <alignment vertical="center"/>
    </xf>
    <xf numFmtId="0" fontId="14" fillId="0" borderId="68" xfId="15" applyFont="1" applyBorder="1" applyAlignment="1">
      <alignment vertical="center"/>
    </xf>
    <xf numFmtId="0" fontId="14" fillId="0" borderId="12" xfId="15" applyFont="1" applyBorder="1" applyAlignment="1">
      <alignment vertical="center"/>
    </xf>
    <xf numFmtId="0" fontId="4" fillId="12" borderId="13" xfId="21" applyFont="1" applyFill="1" applyBorder="1" applyAlignment="1">
      <alignment horizontal="center" vertical="center" wrapText="1"/>
    </xf>
    <xf numFmtId="0" fontId="1" fillId="0" borderId="13" xfId="21" applyFont="1" applyBorder="1" applyAlignment="1">
      <alignment horizontal="right" vertical="center" wrapText="1"/>
    </xf>
    <xf numFmtId="9" fontId="1" fillId="0" borderId="13" xfId="22" applyFont="1" applyBorder="1" applyAlignment="1">
      <alignment horizontal="right" vertical="center" wrapText="1"/>
    </xf>
    <xf numFmtId="0" fontId="4" fillId="8" borderId="13" xfId="21" applyFont="1" applyFill="1" applyBorder="1" applyAlignment="1">
      <alignment horizontal="right" vertical="center" wrapText="1"/>
    </xf>
    <xf numFmtId="172" fontId="4" fillId="8" borderId="13" xfId="22" applyNumberFormat="1" applyFont="1" applyFill="1" applyBorder="1" applyAlignment="1">
      <alignment horizontal="right" vertical="center" wrapText="1"/>
    </xf>
    <xf numFmtId="0" fontId="14" fillId="0" borderId="153" xfId="15" applyFont="1" applyBorder="1" applyAlignment="1">
      <alignment vertical="center"/>
    </xf>
    <xf numFmtId="0" fontId="14" fillId="0" borderId="11" xfId="15" applyFont="1" applyBorder="1" applyAlignment="1">
      <alignment vertical="center"/>
    </xf>
    <xf numFmtId="0" fontId="40" fillId="0" borderId="12" xfId="15" applyFont="1" applyBorder="1" applyAlignment="1">
      <alignment vertical="center"/>
    </xf>
    <xf numFmtId="22" fontId="40" fillId="0" borderId="12" xfId="15" applyNumberFormat="1" applyFont="1" applyBorder="1" applyAlignment="1">
      <alignment vertical="center"/>
    </xf>
    <xf numFmtId="14" fontId="40" fillId="0" borderId="12" xfId="15" applyNumberFormat="1" applyFont="1" applyBorder="1" applyAlignment="1">
      <alignment vertical="center"/>
    </xf>
    <xf numFmtId="0" fontId="14" fillId="0" borderId="154" xfId="15" applyFont="1" applyBorder="1" applyAlignment="1">
      <alignment vertical="center"/>
    </xf>
    <xf numFmtId="0" fontId="14" fillId="0" borderId="13" xfId="15" applyFont="1" applyBorder="1" applyAlignment="1">
      <alignment vertical="center"/>
    </xf>
    <xf numFmtId="0" fontId="12" fillId="12" borderId="13" xfId="20" applyFont="1" applyFill="1" applyBorder="1" applyAlignment="1">
      <alignment horizontal="center" vertical="center"/>
    </xf>
    <xf numFmtId="0" fontId="14" fillId="0" borderId="111" xfId="15" applyFont="1" applyBorder="1" applyAlignment="1">
      <alignment vertical="center"/>
    </xf>
    <xf numFmtId="0" fontId="12" fillId="12" borderId="111" xfId="20" applyFont="1" applyFill="1" applyBorder="1" applyAlignment="1">
      <alignment horizontal="center" vertical="center" wrapText="1"/>
    </xf>
    <xf numFmtId="0" fontId="1" fillId="3" borderId="4" xfId="0" applyFont="1" applyFill="1" applyBorder="1" applyProtection="1">
      <protection hidden="1"/>
    </xf>
    <xf numFmtId="0" fontId="7" fillId="3" borderId="29" xfId="0" applyFont="1" applyFill="1" applyBorder="1" applyProtection="1"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166" fontId="26" fillId="3" borderId="0" xfId="10" applyNumberFormat="1" applyFont="1" applyFill="1" applyAlignment="1" applyProtection="1">
      <alignment horizontal="right"/>
      <protection hidden="1"/>
    </xf>
    <xf numFmtId="0" fontId="1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14" fillId="3" borderId="0" xfId="0" applyFont="1" applyFill="1" applyBorder="1" applyProtection="1">
      <protection locked="0"/>
    </xf>
    <xf numFmtId="0" fontId="14" fillId="3" borderId="5" xfId="0" applyFont="1" applyFill="1" applyBorder="1" applyProtection="1">
      <protection locked="0"/>
    </xf>
    <xf numFmtId="0" fontId="5" fillId="3" borderId="0" xfId="0" applyFont="1" applyFill="1" applyProtection="1">
      <protection locked="0"/>
    </xf>
    <xf numFmtId="168" fontId="1" fillId="3" borderId="0" xfId="10" applyNumberFormat="1" applyFont="1" applyFill="1" applyBorder="1" applyProtection="1">
      <protection locked="0"/>
    </xf>
    <xf numFmtId="168" fontId="1" fillId="3" borderId="5" xfId="10" applyNumberFormat="1" applyFont="1" applyFill="1" applyBorder="1" applyProtection="1">
      <protection locked="0"/>
    </xf>
    <xf numFmtId="168" fontId="1" fillId="3" borderId="0" xfId="0" applyNumberFormat="1" applyFont="1" applyFill="1" applyProtection="1">
      <protection locked="0"/>
    </xf>
    <xf numFmtId="0" fontId="7" fillId="3" borderId="19" xfId="14" applyFont="1" applyFill="1" applyBorder="1" applyAlignment="1" applyProtection="1">
      <alignment wrapText="1"/>
      <protection locked="0"/>
    </xf>
    <xf numFmtId="0" fontId="7" fillId="3" borderId="0" xfId="0" applyFont="1" applyFill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7" fillId="3" borderId="19" xfId="0" applyFont="1" applyFill="1" applyBorder="1" applyAlignment="1" applyProtection="1">
      <alignment wrapText="1"/>
      <protection locked="0"/>
    </xf>
    <xf numFmtId="0" fontId="18" fillId="10" borderId="19" xfId="0" applyFont="1" applyFill="1" applyBorder="1" applyAlignment="1" applyProtection="1">
      <alignment horizontal="left" wrapText="1"/>
      <protection locked="0"/>
    </xf>
    <xf numFmtId="0" fontId="4" fillId="3" borderId="54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18" fillId="10" borderId="19" xfId="1" applyFont="1" applyFill="1" applyBorder="1" applyAlignment="1" applyProtection="1">
      <alignment wrapText="1"/>
      <protection locked="0"/>
    </xf>
    <xf numFmtId="0" fontId="7" fillId="3" borderId="65" xfId="0" applyFont="1" applyFill="1" applyBorder="1" applyProtection="1">
      <protection locked="0"/>
    </xf>
    <xf numFmtId="0" fontId="6" fillId="3" borderId="0" xfId="0" applyFont="1" applyFill="1" applyProtection="1">
      <protection locked="0"/>
    </xf>
    <xf numFmtId="0" fontId="7" fillId="3" borderId="0" xfId="0" applyFont="1" applyFill="1" applyBorder="1" applyProtection="1">
      <protection locked="0"/>
    </xf>
    <xf numFmtId="0" fontId="1" fillId="3" borderId="18" xfId="0" applyFont="1" applyFill="1" applyBorder="1" applyAlignment="1" applyProtection="1">
      <alignment wrapText="1"/>
      <protection locked="0"/>
    </xf>
    <xf numFmtId="0" fontId="1" fillId="3" borderId="19" xfId="0" applyFont="1" applyFill="1" applyBorder="1" applyAlignment="1" applyProtection="1">
      <alignment wrapText="1"/>
      <protection locked="0"/>
    </xf>
    <xf numFmtId="0" fontId="1" fillId="3" borderId="0" xfId="0" applyFont="1" applyFill="1" applyBorder="1" applyAlignment="1" applyProtection="1">
      <alignment wrapText="1"/>
      <protection locked="0"/>
    </xf>
    <xf numFmtId="0" fontId="7" fillId="3" borderId="109" xfId="0" applyFont="1" applyFill="1" applyBorder="1" applyProtection="1">
      <protection locked="0"/>
    </xf>
    <xf numFmtId="168" fontId="1" fillId="3" borderId="0" xfId="10" applyNumberFormat="1" applyFont="1" applyFill="1" applyProtection="1">
      <protection locked="0"/>
    </xf>
    <xf numFmtId="0" fontId="12" fillId="12" borderId="90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4" xfId="20" applyFont="1" applyFill="1" applyBorder="1" applyAlignment="1">
      <alignment horizontal="left" vertical="center"/>
    </xf>
    <xf numFmtId="0" fontId="1" fillId="3" borderId="4" xfId="0" applyFont="1" applyFill="1" applyBorder="1" applyAlignment="1" applyProtection="1">
      <protection locked="0"/>
    </xf>
    <xf numFmtId="0" fontId="1" fillId="3" borderId="67" xfId="0" applyFont="1" applyFill="1" applyBorder="1" applyAlignment="1" applyProtection="1">
      <protection locked="0"/>
    </xf>
    <xf numFmtId="0" fontId="7" fillId="3" borderId="109" xfId="0" applyFont="1" applyFill="1" applyBorder="1" applyAlignment="1" applyProtection="1">
      <protection locked="0"/>
    </xf>
    <xf numFmtId="0" fontId="7" fillId="3" borderId="19" xfId="0" applyFont="1" applyFill="1" applyBorder="1" applyAlignment="1" applyProtection="1">
      <protection locked="0"/>
    </xf>
    <xf numFmtId="0" fontId="7" fillId="3" borderId="10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4" fillId="3" borderId="5" xfId="0" applyFont="1" applyFill="1" applyBorder="1" applyProtection="1">
      <protection hidden="1"/>
    </xf>
    <xf numFmtId="0" fontId="14" fillId="3" borderId="0" xfId="0" applyFont="1" applyFill="1" applyProtection="1">
      <protection hidden="1"/>
    </xf>
    <xf numFmtId="0" fontId="40" fillId="0" borderId="10" xfId="15" applyFont="1" applyBorder="1" applyAlignment="1">
      <alignment vertical="center"/>
    </xf>
    <xf numFmtId="0" fontId="32" fillId="4" borderId="81" xfId="15" applyFont="1" applyFill="1" applyBorder="1" applyAlignment="1">
      <alignment horizontal="center" vertical="center"/>
    </xf>
    <xf numFmtId="0" fontId="32" fillId="4" borderId="81" xfId="15" applyFont="1" applyFill="1" applyBorder="1" applyAlignment="1">
      <alignment horizontal="center" vertical="center" wrapText="1"/>
    </xf>
    <xf numFmtId="0" fontId="32" fillId="4" borderId="82" xfId="15" applyFont="1" applyFill="1" applyBorder="1" applyAlignment="1">
      <alignment horizontal="center" vertical="center" wrapText="1"/>
    </xf>
    <xf numFmtId="0" fontId="49" fillId="3" borderId="0" xfId="15" applyFont="1" applyFill="1"/>
    <xf numFmtId="0" fontId="51" fillId="3" borderId="0" xfId="15" applyFont="1" applyFill="1"/>
    <xf numFmtId="0" fontId="51" fillId="3" borderId="10" xfId="15" applyFont="1" applyFill="1" applyBorder="1"/>
    <xf numFmtId="0" fontId="0" fillId="12" borderId="101" xfId="0" applyFont="1" applyFill="1" applyBorder="1" applyAlignment="1">
      <alignment vertical="center"/>
    </xf>
    <xf numFmtId="0" fontId="0" fillId="12" borderId="102" xfId="0" applyFont="1" applyFill="1" applyBorder="1" applyAlignment="1">
      <alignment vertical="center"/>
    </xf>
    <xf numFmtId="170" fontId="0" fillId="12" borderId="102" xfId="0" applyNumberFormat="1" applyFont="1" applyFill="1" applyBorder="1" applyAlignment="1">
      <alignment vertical="center"/>
    </xf>
    <xf numFmtId="3" fontId="0" fillId="12" borderId="102" xfId="0" applyNumberFormat="1" applyFont="1" applyFill="1" applyBorder="1" applyAlignment="1">
      <alignment vertical="center"/>
    </xf>
    <xf numFmtId="3" fontId="0" fillId="12" borderId="40" xfId="0" applyNumberFormat="1" applyFont="1" applyFill="1" applyBorder="1" applyAlignment="1">
      <alignment vertical="center"/>
    </xf>
    <xf numFmtId="170" fontId="0" fillId="12" borderId="103" xfId="0" applyNumberFormat="1" applyFont="1" applyFill="1" applyBorder="1" applyAlignment="1">
      <alignment vertical="center"/>
    </xf>
    <xf numFmtId="14" fontId="0" fillId="0" borderId="0" xfId="0" applyNumberFormat="1"/>
    <xf numFmtId="177" fontId="0" fillId="0" borderId="0" xfId="0" applyNumberFormat="1"/>
    <xf numFmtId="173" fontId="0" fillId="0" borderId="0" xfId="0" applyNumberFormat="1" applyAlignment="1">
      <alignment horizontal="right"/>
    </xf>
    <xf numFmtId="22" fontId="1" fillId="3" borderId="13" xfId="18" applyNumberFormat="1" applyFont="1" applyFill="1" applyBorder="1" applyAlignment="1">
      <alignment horizontal="right" vertical="center"/>
    </xf>
    <xf numFmtId="22" fontId="1" fillId="3" borderId="112" xfId="18" applyNumberFormat="1" applyFont="1" applyFill="1" applyBorder="1" applyAlignment="1">
      <alignment horizontal="right" vertical="center"/>
    </xf>
    <xf numFmtId="0" fontId="1" fillId="3" borderId="13" xfId="18" applyFont="1" applyFill="1" applyBorder="1" applyAlignment="1">
      <alignment horizontal="right" vertical="center"/>
    </xf>
    <xf numFmtId="15" fontId="1" fillId="3" borderId="13" xfId="18" applyNumberFormat="1" applyFont="1" applyFill="1" applyBorder="1" applyAlignment="1">
      <alignment horizontal="right" vertical="center"/>
    </xf>
    <xf numFmtId="15" fontId="1" fillId="3" borderId="112" xfId="18" applyNumberFormat="1" applyFont="1" applyFill="1" applyBorder="1" applyAlignment="1">
      <alignment horizontal="right" vertical="center"/>
    </xf>
    <xf numFmtId="14" fontId="1" fillId="3" borderId="13" xfId="18" applyNumberFormat="1" applyFont="1" applyFill="1" applyBorder="1" applyAlignment="1">
      <alignment horizontal="right" vertical="center"/>
    </xf>
    <xf numFmtId="14" fontId="1" fillId="3" borderId="112" xfId="18" applyNumberFormat="1" applyFont="1" applyFill="1" applyBorder="1" applyAlignment="1">
      <alignment horizontal="right" vertical="center"/>
    </xf>
    <xf numFmtId="0" fontId="1" fillId="3" borderId="112" xfId="18" applyFont="1" applyFill="1" applyBorder="1" applyAlignment="1">
      <alignment horizontal="right" vertical="center"/>
    </xf>
    <xf numFmtId="0" fontId="1" fillId="3" borderId="94" xfId="18" applyFont="1" applyFill="1" applyBorder="1" applyAlignment="1">
      <alignment horizontal="center" vertical="center"/>
    </xf>
    <xf numFmtId="0" fontId="1" fillId="3" borderId="13" xfId="18" applyFont="1" applyFill="1" applyBorder="1" applyAlignment="1">
      <alignment horizontal="right" vertical="center" wrapText="1"/>
    </xf>
    <xf numFmtId="0" fontId="1" fillId="3" borderId="112" xfId="18" applyFont="1" applyFill="1" applyBorder="1" applyAlignment="1">
      <alignment horizontal="right" vertical="center" wrapText="1"/>
    </xf>
    <xf numFmtId="49" fontId="1" fillId="3" borderId="112" xfId="18" applyNumberFormat="1" applyFont="1" applyFill="1" applyBorder="1" applyAlignment="1">
      <alignment horizontal="center" vertical="top"/>
    </xf>
    <xf numFmtId="0" fontId="5" fillId="11" borderId="13" xfId="18" applyFont="1" applyFill="1" applyBorder="1" applyAlignment="1">
      <alignment horizontal="center" vertical="center"/>
    </xf>
    <xf numFmtId="0" fontId="5" fillId="11" borderId="112" xfId="18" applyFont="1" applyFill="1" applyBorder="1" applyAlignment="1">
      <alignment horizontal="center" vertical="center"/>
    </xf>
    <xf numFmtId="0" fontId="1" fillId="3" borderId="79" xfId="18" applyFont="1" applyFill="1" applyBorder="1" applyAlignment="1">
      <alignment horizontal="right" vertical="center"/>
    </xf>
    <xf numFmtId="14" fontId="1" fillId="3" borderId="79" xfId="18" applyNumberFormat="1" applyFont="1" applyFill="1" applyBorder="1" applyAlignment="1">
      <alignment horizontal="right" vertical="center"/>
    </xf>
    <xf numFmtId="22" fontId="1" fillId="3" borderId="79" xfId="18" applyNumberFormat="1" applyFont="1" applyFill="1" applyBorder="1" applyAlignment="1">
      <alignment horizontal="right" vertical="center"/>
    </xf>
    <xf numFmtId="0" fontId="5" fillId="11" borderId="79" xfId="18" applyFont="1" applyFill="1" applyBorder="1" applyAlignment="1">
      <alignment horizontal="center" vertical="center"/>
    </xf>
    <xf numFmtId="0" fontId="1" fillId="3" borderId="79" xfId="18" applyFont="1" applyFill="1" applyBorder="1" applyAlignment="1">
      <alignment horizontal="center" vertical="top"/>
    </xf>
    <xf numFmtId="0" fontId="1" fillId="3" borderId="79" xfId="18" applyFont="1" applyFill="1" applyBorder="1" applyAlignment="1">
      <alignment horizontal="right" vertical="center" wrapText="1"/>
    </xf>
    <xf numFmtId="0" fontId="1" fillId="3" borderId="155" xfId="18" applyFont="1" applyFill="1" applyBorder="1" applyAlignment="1">
      <alignment horizontal="center" vertical="center"/>
    </xf>
    <xf numFmtId="0" fontId="1" fillId="3" borderId="0" xfId="23" applyFont="1" applyFill="1"/>
    <xf numFmtId="0" fontId="14" fillId="3" borderId="0" xfId="23" applyFont="1" applyFill="1"/>
    <xf numFmtId="0" fontId="14" fillId="3" borderId="0" xfId="23" applyFont="1" applyFill="1" applyAlignment="1">
      <alignment wrapText="1"/>
    </xf>
    <xf numFmtId="0" fontId="14" fillId="3" borderId="4" xfId="23" applyFont="1" applyFill="1" applyBorder="1"/>
    <xf numFmtId="0" fontId="14" fillId="3" borderId="0" xfId="23" applyFont="1" applyFill="1" applyBorder="1"/>
    <xf numFmtId="0" fontId="14" fillId="3" borderId="5" xfId="23" applyFont="1" applyFill="1" applyBorder="1"/>
    <xf numFmtId="0" fontId="4" fillId="12" borderId="111" xfId="23" applyFont="1" applyFill="1" applyBorder="1" applyAlignment="1">
      <alignment horizontal="center" vertical="center" wrapText="1"/>
    </xf>
    <xf numFmtId="0" fontId="4" fillId="12" borderId="13" xfId="23" applyFont="1" applyFill="1" applyBorder="1" applyAlignment="1">
      <alignment horizontal="center" vertical="center"/>
    </xf>
    <xf numFmtId="0" fontId="4" fillId="12" borderId="112" xfId="23" applyFont="1" applyFill="1" applyBorder="1" applyAlignment="1">
      <alignment horizontal="center" vertical="center"/>
    </xf>
    <xf numFmtId="0" fontId="14" fillId="3" borderId="111" xfId="23" applyFont="1" applyFill="1" applyBorder="1"/>
    <xf numFmtId="0" fontId="1" fillId="3" borderId="13" xfId="23" applyFont="1" applyFill="1" applyBorder="1" applyAlignment="1">
      <alignment horizontal="center" vertical="center"/>
    </xf>
    <xf numFmtId="14" fontId="1" fillId="3" borderId="13" xfId="23" applyNumberFormat="1" applyFont="1" applyFill="1" applyBorder="1" applyAlignment="1">
      <alignment horizontal="center" vertical="center"/>
    </xf>
    <xf numFmtId="0" fontId="1" fillId="3" borderId="112" xfId="23" applyFont="1" applyFill="1" applyBorder="1" applyAlignment="1">
      <alignment horizontal="center" vertical="center"/>
    </xf>
    <xf numFmtId="0" fontId="14" fillId="3" borderId="113" xfId="23" applyFont="1" applyFill="1" applyBorder="1"/>
    <xf numFmtId="0" fontId="1" fillId="3" borderId="114" xfId="23" applyFont="1" applyFill="1" applyBorder="1" applyAlignment="1">
      <alignment horizontal="center" vertical="center"/>
    </xf>
    <xf numFmtId="14" fontId="1" fillId="3" borderId="114" xfId="23" applyNumberFormat="1" applyFont="1" applyFill="1" applyBorder="1" applyAlignment="1">
      <alignment horizontal="center" vertical="center"/>
    </xf>
    <xf numFmtId="0" fontId="1" fillId="3" borderId="115" xfId="23" applyFont="1" applyFill="1" applyBorder="1" applyAlignment="1">
      <alignment horizontal="center" vertical="center"/>
    </xf>
    <xf numFmtId="0" fontId="2" fillId="0" borderId="100" xfId="24" applyFont="1" applyBorder="1" applyAlignment="1">
      <alignment vertical="center"/>
    </xf>
    <xf numFmtId="0" fontId="2" fillId="0" borderId="61" xfId="24" applyFont="1" applyBorder="1" applyAlignment="1">
      <alignment vertical="center"/>
    </xf>
    <xf numFmtId="0" fontId="32" fillId="12" borderId="13" xfId="24" applyFont="1" applyFill="1" applyBorder="1" applyAlignment="1">
      <alignment vertical="center" wrapText="1"/>
    </xf>
    <xf numFmtId="0" fontId="2" fillId="0" borderId="63" xfId="24" applyFont="1" applyBorder="1" applyAlignment="1">
      <alignment vertical="center"/>
    </xf>
    <xf numFmtId="0" fontId="32" fillId="12" borderId="13" xfId="24" applyFont="1" applyFill="1" applyBorder="1" applyAlignment="1">
      <alignment vertical="center"/>
    </xf>
    <xf numFmtId="0" fontId="1" fillId="3" borderId="112" xfId="23" applyFont="1" applyFill="1" applyBorder="1" applyAlignment="1">
      <alignment horizontal="right" vertical="center"/>
    </xf>
    <xf numFmtId="0" fontId="12" fillId="12" borderId="13" xfId="24" applyFont="1" applyFill="1" applyBorder="1" applyAlignment="1">
      <alignment horizontal="center" vertical="center" wrapText="1"/>
    </xf>
    <xf numFmtId="3" fontId="11" fillId="0" borderId="13" xfId="24" applyNumberFormat="1" applyBorder="1" applyAlignment="1">
      <alignment horizontal="right"/>
    </xf>
    <xf numFmtId="3" fontId="11" fillId="0" borderId="112" xfId="24" applyNumberFormat="1" applyBorder="1" applyAlignment="1">
      <alignment horizontal="right"/>
    </xf>
    <xf numFmtId="3" fontId="12" fillId="12" borderId="13" xfId="24" applyNumberFormat="1" applyFont="1" applyFill="1" applyBorder="1" applyAlignment="1">
      <alignment horizontal="right"/>
    </xf>
    <xf numFmtId="3" fontId="32" fillId="12" borderId="112" xfId="24" applyNumberFormat="1" applyFont="1" applyFill="1" applyBorder="1" applyAlignment="1">
      <alignment horizontal="right"/>
    </xf>
    <xf numFmtId="0" fontId="12" fillId="12" borderId="113" xfId="24" applyFont="1" applyFill="1" applyBorder="1"/>
    <xf numFmtId="0" fontId="12" fillId="12" borderId="114" xfId="24" applyFont="1" applyFill="1" applyBorder="1"/>
    <xf numFmtId="3" fontId="12" fillId="12" borderId="114" xfId="24" applyNumberFormat="1" applyFont="1" applyFill="1" applyBorder="1" applyAlignment="1">
      <alignment horizontal="right"/>
    </xf>
    <xf numFmtId="3" fontId="12" fillId="12" borderId="115" xfId="24" applyNumberFormat="1" applyFont="1" applyFill="1" applyBorder="1" applyAlignment="1">
      <alignment horizontal="right"/>
    </xf>
    <xf numFmtId="0" fontId="2" fillId="3" borderId="0" xfId="17" applyFill="1"/>
    <xf numFmtId="14" fontId="2" fillId="3" borderId="13" xfId="17" applyNumberFormat="1" applyFill="1" applyBorder="1" applyAlignment="1">
      <alignment horizontal="right" vertical="center"/>
    </xf>
    <xf numFmtId="14" fontId="32" fillId="12" borderId="13" xfId="17" applyNumberFormat="1" applyFont="1" applyFill="1" applyBorder="1" applyAlignment="1">
      <alignment horizontal="left" vertical="center"/>
    </xf>
    <xf numFmtId="1" fontId="2" fillId="3" borderId="112" xfId="17" applyNumberFormat="1" applyFill="1" applyBorder="1" applyAlignment="1">
      <alignment horizontal="right" vertical="center"/>
    </xf>
    <xf numFmtId="0" fontId="32" fillId="12" borderId="89" xfId="17" applyFont="1" applyFill="1" applyBorder="1" applyAlignment="1">
      <alignment horizontal="center" vertical="center" wrapText="1"/>
    </xf>
    <xf numFmtId="0" fontId="32" fillId="12" borderId="90" xfId="17" applyFont="1" applyFill="1" applyBorder="1" applyAlignment="1">
      <alignment horizontal="center" vertical="center" wrapText="1"/>
    </xf>
    <xf numFmtId="0" fontId="32" fillId="12" borderId="94" xfId="17" applyFont="1" applyFill="1" applyBorder="1" applyAlignment="1">
      <alignment horizontal="center" vertical="center" wrapText="1"/>
    </xf>
    <xf numFmtId="0" fontId="52" fillId="3" borderId="111" xfId="17" applyFont="1" applyFill="1" applyBorder="1" applyAlignment="1">
      <alignment horizontal="center" vertical="center" wrapText="1"/>
    </xf>
    <xf numFmtId="0" fontId="52" fillId="3" borderId="13" xfId="17" applyFont="1" applyFill="1" applyBorder="1" applyAlignment="1">
      <alignment horizontal="center" vertical="center" wrapText="1"/>
    </xf>
    <xf numFmtId="14" fontId="52" fillId="3" borderId="13" xfId="17" applyNumberFormat="1" applyFont="1" applyFill="1" applyBorder="1" applyAlignment="1">
      <alignment horizontal="center" vertical="center" wrapText="1"/>
    </xf>
    <xf numFmtId="5" fontId="52" fillId="3" borderId="13" xfId="17" applyNumberFormat="1" applyFont="1" applyFill="1" applyBorder="1" applyAlignment="1">
      <alignment horizontal="center" vertical="center" wrapText="1"/>
    </xf>
    <xf numFmtId="0" fontId="52" fillId="3" borderId="112" xfId="17" applyFont="1" applyFill="1" applyBorder="1" applyAlignment="1">
      <alignment horizontal="center" vertical="center" wrapText="1"/>
    </xf>
    <xf numFmtId="0" fontId="52" fillId="3" borderId="113" xfId="17" applyFont="1" applyFill="1" applyBorder="1" applyAlignment="1">
      <alignment horizontal="center" vertical="center" wrapText="1"/>
    </xf>
    <xf numFmtId="0" fontId="52" fillId="3" borderId="114" xfId="17" applyFont="1" applyFill="1" applyBorder="1" applyAlignment="1">
      <alignment horizontal="center" vertical="center" wrapText="1"/>
    </xf>
    <xf numFmtId="14" fontId="52" fillId="3" borderId="114" xfId="17" applyNumberFormat="1" applyFont="1" applyFill="1" applyBorder="1" applyAlignment="1">
      <alignment horizontal="center" vertical="center" wrapText="1"/>
    </xf>
    <xf numFmtId="5" fontId="52" fillId="3" borderId="114" xfId="17" applyNumberFormat="1" applyFont="1" applyFill="1" applyBorder="1" applyAlignment="1">
      <alignment horizontal="center" vertical="center" wrapText="1"/>
    </xf>
    <xf numFmtId="0" fontId="52" fillId="3" borderId="115" xfId="17" applyFont="1" applyFill="1" applyBorder="1" applyAlignment="1">
      <alignment horizontal="center" vertical="center" wrapText="1"/>
    </xf>
    <xf numFmtId="0" fontId="2" fillId="3" borderId="0" xfId="17" applyFill="1" applyAlignment="1">
      <alignment wrapText="1"/>
    </xf>
    <xf numFmtId="0" fontId="32" fillId="12" borderId="159" xfId="17" applyFont="1" applyFill="1" applyBorder="1" applyAlignment="1">
      <alignment horizontal="center" vertical="center" wrapText="1"/>
    </xf>
    <xf numFmtId="0" fontId="32" fillId="12" borderId="160" xfId="17" applyFont="1" applyFill="1" applyBorder="1" applyAlignment="1">
      <alignment horizontal="center" vertical="center" wrapText="1"/>
    </xf>
    <xf numFmtId="0" fontId="2" fillId="3" borderId="0" xfId="17" applyFill="1" applyAlignment="1">
      <alignment horizontal="center"/>
    </xf>
    <xf numFmtId="1" fontId="52" fillId="3" borderId="111" xfId="17" applyNumberFormat="1" applyFont="1" applyFill="1" applyBorder="1" applyAlignment="1">
      <alignment horizontal="center" vertical="center" wrapText="1"/>
    </xf>
    <xf numFmtId="49" fontId="52" fillId="3" borderId="13" xfId="17" applyNumberFormat="1" applyFont="1" applyFill="1" applyBorder="1" applyAlignment="1">
      <alignment horizontal="center" vertical="center" wrapText="1"/>
    </xf>
    <xf numFmtId="1" fontId="52" fillId="3" borderId="113" xfId="17" applyNumberFormat="1" applyFont="1" applyFill="1" applyBorder="1" applyAlignment="1">
      <alignment horizontal="center" vertical="center" wrapText="1"/>
    </xf>
    <xf numFmtId="49" fontId="52" fillId="3" borderId="114" xfId="17" applyNumberFormat="1" applyFont="1" applyFill="1" applyBorder="1" applyAlignment="1">
      <alignment horizontal="center" vertical="center" wrapText="1"/>
    </xf>
    <xf numFmtId="0" fontId="1" fillId="3" borderId="136" xfId="18" applyFont="1" applyFill="1" applyBorder="1"/>
    <xf numFmtId="0" fontId="2" fillId="0" borderId="0" xfId="25"/>
    <xf numFmtId="0" fontId="12" fillId="12" borderId="89" xfId="26" applyFont="1" applyFill="1" applyBorder="1" applyAlignment="1">
      <alignment horizontal="left" vertical="center"/>
    </xf>
    <xf numFmtId="0" fontId="1" fillId="0" borderId="94" xfId="27" applyFont="1" applyBorder="1" applyAlignment="1">
      <alignment horizontal="right" vertical="center"/>
    </xf>
    <xf numFmtId="0" fontId="12" fillId="12" borderId="111" xfId="26" applyFont="1" applyFill="1" applyBorder="1" applyAlignment="1">
      <alignment horizontal="left" vertical="center"/>
    </xf>
    <xf numFmtId="173" fontId="1" fillId="0" borderId="112" xfId="27" applyNumberFormat="1" applyFont="1" applyBorder="1" applyAlignment="1">
      <alignment horizontal="right" vertical="center"/>
    </xf>
    <xf numFmtId="0" fontId="12" fillId="12" borderId="111" xfId="26" applyFont="1" applyFill="1" applyBorder="1" applyAlignment="1">
      <alignment horizontal="center" vertical="center"/>
    </xf>
    <xf numFmtId="173" fontId="4" fillId="12" borderId="112" xfId="27" applyNumberFormat="1" applyFont="1" applyFill="1" applyBorder="1" applyAlignment="1">
      <alignment horizontal="center" vertical="center"/>
    </xf>
    <xf numFmtId="0" fontId="11" fillId="0" borderId="111" xfId="26" applyFont="1" applyBorder="1" applyAlignment="1">
      <alignment horizontal="right" vertical="center"/>
    </xf>
    <xf numFmtId="0" fontId="12" fillId="12" borderId="113" xfId="26" applyFont="1" applyFill="1" applyBorder="1" applyAlignment="1">
      <alignment horizontal="left" vertical="center"/>
    </xf>
    <xf numFmtId="174" fontId="1" fillId="0" borderId="115" xfId="27" applyNumberFormat="1" applyFont="1" applyBorder="1" applyAlignment="1">
      <alignment horizontal="right" vertical="center"/>
    </xf>
    <xf numFmtId="0" fontId="14" fillId="0" borderId="11" xfId="25" applyFont="1" applyBorder="1" applyAlignment="1">
      <alignment vertical="center"/>
    </xf>
    <xf numFmtId="0" fontId="12" fillId="12" borderId="159" xfId="26" applyFont="1" applyFill="1" applyBorder="1" applyAlignment="1">
      <alignment horizontal="left" vertical="center"/>
    </xf>
    <xf numFmtId="0" fontId="1" fillId="0" borderId="161" xfId="27" applyFont="1" applyBorder="1" applyAlignment="1">
      <alignment horizontal="right" vertical="center"/>
    </xf>
    <xf numFmtId="0" fontId="11" fillId="0" borderId="0" xfId="0" applyFont="1"/>
    <xf numFmtId="0" fontId="4" fillId="12" borderId="111" xfId="25" applyFont="1" applyFill="1" applyBorder="1" applyAlignment="1">
      <alignment vertical="center"/>
    </xf>
    <xf numFmtId="0" fontId="1" fillId="0" borderId="112" xfId="25" applyFont="1" applyBorder="1" applyAlignment="1">
      <alignment vertical="center"/>
    </xf>
    <xf numFmtId="0" fontId="4" fillId="12" borderId="113" xfId="25" applyFont="1" applyFill="1" applyBorder="1" applyAlignment="1">
      <alignment vertical="center"/>
    </xf>
    <xf numFmtId="0" fontId="1" fillId="0" borderId="115" xfId="25" applyFont="1" applyBorder="1" applyAlignment="1">
      <alignment vertical="center"/>
    </xf>
    <xf numFmtId="0" fontId="1" fillId="0" borderId="0" xfId="25" applyFont="1"/>
    <xf numFmtId="0" fontId="4" fillId="12" borderId="89" xfId="25" applyFont="1" applyFill="1" applyBorder="1" applyAlignment="1">
      <alignment vertical="center"/>
    </xf>
    <xf numFmtId="0" fontId="1" fillId="0" borderId="90" xfId="25" applyFont="1" applyBorder="1" applyAlignment="1">
      <alignment vertical="center"/>
    </xf>
    <xf numFmtId="0" fontId="1" fillId="0" borderId="94" xfId="25" applyFont="1" applyBorder="1" applyAlignment="1">
      <alignment vertical="center"/>
    </xf>
    <xf numFmtId="0" fontId="1" fillId="0" borderId="13" xfId="25" applyFont="1" applyBorder="1" applyAlignment="1">
      <alignment vertical="center"/>
    </xf>
    <xf numFmtId="0" fontId="1" fillId="0" borderId="13" xfId="21" applyFont="1" applyBorder="1" applyAlignment="1">
      <alignment horizontal="right" vertical="center" wrapText="1"/>
    </xf>
    <xf numFmtId="0" fontId="1" fillId="0" borderId="112" xfId="21" applyFont="1" applyBorder="1" applyAlignment="1">
      <alignment horizontal="right" vertical="center" wrapText="1"/>
    </xf>
    <xf numFmtId="0" fontId="1" fillId="0" borderId="79" xfId="21" applyFont="1" applyBorder="1" applyAlignment="1">
      <alignment horizontal="right" vertical="center" wrapText="1"/>
    </xf>
    <xf numFmtId="0" fontId="1" fillId="0" borderId="83" xfId="21" applyFont="1" applyBorder="1" applyAlignment="1">
      <alignment horizontal="right" vertical="center" wrapText="1"/>
    </xf>
    <xf numFmtId="0" fontId="4" fillId="12" borderId="13" xfId="21" applyFont="1" applyFill="1" applyBorder="1" applyAlignment="1">
      <alignment horizontal="center" vertical="center" wrapText="1"/>
    </xf>
    <xf numFmtId="0" fontId="4" fillId="12" borderId="112" xfId="21" applyFont="1" applyFill="1" applyBorder="1" applyAlignment="1">
      <alignment horizontal="center" vertical="center" wrapText="1"/>
    </xf>
    <xf numFmtId="0" fontId="11" fillId="0" borderId="13" xfId="20" applyFont="1" applyBorder="1" applyAlignment="1">
      <alignment horizontal="left" vertical="center" wrapText="1"/>
    </xf>
    <xf numFmtId="0" fontId="11" fillId="0" borderId="112" xfId="20" applyFont="1" applyBorder="1" applyAlignment="1">
      <alignment horizontal="left" vertical="center" wrapText="1"/>
    </xf>
    <xf numFmtId="173" fontId="11" fillId="0" borderId="13" xfId="20" applyNumberFormat="1" applyFont="1" applyBorder="1" applyAlignment="1">
      <alignment horizontal="right" vertical="center" wrapText="1"/>
    </xf>
    <xf numFmtId="173" fontId="11" fillId="0" borderId="112" xfId="20" applyNumberFormat="1" applyFont="1" applyBorder="1" applyAlignment="1">
      <alignment horizontal="right" vertical="center" wrapText="1"/>
    </xf>
    <xf numFmtId="171" fontId="11" fillId="0" borderId="13" xfId="20" applyNumberFormat="1" applyFont="1" applyBorder="1" applyAlignment="1">
      <alignment horizontal="right" vertical="center"/>
    </xf>
    <xf numFmtId="171" fontId="11" fillId="0" borderId="114" xfId="20" applyNumberFormat="1" applyFont="1" applyBorder="1" applyAlignment="1">
      <alignment horizontal="right" vertical="center"/>
    </xf>
    <xf numFmtId="171" fontId="11" fillId="0" borderId="115" xfId="20" applyNumberFormat="1" applyFont="1" applyBorder="1" applyAlignment="1">
      <alignment horizontal="right" vertical="center"/>
    </xf>
    <xf numFmtId="171" fontId="11" fillId="0" borderId="112" xfId="20" applyNumberFormat="1" applyFont="1" applyBorder="1" applyAlignment="1">
      <alignment horizontal="right" vertical="center"/>
    </xf>
    <xf numFmtId="14" fontId="11" fillId="0" borderId="13" xfId="20" applyNumberFormat="1" applyFont="1" applyBorder="1" applyAlignment="1">
      <alignment horizontal="right" vertical="center" wrapText="1"/>
    </xf>
    <xf numFmtId="0" fontId="11" fillId="0" borderId="13" xfId="20" applyFont="1" applyBorder="1" applyAlignment="1">
      <alignment horizontal="right" vertical="center" wrapText="1"/>
    </xf>
    <xf numFmtId="0" fontId="11" fillId="0" borderId="112" xfId="20" applyFont="1" applyBorder="1" applyAlignment="1">
      <alignment horizontal="right" vertical="center" wrapText="1"/>
    </xf>
    <xf numFmtId="0" fontId="39" fillId="0" borderId="13" xfId="15" applyFont="1" applyBorder="1" applyAlignment="1">
      <alignment horizontal="right" vertical="center" wrapText="1"/>
    </xf>
    <xf numFmtId="0" fontId="39" fillId="0" borderId="112" xfId="15" applyFont="1" applyBorder="1" applyAlignment="1">
      <alignment horizontal="right" vertical="center" wrapText="1"/>
    </xf>
    <xf numFmtId="0" fontId="39" fillId="0" borderId="90" xfId="15" applyFont="1" applyBorder="1" applyAlignment="1">
      <alignment horizontal="right" vertical="center" wrapText="1"/>
    </xf>
    <xf numFmtId="0" fontId="39" fillId="0" borderId="94" xfId="15" applyFont="1" applyBorder="1" applyAlignment="1">
      <alignment horizontal="right" vertical="center" wrapText="1"/>
    </xf>
    <xf numFmtId="22" fontId="39" fillId="0" borderId="13" xfId="15" applyNumberFormat="1" applyFont="1" applyBorder="1" applyAlignment="1">
      <alignment horizontal="right" vertical="center" wrapText="1"/>
    </xf>
    <xf numFmtId="22" fontId="39" fillId="0" borderId="112" xfId="15" applyNumberFormat="1" applyFont="1" applyBorder="1" applyAlignment="1">
      <alignment horizontal="right" vertical="center" wrapText="1"/>
    </xf>
    <xf numFmtId="173" fontId="39" fillId="0" borderId="13" xfId="15" applyNumberFormat="1" applyFont="1" applyBorder="1" applyAlignment="1">
      <alignment horizontal="right" vertical="center" wrapText="1"/>
    </xf>
    <xf numFmtId="173" fontId="39" fillId="0" borderId="112" xfId="15" applyNumberFormat="1" applyFont="1" applyBorder="1" applyAlignment="1">
      <alignment horizontal="right" vertical="center" wrapText="1"/>
    </xf>
    <xf numFmtId="0" fontId="38" fillId="7" borderId="76" xfId="20" applyFont="1" applyFill="1" applyBorder="1" applyAlignment="1">
      <alignment horizontal="center" vertical="center"/>
    </xf>
    <xf numFmtId="0" fontId="38" fillId="7" borderId="77" xfId="20" applyFont="1" applyFill="1" applyBorder="1" applyAlignment="1">
      <alignment horizontal="center" vertical="center"/>
    </xf>
    <xf numFmtId="0" fontId="38" fillId="7" borderId="78" xfId="20" applyFont="1" applyFill="1" applyBorder="1" applyAlignment="1">
      <alignment horizontal="center" vertical="center"/>
    </xf>
    <xf numFmtId="0" fontId="12" fillId="12" borderId="89" xfId="20" applyFont="1" applyFill="1" applyBorder="1" applyAlignment="1">
      <alignment horizontal="left" vertical="center"/>
    </xf>
    <xf numFmtId="0" fontId="12" fillId="12" borderId="90" xfId="20" applyFont="1" applyFill="1" applyBorder="1" applyAlignment="1">
      <alignment horizontal="left" vertical="center"/>
    </xf>
    <xf numFmtId="0" fontId="12" fillId="12" borderId="111" xfId="20" applyFont="1" applyFill="1" applyBorder="1" applyAlignment="1">
      <alignment horizontal="left" vertical="center"/>
    </xf>
    <xf numFmtId="0" fontId="12" fillId="12" borderId="13" xfId="20" applyFont="1" applyFill="1" applyBorder="1" applyAlignment="1">
      <alignment horizontal="left" vertical="center"/>
    </xf>
    <xf numFmtId="0" fontId="12" fillId="12" borderId="113" xfId="20" applyFont="1" applyFill="1" applyBorder="1" applyAlignment="1">
      <alignment horizontal="left" vertical="center"/>
    </xf>
    <xf numFmtId="0" fontId="12" fillId="12" borderId="114" xfId="20" applyFont="1" applyFill="1" applyBorder="1" applyAlignment="1">
      <alignment horizontal="left" vertical="center"/>
    </xf>
    <xf numFmtId="0" fontId="43" fillId="7" borderId="76" xfId="20" applyFont="1" applyFill="1" applyBorder="1" applyAlignment="1">
      <alignment horizontal="center" vertical="center"/>
    </xf>
    <xf numFmtId="0" fontId="43" fillId="7" borderId="77" xfId="20" applyFont="1" applyFill="1" applyBorder="1" applyAlignment="1">
      <alignment horizontal="center" vertical="center"/>
    </xf>
    <xf numFmtId="0" fontId="43" fillId="7" borderId="78" xfId="20" applyFont="1" applyFill="1" applyBorder="1" applyAlignment="1">
      <alignment horizontal="center" vertical="center"/>
    </xf>
    <xf numFmtId="0" fontId="43" fillId="9" borderId="89" xfId="20" applyFont="1" applyFill="1" applyBorder="1" applyAlignment="1">
      <alignment horizontal="center" vertical="center"/>
    </xf>
    <xf numFmtId="0" fontId="43" fillId="9" borderId="90" xfId="20" applyFont="1" applyFill="1" applyBorder="1" applyAlignment="1">
      <alignment horizontal="center" vertical="center"/>
    </xf>
    <xf numFmtId="0" fontId="43" fillId="9" borderId="94" xfId="20" applyFont="1" applyFill="1" applyBorder="1" applyAlignment="1">
      <alignment horizontal="center" vertical="center"/>
    </xf>
    <xf numFmtId="0" fontId="12" fillId="8" borderId="111" xfId="20" applyFont="1" applyFill="1" applyBorder="1" applyAlignment="1">
      <alignment horizontal="center" vertical="center"/>
    </xf>
    <xf numFmtId="0" fontId="12" fillId="8" borderId="13" xfId="20" applyFont="1" applyFill="1" applyBorder="1" applyAlignment="1">
      <alignment horizontal="center" vertical="center"/>
    </xf>
    <xf numFmtId="0" fontId="4" fillId="8" borderId="13" xfId="21" applyFont="1" applyFill="1" applyBorder="1" applyAlignment="1">
      <alignment horizontal="right" vertical="center" wrapText="1"/>
    </xf>
    <xf numFmtId="0" fontId="4" fillId="8" borderId="112" xfId="21" applyFont="1" applyFill="1" applyBorder="1" applyAlignment="1">
      <alignment horizontal="right" vertical="center" wrapText="1"/>
    </xf>
    <xf numFmtId="0" fontId="43" fillId="9" borderId="111" xfId="20" applyFont="1" applyFill="1" applyBorder="1" applyAlignment="1">
      <alignment horizontal="center" vertical="center"/>
    </xf>
    <xf numFmtId="0" fontId="43" fillId="9" borderId="13" xfId="20" applyFont="1" applyFill="1" applyBorder="1" applyAlignment="1">
      <alignment horizontal="center" vertical="center"/>
    </xf>
    <xf numFmtId="0" fontId="43" fillId="9" borderId="112" xfId="20" applyFont="1" applyFill="1" applyBorder="1" applyAlignment="1">
      <alignment horizontal="center" vertical="center"/>
    </xf>
    <xf numFmtId="0" fontId="14" fillId="0" borderId="114" xfId="21" applyFont="1" applyBorder="1" applyAlignment="1">
      <alignment horizontal="right" vertical="center" wrapText="1"/>
    </xf>
    <xf numFmtId="0" fontId="14" fillId="0" borderId="115" xfId="21" applyFont="1" applyBorder="1" applyAlignment="1">
      <alignment horizontal="right" vertical="center" wrapText="1"/>
    </xf>
    <xf numFmtId="0" fontId="17" fillId="7" borderId="15" xfId="20" applyFont="1" applyFill="1" applyBorder="1" applyAlignment="1">
      <alignment horizontal="center" vertical="center"/>
    </xf>
    <xf numFmtId="0" fontId="17" fillId="7" borderId="16" xfId="20" applyFont="1" applyFill="1" applyBorder="1" applyAlignment="1">
      <alignment horizontal="center" vertical="center"/>
    </xf>
    <xf numFmtId="0" fontId="17" fillId="7" borderId="17" xfId="20" applyFont="1" applyFill="1" applyBorder="1" applyAlignment="1">
      <alignment horizontal="center" vertical="center"/>
    </xf>
    <xf numFmtId="0" fontId="12" fillId="12" borderId="84" xfId="20" applyFont="1" applyFill="1" applyBorder="1" applyAlignment="1">
      <alignment horizontal="left" vertical="center"/>
    </xf>
    <xf numFmtId="0" fontId="12" fillId="12" borderId="134" xfId="20" applyFont="1" applyFill="1" applyBorder="1" applyAlignment="1">
      <alignment horizontal="left" vertical="center"/>
    </xf>
    <xf numFmtId="0" fontId="14" fillId="0" borderId="155" xfId="15" applyFont="1" applyBorder="1" applyAlignment="1">
      <alignment horizontal="right" vertical="center"/>
    </xf>
    <xf numFmtId="0" fontId="14" fillId="0" borderId="85" xfId="15" applyFont="1" applyBorder="1" applyAlignment="1">
      <alignment horizontal="right" vertical="center"/>
    </xf>
    <xf numFmtId="0" fontId="14" fillId="0" borderId="86" xfId="15" applyFont="1" applyBorder="1" applyAlignment="1">
      <alignment horizontal="right" vertical="center"/>
    </xf>
    <xf numFmtId="0" fontId="12" fillId="12" borderId="116" xfId="20" applyFont="1" applyFill="1" applyBorder="1" applyAlignment="1">
      <alignment horizontal="left" vertical="center"/>
    </xf>
    <xf numFmtId="0" fontId="12" fillId="12" borderId="72" xfId="20" applyFont="1" applyFill="1" applyBorder="1" applyAlignment="1">
      <alignment horizontal="left" vertical="center"/>
    </xf>
    <xf numFmtId="173" fontId="14" fillId="0" borderId="79" xfId="15" applyNumberFormat="1" applyFont="1" applyBorder="1" applyAlignment="1">
      <alignment horizontal="right" vertical="center"/>
    </xf>
    <xf numFmtId="173" fontId="14" fillId="0" borderId="87" xfId="15" applyNumberFormat="1" applyFont="1" applyBorder="1" applyAlignment="1">
      <alignment horizontal="right" vertical="center"/>
    </xf>
    <xf numFmtId="173" fontId="14" fillId="0" borderId="83" xfId="15" applyNumberFormat="1" applyFont="1" applyBorder="1" applyAlignment="1">
      <alignment horizontal="right" vertical="center"/>
    </xf>
    <xf numFmtId="0" fontId="12" fillId="12" borderId="137" xfId="20" applyFont="1" applyFill="1" applyBorder="1" applyAlignment="1">
      <alignment horizontal="left" vertical="center"/>
    </xf>
    <xf numFmtId="0" fontId="12" fillId="12" borderId="135" xfId="20" applyFont="1" applyFill="1" applyBorder="1" applyAlignment="1">
      <alignment horizontal="left" vertical="center"/>
    </xf>
    <xf numFmtId="174" fontId="14" fillId="0" borderId="106" xfId="15" applyNumberFormat="1" applyFont="1" applyBorder="1" applyAlignment="1">
      <alignment vertical="center"/>
    </xf>
    <xf numFmtId="174" fontId="14" fillId="0" borderId="107" xfId="15" applyNumberFormat="1" applyFont="1" applyBorder="1" applyAlignment="1">
      <alignment vertical="center"/>
    </xf>
    <xf numFmtId="174" fontId="14" fillId="0" borderId="117" xfId="15" applyNumberFormat="1" applyFont="1" applyBorder="1" applyAlignment="1">
      <alignment vertical="center"/>
    </xf>
    <xf numFmtId="0" fontId="52" fillId="3" borderId="114" xfId="17" applyFont="1" applyFill="1" applyBorder="1" applyAlignment="1">
      <alignment horizontal="center" vertical="center" wrapText="1"/>
    </xf>
    <xf numFmtId="0" fontId="52" fillId="3" borderId="115" xfId="17" applyFont="1" applyFill="1" applyBorder="1" applyAlignment="1">
      <alignment horizontal="center" vertical="center" wrapText="1"/>
    </xf>
    <xf numFmtId="0" fontId="32" fillId="12" borderId="111" xfId="17" applyFont="1" applyFill="1" applyBorder="1"/>
    <xf numFmtId="0" fontId="32" fillId="12" borderId="13" xfId="17" applyFont="1" applyFill="1" applyBorder="1"/>
    <xf numFmtId="0" fontId="32" fillId="12" borderId="113" xfId="17" applyFont="1" applyFill="1" applyBorder="1"/>
    <xf numFmtId="0" fontId="32" fillId="12" borderId="114" xfId="17" applyFont="1" applyFill="1" applyBorder="1"/>
    <xf numFmtId="0" fontId="35" fillId="7" borderId="76" xfId="17" applyFont="1" applyFill="1" applyBorder="1" applyAlignment="1">
      <alignment horizontal="center" vertical="center"/>
    </xf>
    <xf numFmtId="0" fontId="35" fillId="7" borderId="77" xfId="17" applyFont="1" applyFill="1" applyBorder="1" applyAlignment="1">
      <alignment horizontal="center" vertical="center"/>
    </xf>
    <xf numFmtId="0" fontId="35" fillId="7" borderId="78" xfId="17" applyFont="1" applyFill="1" applyBorder="1" applyAlignment="1">
      <alignment horizontal="center" vertical="center"/>
    </xf>
    <xf numFmtId="0" fontId="35" fillId="7" borderId="156" xfId="17" applyFont="1" applyFill="1" applyBorder="1" applyAlignment="1">
      <alignment horizontal="center" vertical="center" wrapText="1"/>
    </xf>
    <xf numFmtId="0" fontId="35" fillId="7" borderId="157" xfId="17" applyFont="1" applyFill="1" applyBorder="1" applyAlignment="1">
      <alignment horizontal="center" vertical="center" wrapText="1"/>
    </xf>
    <xf numFmtId="0" fontId="35" fillId="7" borderId="158" xfId="17" applyFont="1" applyFill="1" applyBorder="1" applyAlignment="1">
      <alignment horizontal="center" vertical="center" wrapText="1"/>
    </xf>
    <xf numFmtId="0" fontId="32" fillId="12" borderId="160" xfId="17" applyFont="1" applyFill="1" applyBorder="1" applyAlignment="1">
      <alignment horizontal="center" vertical="center" wrapText="1"/>
    </xf>
    <xf numFmtId="0" fontId="32" fillId="12" borderId="161" xfId="17" applyFont="1" applyFill="1" applyBorder="1" applyAlignment="1">
      <alignment horizontal="center" vertical="center" wrapText="1"/>
    </xf>
    <xf numFmtId="0" fontId="52" fillId="3" borderId="13" xfId="17" applyFont="1" applyFill="1" applyBorder="1" applyAlignment="1">
      <alignment horizontal="center" vertical="center" wrapText="1"/>
    </xf>
    <xf numFmtId="0" fontId="52" fillId="3" borderId="112" xfId="17" applyFont="1" applyFill="1" applyBorder="1" applyAlignment="1">
      <alignment horizontal="center" vertical="center" wrapText="1"/>
    </xf>
    <xf numFmtId="0" fontId="32" fillId="12" borderId="116" xfId="17" applyFont="1" applyFill="1" applyBorder="1" applyAlignment="1">
      <alignment vertical="center"/>
    </xf>
    <xf numFmtId="0" fontId="32" fillId="12" borderId="87" xfId="17" applyFont="1" applyFill="1" applyBorder="1" applyAlignment="1">
      <alignment vertical="center"/>
    </xf>
    <xf numFmtId="0" fontId="32" fillId="12" borderId="72" xfId="17" applyFont="1" applyFill="1" applyBorder="1" applyAlignment="1">
      <alignment vertical="center"/>
    </xf>
    <xf numFmtId="0" fontId="2" fillId="3" borderId="13" xfId="17" applyFill="1" applyBorder="1" applyAlignment="1">
      <alignment horizontal="right" vertical="center"/>
    </xf>
    <xf numFmtId="0" fontId="2" fillId="3" borderId="112" xfId="17" applyFill="1" applyBorder="1" applyAlignment="1">
      <alignment horizontal="right" vertical="center"/>
    </xf>
    <xf numFmtId="14" fontId="2" fillId="3" borderId="13" xfId="17" applyNumberFormat="1" applyFill="1" applyBorder="1" applyAlignment="1">
      <alignment horizontal="right" vertical="center"/>
    </xf>
    <xf numFmtId="14" fontId="2" fillId="3" borderId="112" xfId="17" applyNumberFormat="1" applyFill="1" applyBorder="1" applyAlignment="1">
      <alignment horizontal="right" vertical="center"/>
    </xf>
    <xf numFmtId="0" fontId="2" fillId="3" borderId="81" xfId="17" applyFill="1" applyBorder="1" applyAlignment="1">
      <alignment horizontal="right" vertical="center"/>
    </xf>
    <xf numFmtId="0" fontId="2" fillId="3" borderId="82" xfId="17" applyFill="1" applyBorder="1" applyAlignment="1">
      <alignment horizontal="right" vertical="center"/>
    </xf>
    <xf numFmtId="0" fontId="32" fillId="12" borderId="137" xfId="17" applyFont="1" applyFill="1" applyBorder="1" applyAlignment="1">
      <alignment horizontal="left" vertical="center"/>
    </xf>
    <xf numFmtId="0" fontId="32" fillId="12" borderId="107" xfId="17" applyFont="1" applyFill="1" applyBorder="1" applyAlignment="1">
      <alignment horizontal="left" vertical="center"/>
    </xf>
    <xf numFmtId="0" fontId="32" fillId="12" borderId="135" xfId="17" applyFont="1" applyFill="1" applyBorder="1" applyAlignment="1">
      <alignment horizontal="left" vertical="center"/>
    </xf>
    <xf numFmtId="22" fontId="2" fillId="3" borderId="106" xfId="17" applyNumberFormat="1" applyFill="1" applyBorder="1" applyAlignment="1">
      <alignment horizontal="right" vertical="center"/>
    </xf>
    <xf numFmtId="22" fontId="2" fillId="3" borderId="107" xfId="17" applyNumberFormat="1" applyFill="1" applyBorder="1" applyAlignment="1">
      <alignment horizontal="right" vertical="center"/>
    </xf>
    <xf numFmtId="22" fontId="2" fillId="3" borderId="117" xfId="17" applyNumberFormat="1" applyFill="1" applyBorder="1" applyAlignment="1">
      <alignment horizontal="right" vertical="center"/>
    </xf>
    <xf numFmtId="0" fontId="32" fillId="12" borderId="116" xfId="17" applyFont="1" applyFill="1" applyBorder="1" applyAlignment="1">
      <alignment vertical="center" wrapText="1"/>
    </xf>
    <xf numFmtId="0" fontId="32" fillId="12" borderId="87" xfId="17" applyFont="1" applyFill="1" applyBorder="1" applyAlignment="1">
      <alignment vertical="center" wrapText="1"/>
    </xf>
    <xf numFmtId="0" fontId="32" fillId="12" borderId="72" xfId="17" applyFont="1" applyFill="1" applyBorder="1" applyAlignment="1">
      <alignment vertical="center" wrapText="1"/>
    </xf>
    <xf numFmtId="0" fontId="2" fillId="3" borderId="13" xfId="17" applyFill="1" applyBorder="1" applyAlignment="1">
      <alignment horizontal="right" vertical="center" wrapText="1"/>
    </xf>
    <xf numFmtId="0" fontId="2" fillId="3" borderId="112" xfId="17" applyFill="1" applyBorder="1" applyAlignment="1">
      <alignment horizontal="right" vertical="center" wrapText="1"/>
    </xf>
    <xf numFmtId="5" fontId="1" fillId="3" borderId="13" xfId="17" applyNumberFormat="1" applyFont="1" applyFill="1" applyBorder="1" applyAlignment="1">
      <alignment horizontal="right" vertical="center"/>
    </xf>
    <xf numFmtId="5" fontId="1" fillId="3" borderId="112" xfId="17" applyNumberFormat="1" applyFont="1" applyFill="1" applyBorder="1" applyAlignment="1">
      <alignment horizontal="right" vertical="center"/>
    </xf>
    <xf numFmtId="49" fontId="0" fillId="3" borderId="13" xfId="17" applyNumberFormat="1" applyFont="1" applyFill="1" applyBorder="1" applyAlignment="1">
      <alignment horizontal="right" vertical="center"/>
    </xf>
    <xf numFmtId="49" fontId="2" fillId="3" borderId="13" xfId="17" applyNumberFormat="1" applyFill="1" applyBorder="1" applyAlignment="1">
      <alignment horizontal="right" vertical="center"/>
    </xf>
    <xf numFmtId="49" fontId="2" fillId="3" borderId="112" xfId="17" applyNumberFormat="1" applyFill="1" applyBorder="1" applyAlignment="1">
      <alignment horizontal="right" vertical="center"/>
    </xf>
    <xf numFmtId="0" fontId="35" fillId="7" borderId="15" xfId="17" applyFont="1" applyFill="1" applyBorder="1" applyAlignment="1">
      <alignment horizontal="center" vertical="center"/>
    </xf>
    <xf numFmtId="0" fontId="35" fillId="7" borderId="16" xfId="17" applyFont="1" applyFill="1" applyBorder="1" applyAlignment="1">
      <alignment horizontal="center" vertical="center"/>
    </xf>
    <xf numFmtId="0" fontId="35" fillId="7" borderId="17" xfId="17" applyFont="1" applyFill="1" applyBorder="1" applyAlignment="1">
      <alignment horizontal="center" vertical="center"/>
    </xf>
    <xf numFmtId="0" fontId="32" fillId="12" borderId="136" xfId="17" applyFont="1" applyFill="1" applyBorder="1" applyAlignment="1">
      <alignment vertical="center"/>
    </xf>
    <xf numFmtId="0" fontId="32" fillId="12" borderId="61" xfId="17" applyFont="1" applyFill="1" applyBorder="1" applyAlignment="1">
      <alignment vertical="center"/>
    </xf>
    <xf numFmtId="0" fontId="32" fillId="12" borderId="95" xfId="17" applyFont="1" applyFill="1" applyBorder="1" applyAlignment="1">
      <alignment vertical="center"/>
    </xf>
    <xf numFmtId="0" fontId="2" fillId="3" borderId="90" xfId="17" applyFill="1" applyBorder="1" applyAlignment="1">
      <alignment horizontal="right" vertical="center"/>
    </xf>
    <xf numFmtId="0" fontId="2" fillId="3" borderId="94" xfId="17" applyFill="1" applyBorder="1" applyAlignment="1">
      <alignment horizontal="right" vertical="center"/>
    </xf>
    <xf numFmtId="0" fontId="12" fillId="12" borderId="116" xfId="24" applyFont="1" applyFill="1" applyBorder="1"/>
    <xf numFmtId="0" fontId="12" fillId="12" borderId="72" xfId="24" applyFont="1" applyFill="1" applyBorder="1"/>
    <xf numFmtId="17" fontId="11" fillId="0" borderId="116" xfId="24" applyNumberFormat="1" applyBorder="1"/>
    <xf numFmtId="17" fontId="11" fillId="0" borderId="72" xfId="24" applyNumberFormat="1" applyBorder="1"/>
    <xf numFmtId="0" fontId="42" fillId="7" borderId="76" xfId="23" applyFont="1" applyFill="1" applyBorder="1" applyAlignment="1">
      <alignment horizontal="center" vertical="center"/>
    </xf>
    <xf numFmtId="0" fontId="42" fillId="7" borderId="77" xfId="23" applyFont="1" applyFill="1" applyBorder="1" applyAlignment="1">
      <alignment horizontal="center" vertical="center"/>
    </xf>
    <xf numFmtId="0" fontId="42" fillId="7" borderId="78" xfId="23" applyFont="1" applyFill="1" applyBorder="1" applyAlignment="1">
      <alignment horizontal="center" vertical="center"/>
    </xf>
    <xf numFmtId="0" fontId="32" fillId="12" borderId="89" xfId="24" applyFont="1" applyFill="1" applyBorder="1" applyAlignment="1">
      <alignment horizontal="center" vertical="center"/>
    </xf>
    <xf numFmtId="0" fontId="32" fillId="12" borderId="90" xfId="24" applyFont="1" applyFill="1" applyBorder="1" applyAlignment="1">
      <alignment horizontal="center" vertical="center"/>
    </xf>
    <xf numFmtId="0" fontId="32" fillId="12" borderId="111" xfId="24" applyFont="1" applyFill="1" applyBorder="1" applyAlignment="1">
      <alignment horizontal="center" vertical="center"/>
    </xf>
    <xf numFmtId="0" fontId="32" fillId="12" borderId="13" xfId="24" applyFont="1" applyFill="1" applyBorder="1" applyAlignment="1">
      <alignment horizontal="center" vertical="center"/>
    </xf>
    <xf numFmtId="0" fontId="2" fillId="0" borderId="13" xfId="24" applyFont="1" applyBorder="1" applyAlignment="1">
      <alignment horizontal="center" vertical="center"/>
    </xf>
    <xf numFmtId="0" fontId="12" fillId="12" borderId="111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/>
    </xf>
    <xf numFmtId="0" fontId="12" fillId="12" borderId="13" xfId="24" applyFont="1" applyFill="1" applyBorder="1" applyAlignment="1">
      <alignment horizontal="center" vertical="center" wrapText="1"/>
    </xf>
    <xf numFmtId="0" fontId="12" fillId="12" borderId="112" xfId="24" applyFont="1" applyFill="1" applyBorder="1" applyAlignment="1">
      <alignment horizontal="center" vertical="center"/>
    </xf>
    <xf numFmtId="0" fontId="4" fillId="12" borderId="111" xfId="23" applyFont="1" applyFill="1" applyBorder="1" applyAlignment="1">
      <alignment vertical="center"/>
    </xf>
    <xf numFmtId="0" fontId="4" fillId="12" borderId="13" xfId="23" applyFont="1" applyFill="1" applyBorder="1" applyAlignment="1">
      <alignment vertical="center"/>
    </xf>
    <xf numFmtId="0" fontId="1" fillId="3" borderId="13" xfId="23" applyFont="1" applyFill="1" applyBorder="1" applyAlignment="1">
      <alignment horizontal="right" vertical="center" wrapText="1"/>
    </xf>
    <xf numFmtId="0" fontId="1" fillId="3" borderId="112" xfId="23" applyFont="1" applyFill="1" applyBorder="1" applyAlignment="1">
      <alignment horizontal="right" vertical="center" wrapText="1"/>
    </xf>
    <xf numFmtId="0" fontId="1" fillId="3" borderId="13" xfId="23" applyFont="1" applyFill="1" applyBorder="1" applyAlignment="1">
      <alignment horizontal="right" vertical="center"/>
    </xf>
    <xf numFmtId="0" fontId="1" fillId="3" borderId="112" xfId="23" applyFont="1" applyFill="1" applyBorder="1" applyAlignment="1">
      <alignment horizontal="right" vertical="center"/>
    </xf>
    <xf numFmtId="22" fontId="1" fillId="3" borderId="13" xfId="23" applyNumberFormat="1" applyFont="1" applyFill="1" applyBorder="1" applyAlignment="1">
      <alignment horizontal="right" vertical="center"/>
    </xf>
    <xf numFmtId="14" fontId="1" fillId="3" borderId="13" xfId="23" applyNumberFormat="1" applyFont="1" applyFill="1" applyBorder="1" applyAlignment="1">
      <alignment horizontal="right" vertical="center"/>
    </xf>
    <xf numFmtId="0" fontId="4" fillId="12" borderId="111" xfId="23" applyFont="1" applyFill="1" applyBorder="1" applyAlignment="1">
      <alignment vertical="center" wrapText="1"/>
    </xf>
    <xf numFmtId="0" fontId="4" fillId="12" borderId="13" xfId="23" applyFont="1" applyFill="1" applyBorder="1" applyAlignment="1">
      <alignment vertical="center" wrapText="1"/>
    </xf>
    <xf numFmtId="0" fontId="4" fillId="12" borderId="89" xfId="23" applyFont="1" applyFill="1" applyBorder="1" applyAlignment="1">
      <alignment vertical="center"/>
    </xf>
    <xf numFmtId="0" fontId="4" fillId="12" borderId="90" xfId="23" applyFont="1" applyFill="1" applyBorder="1" applyAlignment="1">
      <alignment vertical="center"/>
    </xf>
    <xf numFmtId="0" fontId="1" fillId="3" borderId="90" xfId="23" applyFont="1" applyFill="1" applyBorder="1" applyAlignment="1">
      <alignment horizontal="right" vertical="center"/>
    </xf>
    <xf numFmtId="0" fontId="1" fillId="3" borderId="94" xfId="23" applyFont="1" applyFill="1" applyBorder="1" applyAlignment="1">
      <alignment horizontal="right" vertical="center"/>
    </xf>
    <xf numFmtId="0" fontId="4" fillId="12" borderId="89" xfId="18" applyFont="1" applyFill="1" applyBorder="1" applyAlignment="1">
      <alignment horizontal="left" vertical="center"/>
    </xf>
    <xf numFmtId="0" fontId="4" fillId="12" borderId="90" xfId="18" applyFont="1" applyFill="1" applyBorder="1" applyAlignment="1">
      <alignment horizontal="left" vertical="center"/>
    </xf>
    <xf numFmtId="0" fontId="42" fillId="7" borderId="76" xfId="18" applyFont="1" applyFill="1" applyBorder="1" applyAlignment="1">
      <alignment horizontal="center" vertical="center"/>
    </xf>
    <xf numFmtId="0" fontId="42" fillId="7" borderId="77" xfId="18" applyFont="1" applyFill="1" applyBorder="1" applyAlignment="1">
      <alignment horizontal="center" vertical="center"/>
    </xf>
    <xf numFmtId="0" fontId="42" fillId="7" borderId="78" xfId="18" applyFont="1" applyFill="1" applyBorder="1" applyAlignment="1">
      <alignment horizontal="center" vertical="center"/>
    </xf>
    <xf numFmtId="0" fontId="1" fillId="0" borderId="111" xfId="18" applyFont="1" applyBorder="1"/>
    <xf numFmtId="0" fontId="1" fillId="0" borderId="13" xfId="18" applyFont="1" applyBorder="1"/>
    <xf numFmtId="0" fontId="1" fillId="0" borderId="112" xfId="18" applyFont="1" applyBorder="1"/>
    <xf numFmtId="0" fontId="17" fillId="7" borderId="76" xfId="26" applyFont="1" applyFill="1" applyBorder="1" applyAlignment="1">
      <alignment horizontal="center" vertical="center"/>
    </xf>
    <xf numFmtId="0" fontId="17" fillId="7" borderId="78" xfId="26" applyFont="1" applyFill="1" applyBorder="1" applyAlignment="1">
      <alignment horizontal="center" vertical="center"/>
    </xf>
    <xf numFmtId="0" fontId="17" fillId="7" borderId="77" xfId="26" applyFont="1" applyFill="1" applyBorder="1" applyAlignment="1">
      <alignment horizontal="center" vertical="center"/>
    </xf>
    <xf numFmtId="0" fontId="53" fillId="16" borderId="159" xfId="25" applyFont="1" applyFill="1" applyBorder="1" applyAlignment="1">
      <alignment horizontal="center" vertical="center"/>
    </xf>
    <xf numFmtId="0" fontId="53" fillId="16" borderId="161" xfId="25" applyFont="1" applyFill="1" applyBorder="1" applyAlignment="1">
      <alignment horizontal="center" vertical="center"/>
    </xf>
    <xf numFmtId="0" fontId="53" fillId="16" borderId="76" xfId="25" applyFont="1" applyFill="1" applyBorder="1" applyAlignment="1">
      <alignment horizontal="center" vertical="center"/>
    </xf>
    <xf numFmtId="0" fontId="53" fillId="16" borderId="77" xfId="25" applyFont="1" applyFill="1" applyBorder="1" applyAlignment="1">
      <alignment horizontal="center" vertical="center"/>
    </xf>
    <xf numFmtId="0" fontId="53" fillId="16" borderId="78" xfId="25" applyFont="1" applyFill="1" applyBorder="1" applyAlignment="1">
      <alignment horizontal="center" vertical="center"/>
    </xf>
    <xf numFmtId="0" fontId="1" fillId="0" borderId="114" xfId="25" applyFont="1" applyBorder="1" applyAlignment="1">
      <alignment horizontal="center" vertical="center"/>
    </xf>
    <xf numFmtId="0" fontId="1" fillId="0" borderId="115" xfId="25" applyFont="1" applyBorder="1" applyAlignment="1">
      <alignment horizontal="center" vertical="center"/>
    </xf>
    <xf numFmtId="0" fontId="38" fillId="5" borderId="131" xfId="6" applyFont="1" applyFill="1" applyBorder="1" applyAlignment="1">
      <alignment horizontal="center" vertical="center"/>
    </xf>
    <xf numFmtId="0" fontId="38" fillId="5" borderId="132" xfId="6" applyFont="1" applyFill="1" applyBorder="1" applyAlignment="1">
      <alignment horizontal="center" vertical="center"/>
    </xf>
    <xf numFmtId="0" fontId="38" fillId="5" borderId="133" xfId="6" applyFont="1" applyFill="1" applyBorder="1" applyAlignment="1">
      <alignment horizontal="center" vertical="center"/>
    </xf>
    <xf numFmtId="0" fontId="43" fillId="9" borderId="126" xfId="6" applyFont="1" applyFill="1" applyBorder="1" applyAlignment="1">
      <alignment horizontal="center" vertical="center"/>
    </xf>
    <xf numFmtId="0" fontId="43" fillId="9" borderId="121" xfId="6" applyFont="1" applyFill="1" applyBorder="1" applyAlignment="1">
      <alignment horizontal="center" vertical="center"/>
    </xf>
    <xf numFmtId="0" fontId="43" fillId="9" borderId="127" xfId="6" applyFont="1" applyFill="1" applyBorder="1" applyAlignment="1">
      <alignment horizontal="center" vertical="center"/>
    </xf>
    <xf numFmtId="0" fontId="38" fillId="5" borderId="15" xfId="6" applyFont="1" applyFill="1" applyBorder="1" applyAlignment="1">
      <alignment horizontal="center" vertical="center"/>
    </xf>
    <xf numFmtId="0" fontId="38" fillId="5" borderId="16" xfId="6" applyFont="1" applyFill="1" applyBorder="1" applyAlignment="1">
      <alignment horizontal="center" vertical="center"/>
    </xf>
    <xf numFmtId="0" fontId="38" fillId="5" borderId="17" xfId="6" applyFont="1" applyFill="1" applyBorder="1" applyAlignment="1">
      <alignment horizontal="center" vertical="center"/>
    </xf>
    <xf numFmtId="1" fontId="1" fillId="3" borderId="13" xfId="0" applyNumberFormat="1" applyFont="1" applyFill="1" applyBorder="1" applyAlignment="1">
      <alignment horizontal="right" vertical="center"/>
    </xf>
    <xf numFmtId="1" fontId="1" fillId="3" borderId="112" xfId="0" applyNumberFormat="1" applyFont="1" applyFill="1" applyBorder="1" applyAlignment="1">
      <alignment horizontal="right" vertical="center"/>
    </xf>
    <xf numFmtId="0" fontId="13" fillId="9" borderId="90" xfId="6" applyFont="1" applyFill="1" applyBorder="1" applyAlignment="1">
      <alignment horizontal="center" vertical="center"/>
    </xf>
    <xf numFmtId="0" fontId="13" fillId="9" borderId="94" xfId="6" applyFont="1" applyFill="1" applyBorder="1" applyAlignment="1">
      <alignment horizontal="center" vertical="center"/>
    </xf>
    <xf numFmtId="0" fontId="11" fillId="0" borderId="13" xfId="12" applyFont="1" applyFill="1" applyBorder="1" applyAlignment="1">
      <alignment vertical="center" wrapText="1"/>
    </xf>
    <xf numFmtId="0" fontId="11" fillId="0" borderId="112" xfId="12" applyFont="1" applyFill="1" applyBorder="1" applyAlignment="1">
      <alignment vertical="center" wrapText="1"/>
    </xf>
    <xf numFmtId="0" fontId="11" fillId="0" borderId="114" xfId="12" applyFont="1" applyFill="1" applyBorder="1" applyAlignment="1">
      <alignment vertical="center" wrapText="1"/>
    </xf>
    <xf numFmtId="0" fontId="11" fillId="0" borderId="115" xfId="12" applyFont="1" applyFill="1" applyBorder="1" applyAlignment="1">
      <alignment vertical="center" wrapText="1"/>
    </xf>
    <xf numFmtId="0" fontId="43" fillId="9" borderId="111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3" fillId="9" borderId="112" xfId="0" applyFont="1" applyFill="1" applyBorder="1" applyAlignment="1">
      <alignment horizontal="center" vertical="center"/>
    </xf>
    <xf numFmtId="0" fontId="4" fillId="12" borderId="89" xfId="0" applyFont="1" applyFill="1" applyBorder="1" applyAlignment="1">
      <alignment horizontal="left" vertical="center"/>
    </xf>
    <xf numFmtId="0" fontId="4" fillId="12" borderId="90" xfId="0" applyFont="1" applyFill="1" applyBorder="1" applyAlignment="1">
      <alignment horizontal="left" vertical="center"/>
    </xf>
    <xf numFmtId="0" fontId="45" fillId="7" borderId="76" xfId="0" applyFont="1" applyFill="1" applyBorder="1" applyAlignment="1">
      <alignment horizontal="center" vertical="center"/>
    </xf>
    <xf numFmtId="0" fontId="45" fillId="7" borderId="77" xfId="0" applyFont="1" applyFill="1" applyBorder="1" applyAlignment="1">
      <alignment horizontal="center" vertical="center"/>
    </xf>
    <xf numFmtId="0" fontId="45" fillId="7" borderId="78" xfId="0" applyFont="1" applyFill="1" applyBorder="1" applyAlignment="1">
      <alignment horizontal="center" vertical="center"/>
    </xf>
    <xf numFmtId="0" fontId="4" fillId="12" borderId="111" xfId="0" applyFont="1" applyFill="1" applyBorder="1" applyAlignment="1">
      <alignment horizontal="left" vertical="center"/>
    </xf>
    <xf numFmtId="0" fontId="4" fillId="12" borderId="13" xfId="0" applyFont="1" applyFill="1" applyBorder="1" applyAlignment="1">
      <alignment horizontal="left" vertical="center"/>
    </xf>
    <xf numFmtId="0" fontId="1" fillId="3" borderId="90" xfId="0" applyFont="1" applyFill="1" applyBorder="1" applyAlignment="1">
      <alignment horizontal="right" vertical="center"/>
    </xf>
    <xf numFmtId="0" fontId="1" fillId="3" borderId="94" xfId="0" applyFont="1" applyFill="1" applyBorder="1" applyAlignment="1">
      <alignment horizontal="right" vertical="center"/>
    </xf>
    <xf numFmtId="0" fontId="1" fillId="3" borderId="13" xfId="0" applyFont="1" applyFill="1" applyBorder="1" applyAlignment="1">
      <alignment horizontal="right" vertical="center"/>
    </xf>
    <xf numFmtId="0" fontId="1" fillId="3" borderId="112" xfId="0" applyFont="1" applyFill="1" applyBorder="1" applyAlignment="1">
      <alignment horizontal="right" vertical="center"/>
    </xf>
    <xf numFmtId="0" fontId="15" fillId="7" borderId="1" xfId="0" applyFont="1" applyFill="1" applyBorder="1" applyAlignment="1" applyProtection="1">
      <alignment horizontal="center" vertical="center"/>
      <protection hidden="1"/>
    </xf>
    <xf numFmtId="0" fontId="15" fillId="7" borderId="2" xfId="0" applyFont="1" applyFill="1" applyBorder="1" applyAlignment="1" applyProtection="1">
      <alignment horizontal="center" vertical="center"/>
      <protection hidden="1"/>
    </xf>
    <xf numFmtId="0" fontId="15" fillId="7" borderId="3" xfId="0" applyFont="1" applyFill="1" applyBorder="1" applyAlignment="1" applyProtection="1">
      <alignment horizontal="center" vertical="center"/>
      <protection hidden="1"/>
    </xf>
    <xf numFmtId="0" fontId="16" fillId="7" borderId="1" xfId="0" applyFont="1" applyFill="1" applyBorder="1" applyAlignment="1" applyProtection="1">
      <alignment horizontal="center" vertical="center"/>
      <protection hidden="1"/>
    </xf>
    <xf numFmtId="0" fontId="16" fillId="7" borderId="2" xfId="0" applyFont="1" applyFill="1" applyBorder="1" applyAlignment="1" applyProtection="1">
      <alignment horizontal="center" vertical="center"/>
      <protection hidden="1"/>
    </xf>
    <xf numFmtId="0" fontId="16" fillId="7" borderId="3" xfId="0" applyFont="1" applyFill="1" applyBorder="1" applyAlignment="1" applyProtection="1">
      <alignment horizontal="center" vertical="center"/>
      <protection hidden="1"/>
    </xf>
    <xf numFmtId="0" fontId="18" fillId="10" borderId="29" xfId="1" applyFont="1" applyFill="1" applyBorder="1" applyAlignment="1" applyProtection="1">
      <alignment wrapText="1"/>
      <protection hidden="1"/>
    </xf>
    <xf numFmtId="0" fontId="18" fillId="10" borderId="104" xfId="1" applyFont="1" applyFill="1" applyBorder="1" applyAlignment="1" applyProtection="1">
      <alignment wrapText="1"/>
      <protection hidden="1"/>
    </xf>
    <xf numFmtId="0" fontId="18" fillId="10" borderId="0" xfId="1" applyFont="1" applyFill="1" applyBorder="1" applyAlignment="1" applyProtection="1">
      <alignment wrapText="1"/>
      <protection hidden="1"/>
    </xf>
    <xf numFmtId="0" fontId="18" fillId="10" borderId="28" xfId="1" applyFont="1" applyFill="1" applyBorder="1" applyAlignment="1" applyProtection="1">
      <alignment wrapText="1"/>
      <protection hidden="1"/>
    </xf>
    <xf numFmtId="0" fontId="47" fillId="10" borderId="0" xfId="1" applyFont="1" applyFill="1" applyBorder="1" applyAlignment="1" applyProtection="1">
      <alignment wrapText="1"/>
      <protection hidden="1"/>
    </xf>
    <xf numFmtId="0" fontId="3" fillId="10" borderId="0" xfId="1" applyFill="1" applyBorder="1" applyAlignment="1" applyProtection="1">
      <alignment wrapText="1"/>
      <protection hidden="1"/>
    </xf>
    <xf numFmtId="0" fontId="3" fillId="10" borderId="28" xfId="1" applyFill="1" applyBorder="1" applyAlignment="1" applyProtection="1">
      <alignment wrapText="1"/>
      <protection hidden="1"/>
    </xf>
    <xf numFmtId="0" fontId="47" fillId="10" borderId="7" xfId="1" applyFont="1" applyFill="1" applyBorder="1" applyAlignment="1" applyProtection="1">
      <alignment wrapText="1"/>
      <protection hidden="1"/>
    </xf>
    <xf numFmtId="0" fontId="3" fillId="10" borderId="7" xfId="1" applyFill="1" applyBorder="1" applyAlignment="1" applyProtection="1">
      <alignment wrapText="1"/>
      <protection hidden="1"/>
    </xf>
    <xf numFmtId="0" fontId="3" fillId="10" borderId="32" xfId="1" applyFill="1" applyBorder="1" applyAlignment="1" applyProtection="1">
      <alignment wrapText="1"/>
      <protection hidden="1"/>
    </xf>
    <xf numFmtId="0" fontId="10" fillId="8" borderId="33" xfId="0" applyFont="1" applyFill="1" applyBorder="1" applyAlignment="1" applyProtection="1">
      <alignment horizontal="left"/>
      <protection hidden="1"/>
    </xf>
    <xf numFmtId="0" fontId="10" fillId="8" borderId="34" xfId="0" applyFont="1" applyFill="1" applyBorder="1" applyAlignment="1" applyProtection="1">
      <alignment horizontal="left"/>
      <protection hidden="1"/>
    </xf>
    <xf numFmtId="0" fontId="14" fillId="3" borderId="1" xfId="0" applyFont="1" applyFill="1" applyBorder="1" applyProtection="1">
      <protection hidden="1"/>
    </xf>
    <xf numFmtId="0" fontId="14" fillId="3" borderId="2" xfId="0" applyFont="1" applyFill="1" applyBorder="1" applyProtection="1">
      <protection hidden="1"/>
    </xf>
    <xf numFmtId="0" fontId="14" fillId="3" borderId="3" xfId="0" applyFont="1" applyFill="1" applyBorder="1" applyProtection="1">
      <protection hidden="1"/>
    </xf>
    <xf numFmtId="0" fontId="5" fillId="3" borderId="4" xfId="0" applyFont="1" applyFill="1" applyBorder="1" applyProtection="1">
      <protection hidden="1"/>
    </xf>
    <xf numFmtId="0" fontId="5" fillId="3" borderId="0" xfId="0" applyFont="1" applyFill="1" applyBorder="1" applyProtection="1">
      <protection hidden="1"/>
    </xf>
    <xf numFmtId="0" fontId="17" fillId="9" borderId="145" xfId="0" applyFont="1" applyFill="1" applyBorder="1" applyAlignment="1" applyProtection="1">
      <alignment vertical="center"/>
      <protection hidden="1"/>
    </xf>
    <xf numFmtId="0" fontId="17" fillId="9" borderId="146" xfId="0" applyFont="1" applyFill="1" applyBorder="1" applyAlignment="1" applyProtection="1">
      <alignment vertical="center"/>
      <protection hidden="1"/>
    </xf>
    <xf numFmtId="0" fontId="4" fillId="3" borderId="84" xfId="0" applyFont="1" applyFill="1" applyBorder="1" applyAlignment="1" applyProtection="1">
      <alignment horizontal="right"/>
      <protection hidden="1"/>
    </xf>
    <xf numFmtId="0" fontId="4" fillId="3" borderId="85" xfId="0" applyFont="1" applyFill="1" applyBorder="1" applyAlignment="1" applyProtection="1">
      <alignment horizontal="right"/>
      <protection hidden="1"/>
    </xf>
    <xf numFmtId="0" fontId="4" fillId="3" borderId="134" xfId="0" applyFont="1" applyFill="1" applyBorder="1" applyAlignment="1" applyProtection="1">
      <alignment horizontal="right"/>
      <protection hidden="1"/>
    </xf>
    <xf numFmtId="0" fontId="5" fillId="3" borderId="1" xfId="0" applyFont="1" applyFill="1" applyBorder="1" applyAlignment="1" applyProtection="1">
      <alignment horizontal="left"/>
      <protection hidden="1"/>
    </xf>
    <xf numFmtId="0" fontId="5" fillId="3" borderId="2" xfId="0" applyFont="1" applyFill="1" applyBorder="1" applyAlignment="1" applyProtection="1">
      <alignment horizontal="left"/>
      <protection hidden="1"/>
    </xf>
    <xf numFmtId="0" fontId="1" fillId="3" borderId="4" xfId="0" applyFont="1" applyFill="1" applyBorder="1" applyAlignment="1" applyProtection="1">
      <alignment horizontal="center"/>
      <protection hidden="1"/>
    </xf>
    <xf numFmtId="0" fontId="1" fillId="3" borderId="6" xfId="0" applyFont="1" applyFill="1" applyBorder="1" applyAlignment="1" applyProtection="1">
      <alignment horizontal="center"/>
      <protection hidden="1"/>
    </xf>
    <xf numFmtId="0" fontId="47" fillId="10" borderId="29" xfId="1" applyFont="1" applyFill="1" applyBorder="1" applyAlignment="1" applyProtection="1">
      <alignment wrapText="1"/>
      <protection hidden="1"/>
    </xf>
    <xf numFmtId="0" fontId="3" fillId="10" borderId="104" xfId="1" applyFill="1" applyBorder="1" applyAlignment="1" applyProtection="1">
      <alignment wrapText="1"/>
      <protection hidden="1"/>
    </xf>
    <xf numFmtId="0" fontId="7" fillId="3" borderId="0" xfId="0" applyFont="1" applyFill="1" applyBorder="1" applyAlignment="1" applyProtection="1">
      <alignment horizontal="center"/>
      <protection hidden="1"/>
    </xf>
    <xf numFmtId="0" fontId="47" fillId="10" borderId="29" xfId="1" applyFont="1" applyFill="1" applyBorder="1" applyAlignment="1" applyProtection="1">
      <alignment horizontal="left" wrapText="1"/>
      <protection hidden="1"/>
    </xf>
    <xf numFmtId="0" fontId="3" fillId="10" borderId="104" xfId="1" applyFill="1" applyBorder="1" applyAlignment="1" applyProtection="1">
      <alignment horizontal="left" wrapText="1"/>
      <protection hidden="1"/>
    </xf>
    <xf numFmtId="0" fontId="47" fillId="10" borderId="0" xfId="1" applyFont="1" applyFill="1" applyBorder="1" applyAlignment="1" applyProtection="1">
      <alignment horizontal="left" wrapText="1"/>
      <protection hidden="1"/>
    </xf>
    <xf numFmtId="0" fontId="3" fillId="10" borderId="28" xfId="1" applyFill="1" applyBorder="1" applyAlignment="1" applyProtection="1">
      <alignment horizontal="left" wrapText="1"/>
      <protection hidden="1"/>
    </xf>
    <xf numFmtId="0" fontId="1" fillId="3" borderId="4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18" fillId="10" borderId="29" xfId="1" applyFont="1" applyFill="1" applyBorder="1" applyAlignment="1" applyProtection="1">
      <alignment horizontal="left" wrapText="1"/>
      <protection hidden="1"/>
    </xf>
    <xf numFmtId="0" fontId="18" fillId="10" borderId="104" xfId="1" applyFont="1" applyFill="1" applyBorder="1" applyAlignment="1" applyProtection="1">
      <alignment horizontal="left" wrapText="1"/>
      <protection hidden="1"/>
    </xf>
    <xf numFmtId="0" fontId="18" fillId="10" borderId="7" xfId="1" applyFont="1" applyFill="1" applyBorder="1" applyAlignment="1" applyProtection="1">
      <alignment wrapText="1"/>
      <protection hidden="1"/>
    </xf>
    <xf numFmtId="0" fontId="18" fillId="10" borderId="32" xfId="1" applyFont="1" applyFill="1" applyBorder="1" applyAlignment="1" applyProtection="1">
      <alignment wrapText="1"/>
      <protection hidden="1"/>
    </xf>
    <xf numFmtId="0" fontId="10" fillId="8" borderId="36" xfId="0" applyFont="1" applyFill="1" applyBorder="1" applyAlignment="1" applyProtection="1">
      <alignment horizontal="left"/>
      <protection hidden="1"/>
    </xf>
    <xf numFmtId="0" fontId="10" fillId="8" borderId="37" xfId="0" applyFont="1" applyFill="1" applyBorder="1" applyAlignment="1" applyProtection="1">
      <alignment horizontal="left"/>
      <protection hidden="1"/>
    </xf>
    <xf numFmtId="0" fontId="18" fillId="10" borderId="0" xfId="1" applyFont="1" applyFill="1" applyBorder="1" applyAlignment="1" applyProtection="1">
      <alignment horizontal="left" wrapText="1"/>
      <protection hidden="1"/>
    </xf>
    <xf numFmtId="0" fontId="18" fillId="10" borderId="28" xfId="1" applyFont="1" applyFill="1" applyBorder="1" applyAlignment="1" applyProtection="1">
      <alignment horizontal="left" wrapText="1"/>
      <protection hidden="1"/>
    </xf>
    <xf numFmtId="0" fontId="7" fillId="3" borderId="29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8" fillId="10" borderId="7" xfId="1" applyFont="1" applyFill="1" applyBorder="1" applyAlignment="1" applyProtection="1">
      <alignment horizontal="left" wrapText="1"/>
      <protection hidden="1"/>
    </xf>
    <xf numFmtId="0" fontId="18" fillId="10" borderId="32" xfId="1" applyFont="1" applyFill="1" applyBorder="1" applyAlignment="1" applyProtection="1">
      <alignment horizontal="left" wrapText="1"/>
      <protection hidden="1"/>
    </xf>
    <xf numFmtId="0" fontId="18" fillId="10" borderId="0" xfId="1" applyFont="1" applyFill="1" applyAlignment="1" applyProtection="1">
      <alignment wrapText="1"/>
      <protection hidden="1"/>
    </xf>
    <xf numFmtId="0" fontId="19" fillId="3" borderId="4" xfId="0" applyFont="1" applyFill="1" applyBorder="1" applyProtection="1">
      <protection hidden="1"/>
    </xf>
    <xf numFmtId="14" fontId="30" fillId="3" borderId="0" xfId="1" applyNumberFormat="1" applyFont="1" applyFill="1" applyBorder="1" applyAlignment="1" applyProtection="1">
      <alignment wrapText="1"/>
      <protection hidden="1"/>
    </xf>
    <xf numFmtId="14" fontId="30" fillId="3" borderId="28" xfId="1" applyNumberFormat="1" applyFont="1" applyFill="1" applyBorder="1" applyAlignment="1" applyProtection="1">
      <alignment wrapText="1"/>
      <protection hidden="1"/>
    </xf>
    <xf numFmtId="0" fontId="30" fillId="3" borderId="0" xfId="0" applyFont="1" applyFill="1" applyBorder="1" applyProtection="1">
      <protection hidden="1"/>
    </xf>
    <xf numFmtId="0" fontId="30" fillId="3" borderId="28" xfId="0" applyFont="1" applyFill="1" applyBorder="1" applyProtection="1">
      <protection hidden="1"/>
    </xf>
    <xf numFmtId="0" fontId="47" fillId="10" borderId="7" xfId="1" applyFont="1" applyFill="1" applyBorder="1" applyAlignment="1" applyProtection="1">
      <alignment horizontal="left" wrapText="1"/>
      <protection hidden="1"/>
    </xf>
    <xf numFmtId="0" fontId="3" fillId="10" borderId="7" xfId="1" applyFill="1" applyBorder="1" applyAlignment="1" applyProtection="1">
      <alignment horizontal="left" wrapText="1"/>
      <protection hidden="1"/>
    </xf>
    <xf numFmtId="0" fontId="3" fillId="10" borderId="32" xfId="1" applyFill="1" applyBorder="1" applyAlignment="1" applyProtection="1">
      <alignment horizontal="left" wrapText="1"/>
      <protection hidden="1"/>
    </xf>
    <xf numFmtId="0" fontId="14" fillId="3" borderId="4" xfId="0" applyFont="1" applyFill="1" applyBorder="1" applyProtection="1">
      <protection hidden="1"/>
    </xf>
    <xf numFmtId="0" fontId="14" fillId="3" borderId="0" xfId="0" applyFont="1" applyFill="1" applyBorder="1" applyProtection="1">
      <protection hidden="1"/>
    </xf>
    <xf numFmtId="0" fontId="14" fillId="3" borderId="5" xfId="0" applyFont="1" applyFill="1" applyBorder="1" applyProtection="1"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1" fillId="3" borderId="28" xfId="0" applyFont="1" applyFill="1" applyBorder="1" applyAlignment="1" applyProtection="1">
      <alignment horizontal="left"/>
      <protection hidden="1"/>
    </xf>
    <xf numFmtId="0" fontId="12" fillId="3" borderId="4" xfId="1" applyFont="1" applyFill="1" applyBorder="1" applyAlignment="1" applyProtection="1">
      <alignment wrapText="1"/>
      <protection hidden="1"/>
    </xf>
    <xf numFmtId="0" fontId="12" fillId="3" borderId="0" xfId="1" applyFont="1" applyFill="1" applyBorder="1" applyAlignment="1" applyProtection="1">
      <alignment wrapText="1"/>
      <protection hidden="1"/>
    </xf>
    <xf numFmtId="0" fontId="12" fillId="3" borderId="28" xfId="1" applyFont="1" applyFill="1" applyBorder="1" applyAlignment="1" applyProtection="1">
      <alignment wrapText="1"/>
      <protection hidden="1"/>
    </xf>
    <xf numFmtId="0" fontId="16" fillId="7" borderId="21" xfId="0" applyFont="1" applyFill="1" applyBorder="1" applyAlignment="1" applyProtection="1">
      <alignment horizontal="center" vertical="center"/>
      <protection hidden="1"/>
    </xf>
    <xf numFmtId="0" fontId="16" fillId="7" borderId="22" xfId="0" applyFont="1" applyFill="1" applyBorder="1" applyAlignment="1" applyProtection="1">
      <alignment horizontal="center" vertical="center"/>
      <protection hidden="1"/>
    </xf>
    <xf numFmtId="0" fontId="16" fillId="7" borderId="23" xfId="0" applyFont="1" applyFill="1" applyBorder="1" applyAlignment="1" applyProtection="1">
      <alignment horizontal="center" vertical="center"/>
      <protection hidden="1"/>
    </xf>
    <xf numFmtId="0" fontId="17" fillId="9" borderId="39" xfId="0" applyFont="1" applyFill="1" applyBorder="1" applyAlignment="1" applyProtection="1">
      <alignment vertical="center"/>
      <protection hidden="1"/>
    </xf>
    <xf numFmtId="0" fontId="17" fillId="9" borderId="40" xfId="0" applyFont="1" applyFill="1" applyBorder="1" applyAlignment="1" applyProtection="1">
      <alignment vertical="center"/>
      <protection hidden="1"/>
    </xf>
    <xf numFmtId="0" fontId="17" fillId="9" borderId="41" xfId="0" applyFont="1" applyFill="1" applyBorder="1" applyAlignment="1" applyProtection="1">
      <alignment vertical="center"/>
      <protection hidden="1"/>
    </xf>
    <xf numFmtId="0" fontId="14" fillId="3" borderId="0" xfId="0" applyFont="1" applyFill="1" applyProtection="1">
      <protection hidden="1"/>
    </xf>
    <xf numFmtId="0" fontId="22" fillId="11" borderId="1" xfId="0" applyFont="1" applyFill="1" applyBorder="1" applyAlignment="1" applyProtection="1">
      <alignment horizontal="left"/>
      <protection hidden="1"/>
    </xf>
    <xf numFmtId="0" fontId="22" fillId="11" borderId="2" xfId="0" applyFont="1" applyFill="1" applyBorder="1" applyAlignment="1" applyProtection="1">
      <alignment horizontal="left"/>
      <protection hidden="1"/>
    </xf>
    <xf numFmtId="0" fontId="22" fillId="11" borderId="3" xfId="0" applyFont="1" applyFill="1" applyBorder="1" applyAlignment="1" applyProtection="1">
      <alignment horizontal="left"/>
      <protection hidden="1"/>
    </xf>
    <xf numFmtId="0" fontId="5" fillId="3" borderId="4" xfId="0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0" fontId="10" fillId="8" borderId="15" xfId="0" applyFont="1" applyFill="1" applyBorder="1" applyAlignment="1" applyProtection="1">
      <alignment horizontal="left"/>
      <protection hidden="1"/>
    </xf>
    <xf numFmtId="0" fontId="10" fillId="8" borderId="16" xfId="0" applyFont="1" applyFill="1" applyBorder="1" applyAlignment="1" applyProtection="1">
      <alignment horizontal="left"/>
      <protection hidden="1"/>
    </xf>
    <xf numFmtId="0" fontId="1" fillId="3" borderId="0" xfId="0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4" fillId="3" borderId="0" xfId="0" applyFont="1" applyFill="1" applyBorder="1" applyAlignment="1" applyProtection="1">
      <alignment horizontal="left"/>
      <protection hidden="1"/>
    </xf>
    <xf numFmtId="0" fontId="14" fillId="3" borderId="28" xfId="0" applyFont="1" applyFill="1" applyBorder="1" applyAlignment="1" applyProtection="1">
      <alignment horizontal="left"/>
      <protection hidden="1"/>
    </xf>
    <xf numFmtId="0" fontId="47" fillId="10" borderId="0" xfId="1" applyFont="1" applyFill="1" applyAlignment="1" applyProtection="1">
      <alignment wrapText="1"/>
      <protection hidden="1"/>
    </xf>
    <xf numFmtId="0" fontId="3" fillId="10" borderId="0" xfId="1" applyFill="1" applyAlignment="1" applyProtection="1">
      <alignment wrapText="1"/>
      <protection hidden="1"/>
    </xf>
    <xf numFmtId="0" fontId="47" fillId="10" borderId="61" xfId="1" applyFont="1" applyFill="1" applyBorder="1" applyAlignment="1" applyProtection="1">
      <alignment wrapText="1"/>
      <protection hidden="1"/>
    </xf>
    <xf numFmtId="0" fontId="3" fillId="10" borderId="61" xfId="1" applyFill="1" applyBorder="1" applyAlignment="1" applyProtection="1">
      <alignment wrapText="1"/>
      <protection hidden="1"/>
    </xf>
    <xf numFmtId="0" fontId="3" fillId="10" borderId="105" xfId="1" applyFill="1" applyBorder="1" applyAlignment="1" applyProtection="1">
      <alignment wrapText="1"/>
      <protection hidden="1"/>
    </xf>
    <xf numFmtId="0" fontId="5" fillId="3" borderId="0" xfId="0" applyFont="1" applyFill="1" applyAlignment="1" applyProtection="1">
      <alignment horizontal="left"/>
      <protection hidden="1"/>
    </xf>
    <xf numFmtId="0" fontId="5" fillId="3" borderId="6" xfId="0" applyFont="1" applyFill="1" applyBorder="1" applyAlignment="1" applyProtection="1">
      <alignment horizontal="left"/>
      <protection hidden="1"/>
    </xf>
    <xf numFmtId="0" fontId="18" fillId="10" borderId="30" xfId="1" applyFont="1" applyFill="1" applyBorder="1" applyAlignment="1" applyProtection="1">
      <alignment wrapText="1"/>
      <protection hidden="1"/>
    </xf>
    <xf numFmtId="0" fontId="18" fillId="10" borderId="0" xfId="1" applyFont="1" applyFill="1" applyAlignment="1" applyProtection="1">
      <alignment horizontal="left" wrapText="1"/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7" fillId="3" borderId="28" xfId="0" applyFont="1" applyFill="1" applyBorder="1" applyAlignment="1" applyProtection="1">
      <alignment horizontal="left"/>
      <protection hidden="1"/>
    </xf>
    <xf numFmtId="0" fontId="7" fillId="3" borderId="0" xfId="0" applyFont="1" applyFill="1" applyProtection="1">
      <protection hidden="1"/>
    </xf>
    <xf numFmtId="0" fontId="7" fillId="3" borderId="28" xfId="0" applyFont="1" applyFill="1" applyBorder="1" applyProtection="1">
      <protection hidden="1"/>
    </xf>
    <xf numFmtId="0" fontId="18" fillId="10" borderId="29" xfId="0" applyFont="1" applyFill="1" applyBorder="1" applyAlignment="1" applyProtection="1">
      <alignment horizontal="left" wrapText="1"/>
      <protection hidden="1"/>
    </xf>
    <xf numFmtId="0" fontId="18" fillId="10" borderId="104" xfId="0" applyFont="1" applyFill="1" applyBorder="1" applyAlignment="1" applyProtection="1">
      <alignment horizontal="left" wrapText="1"/>
      <protection hidden="1"/>
    </xf>
    <xf numFmtId="0" fontId="18" fillId="10" borderId="0" xfId="0" applyFont="1" applyFill="1" applyBorder="1" applyAlignment="1" applyProtection="1">
      <alignment horizontal="left" wrapText="1"/>
      <protection hidden="1"/>
    </xf>
    <xf numFmtId="0" fontId="18" fillId="10" borderId="28" xfId="0" applyFont="1" applyFill="1" applyBorder="1" applyAlignment="1" applyProtection="1">
      <alignment horizontal="left" wrapText="1"/>
      <protection hidden="1"/>
    </xf>
    <xf numFmtId="0" fontId="1" fillId="3" borderId="0" xfId="14" applyFont="1" applyFill="1" applyBorder="1" applyAlignment="1" applyProtection="1">
      <alignment wrapText="1"/>
      <protection hidden="1"/>
    </xf>
    <xf numFmtId="0" fontId="1" fillId="3" borderId="28" xfId="14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horizontal="left" wrapText="1"/>
      <protection hidden="1"/>
    </xf>
    <xf numFmtId="0" fontId="7" fillId="3" borderId="28" xfId="14" applyFont="1" applyFill="1" applyBorder="1" applyAlignment="1" applyProtection="1">
      <alignment horizontal="left" wrapText="1"/>
      <protection hidden="1"/>
    </xf>
    <xf numFmtId="0" fontId="7" fillId="3" borderId="7" xfId="14" applyFont="1" applyFill="1" applyBorder="1" applyAlignment="1" applyProtection="1">
      <alignment horizontal="left" wrapText="1"/>
      <protection hidden="1"/>
    </xf>
    <xf numFmtId="0" fontId="7" fillId="3" borderId="32" xfId="14" applyFont="1" applyFill="1" applyBorder="1" applyAlignment="1" applyProtection="1">
      <alignment horizontal="left" wrapText="1"/>
      <protection hidden="1"/>
    </xf>
    <xf numFmtId="0" fontId="7" fillId="3" borderId="29" xfId="14" applyFont="1" applyFill="1" applyBorder="1" applyAlignment="1" applyProtection="1">
      <alignment wrapText="1"/>
      <protection hidden="1"/>
    </xf>
    <xf numFmtId="0" fontId="7" fillId="3" borderId="104" xfId="14" applyFont="1" applyFill="1" applyBorder="1" applyAlignment="1" applyProtection="1">
      <alignment wrapText="1"/>
      <protection hidden="1"/>
    </xf>
    <xf numFmtId="0" fontId="10" fillId="12" borderId="33" xfId="0" applyFont="1" applyFill="1" applyBorder="1" applyAlignment="1" applyProtection="1">
      <alignment horizontal="left"/>
      <protection hidden="1"/>
    </xf>
    <xf numFmtId="0" fontId="10" fillId="12" borderId="34" xfId="0" applyFont="1" applyFill="1" applyBorder="1" applyAlignment="1" applyProtection="1">
      <alignment horizontal="left"/>
      <protection hidden="1"/>
    </xf>
    <xf numFmtId="0" fontId="22" fillId="11" borderId="24" xfId="0" applyFont="1" applyFill="1" applyBorder="1" applyAlignment="1" applyProtection="1">
      <alignment horizontal="left"/>
      <protection hidden="1"/>
    </xf>
    <xf numFmtId="0" fontId="22" fillId="11" borderId="25" xfId="0" applyFont="1" applyFill="1" applyBorder="1" applyAlignment="1" applyProtection="1">
      <alignment horizontal="left"/>
      <protection hidden="1"/>
    </xf>
    <xf numFmtId="0" fontId="22" fillId="11" borderId="27" xfId="0" applyFont="1" applyFill="1" applyBorder="1" applyAlignment="1" applyProtection="1">
      <alignment horizontal="left"/>
      <protection hidden="1"/>
    </xf>
    <xf numFmtId="0" fontId="11" fillId="10" borderId="29" xfId="1" applyFont="1" applyFill="1" applyBorder="1" applyAlignment="1" applyProtection="1">
      <alignment wrapText="1"/>
      <protection hidden="1"/>
    </xf>
    <xf numFmtId="0" fontId="11" fillId="10" borderId="104" xfId="1" applyFont="1" applyFill="1" applyBorder="1" applyAlignment="1" applyProtection="1">
      <alignment wrapText="1"/>
      <protection hidden="1"/>
    </xf>
    <xf numFmtId="0" fontId="7" fillId="3" borderId="0" xfId="14" applyFont="1" applyFill="1" applyBorder="1" applyAlignment="1" applyProtection="1">
      <alignment wrapText="1"/>
      <protection hidden="1"/>
    </xf>
    <xf numFmtId="0" fontId="7" fillId="3" borderId="28" xfId="14" applyFont="1" applyFill="1" applyBorder="1" applyAlignment="1" applyProtection="1">
      <alignment wrapText="1"/>
      <protection hidden="1"/>
    </xf>
    <xf numFmtId="0" fontId="7" fillId="3" borderId="29" xfId="14" applyFont="1" applyFill="1" applyBorder="1" applyAlignment="1" applyProtection="1">
      <alignment horizontal="left" wrapText="1"/>
      <protection hidden="1"/>
    </xf>
    <xf numFmtId="0" fontId="7" fillId="3" borderId="104" xfId="14" applyFont="1" applyFill="1" applyBorder="1" applyAlignment="1" applyProtection="1">
      <alignment horizontal="left" wrapText="1"/>
      <protection hidden="1"/>
    </xf>
    <xf numFmtId="0" fontId="18" fillId="10" borderId="0" xfId="0" applyFont="1" applyFill="1" applyAlignment="1" applyProtection="1">
      <alignment horizontal="left" wrapText="1"/>
      <protection hidden="1"/>
    </xf>
    <xf numFmtId="0" fontId="14" fillId="3" borderId="6" xfId="0" applyFont="1" applyFill="1" applyBorder="1" applyProtection="1">
      <protection hidden="1"/>
    </xf>
    <xf numFmtId="1" fontId="7" fillId="13" borderId="0" xfId="0" applyNumberFormat="1" applyFont="1" applyFill="1" applyBorder="1" applyProtection="1">
      <protection locked="0"/>
    </xf>
    <xf numFmtId="1" fontId="7" fillId="13" borderId="28" xfId="0" applyNumberFormat="1" applyFont="1" applyFill="1" applyBorder="1" applyProtection="1">
      <protection locked="0"/>
    </xf>
    <xf numFmtId="1" fontId="7" fillId="13" borderId="29" xfId="0" applyNumberFormat="1" applyFont="1" applyFill="1" applyBorder="1" applyProtection="1">
      <protection locked="0"/>
    </xf>
    <xf numFmtId="1" fontId="7" fillId="13" borderId="104" xfId="0" applyNumberFormat="1" applyFont="1" applyFill="1" applyBorder="1" applyProtection="1">
      <protection locked="0"/>
    </xf>
    <xf numFmtId="0" fontId="7" fillId="3" borderId="0" xfId="14" applyFont="1" applyFill="1" applyAlignment="1" applyProtection="1">
      <alignment wrapText="1"/>
      <protection hidden="1"/>
    </xf>
    <xf numFmtId="0" fontId="10" fillId="8" borderId="108" xfId="0" applyFont="1" applyFill="1" applyBorder="1" applyAlignment="1" applyProtection="1">
      <alignment horizontal="left"/>
      <protection hidden="1"/>
    </xf>
    <xf numFmtId="0" fontId="11" fillId="3" borderId="4" xfId="0" applyFont="1" applyFill="1" applyBorder="1" applyAlignment="1" applyProtection="1">
      <alignment wrapText="1"/>
      <protection hidden="1"/>
    </xf>
    <xf numFmtId="0" fontId="11" fillId="3" borderId="0" xfId="0" applyFont="1" applyFill="1" applyAlignment="1" applyProtection="1">
      <alignment wrapText="1"/>
      <protection hidden="1"/>
    </xf>
    <xf numFmtId="0" fontId="11" fillId="3" borderId="19" xfId="0" applyFont="1" applyFill="1" applyBorder="1" applyAlignment="1" applyProtection="1">
      <alignment wrapText="1"/>
      <protection hidden="1"/>
    </xf>
    <xf numFmtId="0" fontId="18" fillId="10" borderId="73" xfId="1" applyFont="1" applyFill="1" applyBorder="1" applyAlignment="1" applyProtection="1">
      <alignment wrapText="1"/>
      <protection hidden="1"/>
    </xf>
    <xf numFmtId="0" fontId="18" fillId="10" borderId="74" xfId="1" applyFont="1" applyFill="1" applyBorder="1" applyAlignment="1" applyProtection="1">
      <alignment wrapText="1"/>
      <protection hidden="1"/>
    </xf>
    <xf numFmtId="0" fontId="28" fillId="11" borderId="46" xfId="0" applyFont="1" applyFill="1" applyBorder="1" applyAlignment="1" applyProtection="1">
      <alignment horizontal="left"/>
      <protection hidden="1"/>
    </xf>
    <xf numFmtId="0" fontId="28" fillId="11" borderId="47" xfId="0" applyFont="1" applyFill="1" applyBorder="1" applyAlignment="1" applyProtection="1">
      <alignment horizontal="left"/>
      <protection hidden="1"/>
    </xf>
    <xf numFmtId="0" fontId="28" fillId="11" borderId="48" xfId="0" applyFont="1" applyFill="1" applyBorder="1" applyAlignment="1" applyProtection="1">
      <alignment horizontal="left"/>
      <protection hidden="1"/>
    </xf>
    <xf numFmtId="0" fontId="1" fillId="3" borderId="4" xfId="14" applyFont="1" applyFill="1" applyBorder="1" applyAlignment="1" applyProtection="1">
      <alignment wrapText="1"/>
      <protection hidden="1"/>
    </xf>
    <xf numFmtId="0" fontId="1" fillId="3" borderId="0" xfId="14" applyFont="1" applyFill="1" applyAlignment="1" applyProtection="1">
      <alignment wrapText="1"/>
      <protection hidden="1"/>
    </xf>
    <xf numFmtId="0" fontId="1" fillId="3" borderId="19" xfId="14" applyFont="1" applyFill="1" applyBorder="1" applyAlignment="1" applyProtection="1">
      <alignment wrapText="1"/>
      <protection hidden="1"/>
    </xf>
    <xf numFmtId="0" fontId="1" fillId="3" borderId="4" xfId="14" applyFont="1" applyFill="1" applyBorder="1" applyAlignment="1" applyProtection="1">
      <protection hidden="1"/>
    </xf>
    <xf numFmtId="0" fontId="1" fillId="3" borderId="0" xfId="14" applyFont="1" applyFill="1" applyAlignment="1" applyProtection="1">
      <protection hidden="1"/>
    </xf>
    <xf numFmtId="0" fontId="1" fillId="3" borderId="19" xfId="14" applyFont="1" applyFill="1" applyBorder="1" applyAlignment="1" applyProtection="1">
      <protection hidden="1"/>
    </xf>
    <xf numFmtId="0" fontId="4" fillId="8" borderId="7" xfId="0" applyFont="1" applyFill="1" applyBorder="1" applyProtection="1">
      <protection hidden="1"/>
    </xf>
    <xf numFmtId="0" fontId="4" fillId="3" borderId="118" xfId="0" applyFont="1" applyFill="1" applyBorder="1" applyAlignment="1" applyProtection="1">
      <alignment horizontal="right" vertical="center"/>
      <protection hidden="1"/>
    </xf>
    <xf numFmtId="0" fontId="4" fillId="3" borderId="119" xfId="0" applyFont="1" applyFill="1" applyBorder="1" applyAlignment="1" applyProtection="1">
      <alignment horizontal="right" vertical="center"/>
      <protection hidden="1"/>
    </xf>
    <xf numFmtId="0" fontId="4" fillId="3" borderId="149" xfId="0" applyFont="1" applyFill="1" applyBorder="1" applyAlignment="1" applyProtection="1">
      <alignment horizontal="right" vertical="center"/>
      <protection hidden="1"/>
    </xf>
    <xf numFmtId="0" fontId="4" fillId="3" borderId="116" xfId="0" applyFont="1" applyFill="1" applyBorder="1" applyAlignment="1" applyProtection="1">
      <alignment horizontal="right" vertical="center"/>
      <protection hidden="1"/>
    </xf>
    <xf numFmtId="0" fontId="4" fillId="3" borderId="87" xfId="0" applyFont="1" applyFill="1" applyBorder="1" applyAlignment="1" applyProtection="1">
      <alignment horizontal="right" vertical="center"/>
      <protection hidden="1"/>
    </xf>
    <xf numFmtId="0" fontId="4" fillId="3" borderId="72" xfId="0" applyFont="1" applyFill="1" applyBorder="1" applyAlignment="1" applyProtection="1">
      <alignment horizontal="right" vertical="center"/>
      <protection hidden="1"/>
    </xf>
    <xf numFmtId="0" fontId="1" fillId="3" borderId="6" xfId="14" applyFont="1" applyFill="1" applyBorder="1" applyAlignment="1" applyProtection="1">
      <alignment wrapText="1"/>
      <protection hidden="1"/>
    </xf>
    <xf numFmtId="0" fontId="1" fillId="3" borderId="7" xfId="14" applyFont="1" applyFill="1" applyBorder="1" applyAlignment="1" applyProtection="1">
      <alignment wrapText="1"/>
      <protection hidden="1"/>
    </xf>
    <xf numFmtId="0" fontId="1" fillId="3" borderId="49" xfId="14" applyFont="1" applyFill="1" applyBorder="1" applyAlignment="1" applyProtection="1">
      <alignment wrapText="1"/>
      <protection hidden="1"/>
    </xf>
    <xf numFmtId="0" fontId="1" fillId="3" borderId="4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9" xfId="0" applyFont="1" applyFill="1" applyBorder="1" applyProtection="1">
      <protection locked="0"/>
    </xf>
    <xf numFmtId="0" fontId="16" fillId="7" borderId="1" xfId="0" applyFont="1" applyFill="1" applyBorder="1" applyAlignment="1" applyProtection="1">
      <alignment horizontal="center" vertical="center"/>
      <protection locked="0"/>
    </xf>
    <xf numFmtId="0" fontId="16" fillId="7" borderId="2" xfId="0" applyFont="1" applyFill="1" applyBorder="1" applyAlignment="1" applyProtection="1">
      <alignment horizontal="center" vertical="center"/>
      <protection locked="0"/>
    </xf>
    <xf numFmtId="0" fontId="16" fillId="7" borderId="3" xfId="0" applyFont="1" applyFill="1" applyBorder="1" applyAlignment="1" applyProtection="1">
      <alignment horizontal="center" vertical="center"/>
      <protection locked="0"/>
    </xf>
    <xf numFmtId="0" fontId="17" fillId="6" borderId="39" xfId="0" applyFont="1" applyFill="1" applyBorder="1" applyAlignment="1" applyProtection="1">
      <alignment vertical="center"/>
      <protection locked="0"/>
    </xf>
    <xf numFmtId="0" fontId="17" fillId="6" borderId="40" xfId="0" applyFont="1" applyFill="1" applyBorder="1" applyAlignment="1" applyProtection="1">
      <alignment vertical="center"/>
      <protection locked="0"/>
    </xf>
    <xf numFmtId="0" fontId="17" fillId="6" borderId="50" xfId="0" applyFont="1" applyFill="1" applyBorder="1" applyAlignment="1" applyProtection="1">
      <alignment vertical="center"/>
      <protection locked="0"/>
    </xf>
    <xf numFmtId="0" fontId="14" fillId="0" borderId="24" xfId="0" applyFont="1" applyBorder="1" applyProtection="1">
      <protection locked="0"/>
    </xf>
    <xf numFmtId="0" fontId="14" fillId="0" borderId="25" xfId="0" applyFont="1" applyBorder="1" applyProtection="1">
      <protection locked="0"/>
    </xf>
    <xf numFmtId="0" fontId="14" fillId="0" borderId="27" xfId="0" applyFont="1" applyBorder="1" applyProtection="1">
      <protection locked="0"/>
    </xf>
    <xf numFmtId="0" fontId="5" fillId="3" borderId="4" xfId="0" applyFont="1" applyFill="1" applyBorder="1" applyAlignment="1" applyProtection="1">
      <alignment horizontal="left"/>
      <protection locked="0"/>
    </xf>
    <xf numFmtId="0" fontId="5" fillId="3" borderId="0" xfId="0" applyFont="1" applyFill="1" applyBorder="1" applyAlignment="1" applyProtection="1">
      <alignment horizontal="left"/>
      <protection locked="0"/>
    </xf>
    <xf numFmtId="0" fontId="1" fillId="3" borderId="53" xfId="0" applyFont="1" applyFill="1" applyBorder="1" applyProtection="1">
      <protection locked="0"/>
    </xf>
    <xf numFmtId="0" fontId="1" fillId="3" borderId="54" xfId="0" applyFont="1" applyFill="1" applyBorder="1" applyProtection="1">
      <protection locked="0"/>
    </xf>
    <xf numFmtId="0" fontId="29" fillId="3" borderId="144" xfId="0" applyFont="1" applyFill="1" applyBorder="1" applyProtection="1">
      <protection locked="0"/>
    </xf>
    <xf numFmtId="0" fontId="29" fillId="3" borderId="45" xfId="0" applyFont="1" applyFill="1" applyBorder="1" applyProtection="1">
      <protection locked="0"/>
    </xf>
    <xf numFmtId="0" fontId="29" fillId="3" borderId="0" xfId="0" applyFont="1" applyFill="1" applyBorder="1" applyProtection="1">
      <protection locked="0"/>
    </xf>
    <xf numFmtId="0" fontId="29" fillId="3" borderId="19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 wrapText="1"/>
      <protection locked="0"/>
    </xf>
    <xf numFmtId="0" fontId="10" fillId="3" borderId="25" xfId="0" applyFont="1" applyFill="1" applyBorder="1" applyAlignment="1" applyProtection="1">
      <alignment horizontal="left" wrapText="1"/>
      <protection locked="0"/>
    </xf>
    <xf numFmtId="0" fontId="10" fillId="3" borderId="26" xfId="0" applyFont="1" applyFill="1" applyBorder="1" applyAlignment="1" applyProtection="1">
      <alignment horizontal="left" wrapText="1"/>
      <protection locked="0"/>
    </xf>
    <xf numFmtId="0" fontId="14" fillId="0" borderId="56" xfId="0" applyFont="1" applyBorder="1" applyProtection="1">
      <protection locked="0"/>
    </xf>
    <xf numFmtId="0" fontId="14" fillId="0" borderId="57" xfId="0" applyFont="1" applyBorder="1" applyProtection="1">
      <protection locked="0"/>
    </xf>
    <xf numFmtId="0" fontId="14" fillId="0" borderId="58" xfId="0" applyFont="1" applyBorder="1" applyProtection="1">
      <protection locked="0"/>
    </xf>
    <xf numFmtId="0" fontId="1" fillId="3" borderId="43" xfId="0" applyFont="1" applyFill="1" applyBorder="1" applyProtection="1">
      <protection locked="0"/>
    </xf>
    <xf numFmtId="0" fontId="29" fillId="3" borderId="59" xfId="0" applyFont="1" applyFill="1" applyBorder="1" applyProtection="1">
      <protection locked="0"/>
    </xf>
    <xf numFmtId="0" fontId="29" fillId="3" borderId="60" xfId="0" applyFont="1" applyFill="1" applyBorder="1" applyProtection="1">
      <protection locked="0"/>
    </xf>
    <xf numFmtId="0" fontId="1" fillId="3" borderId="61" xfId="0" applyFont="1" applyFill="1" applyBorder="1" applyProtection="1">
      <protection locked="0"/>
    </xf>
    <xf numFmtId="0" fontId="1" fillId="3" borderId="62" xfId="0" applyFont="1" applyFill="1" applyBorder="1" applyProtection="1">
      <protection locked="0"/>
    </xf>
    <xf numFmtId="0" fontId="7" fillId="3" borderId="64" xfId="0" applyFont="1" applyFill="1" applyBorder="1" applyProtection="1">
      <protection locked="0"/>
    </xf>
    <xf numFmtId="0" fontId="7" fillId="3" borderId="65" xfId="0" applyFont="1" applyFill="1" applyBorder="1" applyProtection="1">
      <protection locked="0"/>
    </xf>
    <xf numFmtId="0" fontId="10" fillId="3" borderId="24" xfId="0" applyFont="1" applyFill="1" applyBorder="1" applyAlignment="1" applyProtection="1">
      <alignment horizontal="left"/>
      <protection locked="0"/>
    </xf>
    <xf numFmtId="0" fontId="10" fillId="3" borderId="25" xfId="0" applyFont="1" applyFill="1" applyBorder="1" applyAlignment="1" applyProtection="1">
      <alignment horizontal="left"/>
      <protection locked="0"/>
    </xf>
    <xf numFmtId="0" fontId="10" fillId="3" borderId="26" xfId="0" applyFont="1" applyFill="1" applyBorder="1" applyAlignment="1" applyProtection="1">
      <alignment horizontal="left"/>
      <protection locked="0"/>
    </xf>
    <xf numFmtId="0" fontId="1" fillId="3" borderId="66" xfId="0" applyFont="1" applyFill="1" applyBorder="1" applyProtection="1">
      <protection locked="0"/>
    </xf>
    <xf numFmtId="0" fontId="1" fillId="3" borderId="67" xfId="0" applyFont="1" applyFill="1" applyBorder="1" applyProtection="1">
      <protection locked="0"/>
    </xf>
    <xf numFmtId="0" fontId="18" fillId="10" borderId="0" xfId="1" applyFont="1" applyFill="1" applyBorder="1" applyAlignment="1" applyProtection="1">
      <alignment horizontal="left" wrapText="1"/>
      <protection locked="0"/>
    </xf>
    <xf numFmtId="0" fontId="18" fillId="10" borderId="19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 wrapText="1"/>
      <protection locked="0"/>
    </xf>
    <xf numFmtId="0" fontId="10" fillId="8" borderId="25" xfId="0" applyFont="1" applyFill="1" applyBorder="1" applyAlignment="1" applyProtection="1">
      <alignment horizontal="left" wrapText="1"/>
      <protection locked="0"/>
    </xf>
    <xf numFmtId="0" fontId="10" fillId="8" borderId="26" xfId="0" applyFont="1" applyFill="1" applyBorder="1" applyAlignment="1" applyProtection="1">
      <alignment horizontal="left" wrapText="1"/>
      <protection locked="0"/>
    </xf>
    <xf numFmtId="0" fontId="4" fillId="3" borderId="4" xfId="0" applyFont="1" applyFill="1" applyBorder="1" applyProtection="1">
      <protection locked="0"/>
    </xf>
    <xf numFmtId="0" fontId="4" fillId="3" borderId="0" xfId="0" applyFont="1" applyFill="1" applyBorder="1" applyProtection="1">
      <protection locked="0"/>
    </xf>
    <xf numFmtId="0" fontId="4" fillId="3" borderId="5" xfId="0" applyFont="1" applyFill="1" applyBorder="1" applyProtection="1">
      <protection locked="0"/>
    </xf>
    <xf numFmtId="0" fontId="7" fillId="3" borderId="109" xfId="0" applyFont="1" applyFill="1" applyBorder="1" applyProtection="1">
      <protection locked="0"/>
    </xf>
    <xf numFmtId="0" fontId="7" fillId="3" borderId="19" xfId="0" applyFont="1" applyFill="1" applyBorder="1" applyProtection="1">
      <protection locked="0"/>
    </xf>
    <xf numFmtId="0" fontId="11" fillId="10" borderId="0" xfId="1" applyFont="1" applyFill="1" applyBorder="1" applyAlignment="1" applyProtection="1">
      <alignment horizontal="left" wrapText="1"/>
      <protection locked="0"/>
    </xf>
    <xf numFmtId="0" fontId="11" fillId="10" borderId="19" xfId="1" applyFont="1" applyFill="1" applyBorder="1" applyAlignment="1" applyProtection="1">
      <alignment horizontal="left" wrapText="1"/>
      <protection locked="0"/>
    </xf>
    <xf numFmtId="0" fontId="11" fillId="10" borderId="44" xfId="1" applyFont="1" applyFill="1" applyBorder="1" applyAlignment="1" applyProtection="1">
      <alignment horizontal="left" wrapText="1"/>
      <protection locked="0"/>
    </xf>
    <xf numFmtId="0" fontId="11" fillId="10" borderId="45" xfId="1" applyFont="1" applyFill="1" applyBorder="1" applyAlignment="1" applyProtection="1">
      <alignment horizontal="left" wrapText="1"/>
      <protection locked="0"/>
    </xf>
    <xf numFmtId="0" fontId="10" fillId="8" borderId="24" xfId="0" applyFont="1" applyFill="1" applyBorder="1" applyAlignment="1" applyProtection="1">
      <alignment horizontal="left"/>
      <protection locked="0"/>
    </xf>
    <xf numFmtId="0" fontId="10" fillId="8" borderId="25" xfId="0" applyFont="1" applyFill="1" applyBorder="1" applyAlignment="1" applyProtection="1">
      <alignment horizontal="left"/>
      <protection locked="0"/>
    </xf>
    <xf numFmtId="0" fontId="10" fillId="8" borderId="26" xfId="0" applyFont="1" applyFill="1" applyBorder="1" applyAlignment="1" applyProtection="1">
      <alignment horizontal="left"/>
      <protection locked="0"/>
    </xf>
    <xf numFmtId="0" fontId="1" fillId="3" borderId="6" xfId="0" applyFont="1" applyFill="1" applyBorder="1" applyProtection="1">
      <protection locked="0"/>
    </xf>
    <xf numFmtId="0" fontId="1" fillId="3" borderId="7" xfId="0" applyFont="1" applyFill="1" applyBorder="1" applyProtection="1">
      <protection locked="0"/>
    </xf>
    <xf numFmtId="0" fontId="11" fillId="14" borderId="20" xfId="1" applyFont="1" applyFill="1" applyBorder="1" applyAlignment="1" applyProtection="1">
      <alignment wrapText="1"/>
      <protection locked="0"/>
    </xf>
    <xf numFmtId="0" fontId="51" fillId="3" borderId="13" xfId="15" applyFont="1" applyFill="1" applyBorder="1" applyAlignment="1">
      <alignment horizontal="right" vertical="center"/>
    </xf>
    <xf numFmtId="0" fontId="34" fillId="3" borderId="13" xfId="15" applyFont="1" applyFill="1" applyBorder="1" applyAlignment="1">
      <alignment horizontal="right" vertical="center"/>
    </xf>
    <xf numFmtId="3" fontId="34" fillId="3" borderId="13" xfId="15" applyNumberFormat="1" applyFont="1" applyFill="1" applyBorder="1" applyAlignment="1">
      <alignment horizontal="right" vertical="center"/>
    </xf>
    <xf numFmtId="0" fontId="50" fillId="12" borderId="111" xfId="15" applyFont="1" applyFill="1" applyBorder="1" applyAlignment="1">
      <alignment vertical="center"/>
    </xf>
    <xf numFmtId="0" fontId="50" fillId="12" borderId="13" xfId="15" applyFont="1" applyFill="1" applyBorder="1" applyAlignment="1">
      <alignment vertical="center"/>
    </xf>
    <xf numFmtId="0" fontId="49" fillId="9" borderId="89" xfId="15" applyFont="1" applyFill="1" applyBorder="1" applyAlignment="1">
      <alignment vertical="center"/>
    </xf>
    <xf numFmtId="0" fontId="49" fillId="9" borderId="90" xfId="15" applyFont="1" applyFill="1" applyBorder="1" applyAlignment="1">
      <alignment vertical="center"/>
    </xf>
    <xf numFmtId="0" fontId="49" fillId="9" borderId="90" xfId="15" applyFont="1" applyFill="1" applyBorder="1" applyAlignment="1">
      <alignment horizontal="center" vertical="center"/>
    </xf>
    <xf numFmtId="9" fontId="34" fillId="2" borderId="13" xfId="11" applyFont="1" applyFill="1" applyBorder="1" applyAlignment="1">
      <alignment horizontal="right" vertical="center"/>
    </xf>
    <xf numFmtId="49" fontId="34" fillId="3" borderId="13" xfId="15" applyNumberFormat="1" applyFont="1" applyFill="1" applyBorder="1" applyAlignment="1">
      <alignment horizontal="right" vertical="center"/>
    </xf>
    <xf numFmtId="0" fontId="34" fillId="3" borderId="112" xfId="15" applyFont="1" applyFill="1" applyBorder="1" applyAlignment="1">
      <alignment horizontal="right" vertical="center"/>
    </xf>
    <xf numFmtId="0" fontId="51" fillId="3" borderId="112" xfId="15" applyFont="1" applyFill="1" applyBorder="1" applyAlignment="1">
      <alignment horizontal="right" vertical="center"/>
    </xf>
    <xf numFmtId="3" fontId="34" fillId="3" borderId="112" xfId="15" applyNumberFormat="1" applyFont="1" applyFill="1" applyBorder="1" applyAlignment="1">
      <alignment horizontal="right" vertical="center"/>
    </xf>
    <xf numFmtId="0" fontId="48" fillId="7" borderId="76" xfId="15" applyFont="1" applyFill="1" applyBorder="1" applyAlignment="1">
      <alignment horizontal="center" vertical="center"/>
    </xf>
    <xf numFmtId="0" fontId="48" fillId="7" borderId="77" xfId="15" applyFont="1" applyFill="1" applyBorder="1" applyAlignment="1">
      <alignment horizontal="center" vertical="center"/>
    </xf>
    <xf numFmtId="0" fontId="48" fillId="7" borderId="78" xfId="15" applyFont="1" applyFill="1" applyBorder="1" applyAlignment="1">
      <alignment horizontal="center" vertical="center"/>
    </xf>
    <xf numFmtId="0" fontId="49" fillId="9" borderId="94" xfId="15" applyFont="1" applyFill="1" applyBorder="1" applyAlignment="1">
      <alignment horizontal="center" vertical="center"/>
    </xf>
    <xf numFmtId="176" fontId="34" fillId="3" borderId="13" xfId="15" applyNumberFormat="1" applyFont="1" applyFill="1" applyBorder="1" applyAlignment="1">
      <alignment horizontal="right" vertical="center"/>
    </xf>
    <xf numFmtId="176" fontId="34" fillId="3" borderId="112" xfId="15" applyNumberFormat="1" applyFont="1" applyFill="1" applyBorder="1" applyAlignment="1">
      <alignment horizontal="right" vertical="center"/>
    </xf>
    <xf numFmtId="9" fontId="34" fillId="2" borderId="112" xfId="11" applyFont="1" applyFill="1" applyBorder="1" applyAlignment="1">
      <alignment horizontal="right" vertical="center"/>
    </xf>
    <xf numFmtId="49" fontId="34" fillId="3" borderId="112" xfId="15" applyNumberFormat="1" applyFont="1" applyFill="1" applyBorder="1" applyAlignment="1">
      <alignment horizontal="right" vertical="center"/>
    </xf>
    <xf numFmtId="169" fontId="32" fillId="4" borderId="89" xfId="15" applyNumberFormat="1" applyFont="1" applyFill="1" applyBorder="1" applyAlignment="1">
      <alignment horizontal="center" vertical="center"/>
    </xf>
    <xf numFmtId="169" fontId="32" fillId="4" borderId="90" xfId="15" applyNumberFormat="1" applyFont="1" applyFill="1" applyBorder="1" applyAlignment="1">
      <alignment horizontal="center" vertical="center"/>
    </xf>
    <xf numFmtId="169" fontId="32" fillId="4" borderId="94" xfId="15" applyNumberFormat="1" applyFont="1" applyFill="1" applyBorder="1" applyAlignment="1">
      <alignment horizontal="center" vertical="center"/>
    </xf>
    <xf numFmtId="0" fontId="50" fillId="12" borderId="113" xfId="15" applyFont="1" applyFill="1" applyBorder="1" applyAlignment="1">
      <alignment vertical="center"/>
    </xf>
    <xf numFmtId="0" fontId="50" fillId="12" borderId="114" xfId="15" applyFont="1" applyFill="1" applyBorder="1" applyAlignment="1">
      <alignment vertical="center"/>
    </xf>
    <xf numFmtId="0" fontId="34" fillId="3" borderId="114" xfId="15" applyFont="1" applyFill="1" applyBorder="1" applyAlignment="1">
      <alignment horizontal="right" vertical="center"/>
    </xf>
    <xf numFmtId="0" fontId="34" fillId="3" borderId="115" xfId="15" applyFont="1" applyFill="1" applyBorder="1" applyAlignment="1">
      <alignment horizontal="right" vertical="center"/>
    </xf>
    <xf numFmtId="0" fontId="32" fillId="4" borderId="96" xfId="15" applyFont="1" applyFill="1" applyBorder="1" applyAlignment="1">
      <alignment horizontal="center" vertical="center"/>
    </xf>
    <xf numFmtId="0" fontId="35" fillId="7" borderId="69" xfId="15" applyFont="1" applyFill="1" applyBorder="1" applyAlignment="1">
      <alignment horizontal="center" vertical="center"/>
    </xf>
    <xf numFmtId="0" fontId="35" fillId="7" borderId="40" xfId="15" applyFont="1" applyFill="1" applyBorder="1" applyAlignment="1">
      <alignment horizontal="center" vertical="center"/>
    </xf>
    <xf numFmtId="0" fontId="35" fillId="7" borderId="70" xfId="15" applyFont="1" applyFill="1" applyBorder="1" applyAlignment="1">
      <alignment horizontal="center" vertical="center"/>
    </xf>
    <xf numFmtId="0" fontId="32" fillId="4" borderId="89" xfId="15" applyFont="1" applyFill="1" applyBorder="1" applyAlignment="1">
      <alignment horizontal="center" vertical="center" wrapText="1"/>
    </xf>
    <xf numFmtId="0" fontId="32" fillId="4" borderId="80" xfId="15" applyFont="1" applyFill="1" applyBorder="1" applyAlignment="1">
      <alignment horizontal="center" vertical="center" wrapText="1"/>
    </xf>
    <xf numFmtId="0" fontId="32" fillId="4" borderId="90" xfId="15" applyFont="1" applyFill="1" applyBorder="1" applyAlignment="1">
      <alignment horizontal="center" vertical="center"/>
    </xf>
    <xf numFmtId="0" fontId="32" fillId="4" borderId="81" xfId="15" applyFont="1" applyFill="1" applyBorder="1" applyAlignment="1">
      <alignment horizontal="center" vertical="center"/>
    </xf>
    <xf numFmtId="0" fontId="32" fillId="4" borderId="90" xfId="15" applyFont="1" applyFill="1" applyBorder="1" applyAlignment="1">
      <alignment horizontal="center" vertical="center" wrapText="1"/>
    </xf>
    <xf numFmtId="0" fontId="32" fillId="4" borderId="81" xfId="15" applyFont="1" applyFill="1" applyBorder="1" applyAlignment="1">
      <alignment horizontal="center" vertical="center" wrapText="1"/>
    </xf>
    <xf numFmtId="0" fontId="32" fillId="4" borderId="91" xfId="15" applyFont="1" applyFill="1" applyBorder="1" applyAlignment="1">
      <alignment horizontal="center" vertical="center"/>
    </xf>
    <xf numFmtId="0" fontId="32" fillId="4" borderId="97" xfId="15" applyFont="1" applyFill="1" applyBorder="1" applyAlignment="1">
      <alignment horizontal="center" vertical="center"/>
    </xf>
    <xf numFmtId="0" fontId="32" fillId="4" borderId="91" xfId="15" applyFont="1" applyFill="1" applyBorder="1" applyAlignment="1">
      <alignment horizontal="center" vertical="center" wrapText="1"/>
    </xf>
    <xf numFmtId="0" fontId="32" fillId="4" borderId="97" xfId="15" applyFont="1" applyFill="1" applyBorder="1" applyAlignment="1">
      <alignment horizontal="center" vertical="center" wrapText="1"/>
    </xf>
    <xf numFmtId="0" fontId="32" fillId="4" borderId="92" xfId="15" applyFont="1" applyFill="1" applyBorder="1" applyAlignment="1">
      <alignment horizontal="center" vertical="center" wrapText="1"/>
    </xf>
    <xf numFmtId="0" fontId="32" fillId="4" borderId="93" xfId="15" applyFont="1" applyFill="1" applyBorder="1" applyAlignment="1">
      <alignment horizontal="center" vertical="center" wrapText="1"/>
    </xf>
    <xf numFmtId="0" fontId="32" fillId="4" borderId="94" xfId="15" applyFont="1" applyFill="1" applyBorder="1" applyAlignment="1">
      <alignment horizontal="center" vertical="center" wrapText="1"/>
    </xf>
    <xf numFmtId="0" fontId="32" fillId="4" borderId="82" xfId="15" applyFont="1" applyFill="1" applyBorder="1" applyAlignment="1">
      <alignment horizontal="center" vertical="center" wrapText="1"/>
    </xf>
    <xf numFmtId="17" fontId="32" fillId="4" borderId="95" xfId="15" applyNumberFormat="1" applyFont="1" applyFill="1" applyBorder="1" applyAlignment="1">
      <alignment horizontal="center" vertical="center"/>
    </xf>
    <xf numFmtId="17" fontId="32" fillId="4" borderId="90" xfId="15" applyNumberFormat="1" applyFont="1" applyFill="1" applyBorder="1" applyAlignment="1">
      <alignment horizontal="center" vertical="center"/>
    </xf>
    <xf numFmtId="17" fontId="32" fillId="4" borderId="94" xfId="15" applyNumberFormat="1" applyFont="1" applyFill="1" applyBorder="1" applyAlignment="1">
      <alignment horizontal="center" vertical="center"/>
    </xf>
    <xf numFmtId="169" fontId="32" fillId="4" borderId="95" xfId="15" applyNumberFormat="1" applyFont="1" applyFill="1" applyBorder="1" applyAlignment="1">
      <alignment horizontal="center" vertical="center"/>
    </xf>
  </cellXfs>
  <cellStyles count="28">
    <cellStyle name="Comma" xfId="10" builtinId="3"/>
    <cellStyle name="Comma 2" xfId="13" xr:uid="{00000000-0005-0000-0000-000001000000}"/>
    <cellStyle name="Excel Built-in Normal" xfId="14" xr:uid="{1D8AF1C7-FFA2-4BFD-B8C2-25AC534ECF29}"/>
    <cellStyle name="Hyperlink 2" xfId="21" xr:uid="{4C855A95-CA7A-4FDD-96C2-23F644DA5998}"/>
    <cellStyle name="Normal" xfId="0" builtinId="0"/>
    <cellStyle name="Normal 11" xfId="25" xr:uid="{C5F937D5-3905-4102-BD7B-5F3C1B90E849}"/>
    <cellStyle name="Normal 11 2" xfId="27" xr:uid="{4348689D-AB4E-4CB0-8A95-4B3F74D3818C}"/>
    <cellStyle name="Normal 2" xfId="1" xr:uid="{00000000-0005-0000-0000-000003000000}"/>
    <cellStyle name="Normal 2 2" xfId="2" xr:uid="{00000000-0005-0000-0000-000004000000}"/>
    <cellStyle name="Normal 2 2 2" xfId="3" xr:uid="{00000000-0005-0000-0000-000005000000}"/>
    <cellStyle name="Normal 2 2 3" xfId="8" xr:uid="{00000000-0005-0000-0000-000006000000}"/>
    <cellStyle name="Normal 2 3" xfId="4" xr:uid="{00000000-0005-0000-0000-000007000000}"/>
    <cellStyle name="Normal 2 4" xfId="7" xr:uid="{00000000-0005-0000-0000-000008000000}"/>
    <cellStyle name="Normal 3" xfId="6" xr:uid="{00000000-0005-0000-0000-000009000000}"/>
    <cellStyle name="Normal 3 2" xfId="15" xr:uid="{3352418C-9F38-4BB5-99A4-CF9233CD6C54}"/>
    <cellStyle name="Normal 3 3" xfId="20" xr:uid="{99CA65D0-9318-4120-ACB7-05902F0497A5}"/>
    <cellStyle name="Normal 3 4" xfId="26" xr:uid="{DDD1A949-2E41-40BC-92AC-2FD7CC748CB4}"/>
    <cellStyle name="Normal 4" xfId="12" xr:uid="{00000000-0005-0000-0000-00000A000000}"/>
    <cellStyle name="Normal 5" xfId="16" xr:uid="{333D6435-2148-44D2-92EA-997B5D2027EC}"/>
    <cellStyle name="Normal 58" xfId="17" xr:uid="{D0ECCEFE-4FEB-4B6D-B239-7E73F0305A57}"/>
    <cellStyle name="Normal 58 2" xfId="24" xr:uid="{877D0DEB-9085-4B46-8DEE-448ABF0FBD68}"/>
    <cellStyle name="Normal 6" xfId="18" xr:uid="{8F57E8BE-77E7-40D0-A9CC-E56E1E44F217}"/>
    <cellStyle name="Normal 7" xfId="19" xr:uid="{907AF079-EA50-43D9-93D2-6C47B9AE9932}"/>
    <cellStyle name="Normal 7 2" xfId="23" xr:uid="{E5E1A491-BAA4-49D1-8BD4-333AE0A10203}"/>
    <cellStyle name="Percent" xfId="11" builtinId="5"/>
    <cellStyle name="Percent 2 2" xfId="5" xr:uid="{00000000-0005-0000-0000-00000C000000}"/>
    <cellStyle name="Percent 2 3" xfId="9" xr:uid="{00000000-0005-0000-0000-00000D000000}"/>
    <cellStyle name="Percent 3" xfId="22" xr:uid="{01B0EE17-9614-4446-90CE-EAAA2E1EA505}"/>
  </cellStyles>
  <dxfs count="1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78" formatCode="dd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70" formatCode="0;;;@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0" formatCode="General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0" formatCode="General"/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" formatCode="0"/>
      <fill>
        <patternFill patternType="solid">
          <fgColor indexed="64"/>
          <bgColor rgb="FFEDF1F9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0;;;@"/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1"/>
        </left>
        <right style="thin">
          <color indexed="64"/>
        </right>
        <top style="medium">
          <color theme="1"/>
        </top>
        <bottom style="medium">
          <color theme="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vertical="center" textRotation="0" indent="0" justifyLastLine="0" shrinkToFit="0" readingOrder="0"/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alignment vertical="center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solid">
          <fgColor indexed="64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colors>
    <mruColors>
      <color rgb="FFEEF3F8"/>
      <color rgb="FFFF3300"/>
      <color rgb="FF181894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114302</xdr:colOff>
      <xdr:row>4</xdr:row>
      <xdr:rowOff>19051</xdr:rowOff>
    </xdr:from>
    <xdr:to>
      <xdr:col>8</xdr:col>
      <xdr:colOff>800103</xdr:colOff>
      <xdr:row>4</xdr:row>
      <xdr:rowOff>228601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BF54207-EFFD-44A2-888E-109BB16A07E2}"/>
            </a:ext>
          </a:extLst>
        </xdr:cNvPr>
        <xdr:cNvSpPr/>
      </xdr:nvSpPr>
      <xdr:spPr bwMode="auto">
        <a:xfrm>
          <a:off x="5972177" y="723901"/>
          <a:ext cx="685801" cy="209550"/>
        </a:xfrm>
        <a:prstGeom prst="rect">
          <a:avLst/>
        </a:prstGeom>
        <a:solidFill>
          <a:schemeClr val="accent1">
            <a:lumMod val="5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r>
            <a:rPr lang="en-IN" sz="1100" b="1">
              <a:solidFill>
                <a:schemeClr val="bg1"/>
              </a:solidFill>
            </a:rPr>
            <a:t>Latest Year</a:t>
          </a:r>
        </a:p>
      </xdr:txBody>
    </xdr:sp>
    <xdr:clientData/>
  </xdr:twoCellAnchor>
  <xdr:twoCellAnchor>
    <xdr:from>
      <xdr:col>8</xdr:col>
      <xdr:colOff>808910</xdr:colOff>
      <xdr:row>4</xdr:row>
      <xdr:rowOff>93106</xdr:rowOff>
    </xdr:from>
    <xdr:to>
      <xdr:col>8</xdr:col>
      <xdr:colOff>913684</xdr:colOff>
      <xdr:row>4</xdr:row>
      <xdr:rowOff>255029</xdr:rowOff>
    </xdr:to>
    <xdr:sp macro="" textlink="">
      <xdr:nvSpPr>
        <xdr:cNvPr id="3" name="Arrow: Bent 2">
          <a:extLst>
            <a:ext uri="{FF2B5EF4-FFF2-40B4-BE49-F238E27FC236}">
              <a16:creationId xmlns:a16="http://schemas.microsoft.com/office/drawing/2014/main" id="{E015912A-E6D0-4252-8E2F-883200306790}"/>
            </a:ext>
          </a:extLst>
        </xdr:cNvPr>
        <xdr:cNvSpPr/>
      </xdr:nvSpPr>
      <xdr:spPr bwMode="auto">
        <a:xfrm rot="5400000">
          <a:off x="6638210" y="826531"/>
          <a:ext cx="161923" cy="104774"/>
        </a:xfrm>
        <a:prstGeom prst="bentArrow">
          <a:avLst/>
        </a:prstGeom>
        <a:solidFill>
          <a:srgbClr val="FF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2C296-E3B0-47DA-B4C4-6A4168E9C8FD}" name="LoanTrack" displayName="LoanTrack" ref="B26:BC30" headerRowCount="0" totalsRowCount="1" headerRowDxfId="167" dataDxfId="165" totalsRowDxfId="163" headerRowBorderDxfId="166" tableBorderDxfId="164" totalsRowBorderDxfId="162">
  <tableColumns count="54">
    <tableColumn id="1" xr3:uid="{6CC1A359-40FD-4EE0-A9CB-D2C601481926}" name="Column1" totalsRowLabel="Total" headerRowDxfId="161" dataDxfId="160" totalsRowDxfId="159"/>
    <tableColumn id="2" xr3:uid="{E5B1CF91-A770-4734-BCCE-361A678E4A54}" name="Column2" headerRowDxfId="158" dataDxfId="157" totalsRowDxfId="156"/>
    <tableColumn id="3" xr3:uid="{6E8C9581-C370-489A-9170-42B720863179}" name="Column3" totalsRowFunction="count" headerRowDxfId="155" dataDxfId="154" totalsRowDxfId="153"/>
    <tableColumn id="4" xr3:uid="{36583A32-2FD2-4E14-8748-2B02F4099929}" name="Column4" totalsRowFunction="sum" headerRowDxfId="152" dataDxfId="151" totalsRowDxfId="150"/>
    <tableColumn id="53" xr3:uid="{02296A82-4A28-4E03-9D91-527D0403E5B7}" name="Column52" totalsRowFunction="sum" headerRowDxfId="149" dataDxfId="148" totalsRowDxfId="147"/>
    <tableColumn id="5" xr3:uid="{1C6E0472-FE8E-417F-94AC-06697687D179}" name="Column5" totalsRowFunction="sum" headerRowDxfId="146" dataDxfId="145" totalsRowDxfId="144"/>
    <tableColumn id="6" xr3:uid="{19F80FD8-2656-4215-A79C-5262861BDCD1}" name="Column6" headerRowDxfId="143" dataDxfId="142" totalsRowDxfId="141"/>
    <tableColumn id="54" xr3:uid="{D11CDB66-FBC9-4AF5-8FE4-DADEAADB2518}" name="Column54" totalsRowFunction="sum" headerRowDxfId="140" dataDxfId="139" totalsRowDxfId="138" dataCellStyle="Normal 3 2"/>
    <tableColumn id="7" xr3:uid="{6CD6A2D3-E3F5-4BFC-8CF8-C2966B0C996C}" name="Column7" headerRowDxfId="137" dataDxfId="136" totalsRowDxfId="135"/>
    <tableColumn id="8" xr3:uid="{8B223C3B-AE88-432D-ABCB-88FEB69C3629}" name="Column8" headerRowDxfId="134" dataDxfId="133" totalsRowDxfId="132">
      <calculatedColumnFormula>IFERROR(IF(J26&lt;(TODAY()-H26)/30,"",J26-((TODAY()-H26)/30)+1),"")</calculatedColumnFormula>
    </tableColumn>
    <tableColumn id="9" xr3:uid="{D0DE0B58-24F3-42E4-84CB-4D1B1D7759DF}" name="Column9" totalsRowFunction="custom" headerRowDxfId="131" dataDxfId="130" totalsRowDxfId="129">
      <totalsRowFormula>COUNTIF(L26:L29,"Yes")</totalsRowFormula>
    </tableColumn>
    <tableColumn id="10" xr3:uid="{B8FBE872-83B3-4842-97BD-474F179E7C15}" name="Column10" totalsRowFunction="sum" headerRowDxfId="128" dataDxfId="127" totalsRowDxfId="126">
      <calculatedColumnFormula>IF(OR(L26="Yes",AND(K26&gt;1,K26&lt;&gt;"")),G26,"")</calculatedColumnFormula>
    </tableColumn>
    <tableColumn id="11" xr3:uid="{2F05DDAD-3DE8-4BA1-A2C5-7A49EADABDB1}" name="Column11" totalsRowFunction="custom" headerRowDxfId="125" dataDxfId="124" totalsRowDxfId="123">
      <totalsRowFormula>SUMPRODUCT((N26:N29&lt;&gt;"")/COUNTIF(N26:N29,N26:N29&amp;""))</totalsRowFormula>
    </tableColumn>
    <tableColumn id="52" xr3:uid="{649BD8F1-6445-4645-832E-9ECCC2952243}" name="Column51" totalsRowFunction="sum" headerRowDxfId="122" dataDxfId="121" totalsRowDxfId="120" dataCellStyle="Normal 3 2">
      <calculatedColumnFormula>IF($G26&lt;&gt;"",COUNT($S26,$V26,$Y26,$AB26,$AE26,$AH26,$AK26,$AN26,$AQ26,$AT26,$AW26,$AZ26),"")</calculatedColumnFormula>
    </tableColumn>
    <tableColumn id="55" xr3:uid="{FDD129BC-C4E1-439B-B62B-EC6DC13570F2}" name="Column53" totalsRowFunction="sum" headerRowDxfId="119" dataDxfId="118" totalsRowDxfId="117" dataCellStyle="Normal 3 2"/>
    <tableColumn id="51" xr3:uid="{ED016BBE-D98B-475D-8140-E8548888882B}" name="Column50" totalsRowFunction="sum" headerRowDxfId="116" dataDxfId="115" totalsRowDxfId="114" dataCellStyle="Normal 3 2">
      <calculatedColumnFormula>IF($G26&lt;&gt;"",SUM($T26,$W26,$Z26,$AC26,$AF26,$AI26,$AL26,$AO26,$AR26,$AU26,$AX26,$BA26),"")</calculatedColumnFormula>
    </tableColumn>
    <tableColumn id="50" xr3:uid="{E9BD9299-0F58-4C6C-97BA-EEB633BC1182}" name="Column49" totalsRowFunction="custom" headerRowDxfId="113" dataDxfId="112" totalsRowDxfId="111" dataCellStyle="Normal 3 2">
      <calculatedColumnFormula>IF($G26&lt;&gt;"",IFERROR(AVERAGE($U26,$X26,$AA26,$AD26,$AG26,$AJ26,$AM26,$AP26,$AS26,$AV26,$AY26,$BB26),""),"")</calculatedColumnFormula>
      <totalsRowFormula>IFERROR(SUBTOTAL(101,R26:R29),"")</totalsRowFormula>
    </tableColumn>
    <tableColumn id="12" xr3:uid="{752F2461-06EA-44F9-9B75-244A14E8CCBF}" name="Column12" totalsRowFunction="count" headerRowDxfId="110" dataDxfId="109" totalsRowDxfId="108"/>
    <tableColumn id="13" xr3:uid="{88FD13B8-3B05-4E64-AC86-E910143485C7}" name="Column13" totalsRowFunction="sum" headerRowDxfId="107" dataDxfId="106" totalsRowDxfId="105"/>
    <tableColumn id="14" xr3:uid="{10164CF3-384C-472A-B439-6373B7153E7C}" name="Column14" totalsRowFunction="custom" headerRowDxfId="104" dataDxfId="103" totalsRowDxfId="102">
      <totalsRowFormula>IFERROR(SUBTOTAL(101,U26:U29),"")</totalsRowFormula>
    </tableColumn>
    <tableColumn id="15" xr3:uid="{32A60F50-102E-4B38-A2D5-12C56339E435}" name="Column15" totalsRowFunction="count" headerRowDxfId="101" dataDxfId="100" totalsRowDxfId="99"/>
    <tableColumn id="16" xr3:uid="{8E59F256-46A8-44F6-A046-5652D5EEE3BC}" name="Column16" totalsRowFunction="sum" headerRowDxfId="98" dataDxfId="97" totalsRowDxfId="96"/>
    <tableColumn id="17" xr3:uid="{70385DE7-DF5C-4A5A-864D-9258EAF9F7D0}" name="Column17" totalsRowFunction="custom" headerRowDxfId="95" dataDxfId="94" totalsRowDxfId="93">
      <totalsRowFormula>IFERROR(SUBTOTAL(101,X26:X29),"")</totalsRowFormula>
    </tableColumn>
    <tableColumn id="18" xr3:uid="{F4B99F46-8093-4779-8868-A6FBCB51EADD}" name="Column18" totalsRowFunction="count" headerRowDxfId="92" dataDxfId="91" totalsRowDxfId="90"/>
    <tableColumn id="19" xr3:uid="{6F67FF06-DA68-407C-A2D6-E1EE8F451EAB}" name="Column19" totalsRowFunction="sum" headerRowDxfId="89" dataDxfId="88" totalsRowDxfId="87"/>
    <tableColumn id="20" xr3:uid="{A4351168-F560-4E4C-8765-018BB04CB036}" name="Column20" totalsRowFunction="custom" headerRowDxfId="86" dataDxfId="85" totalsRowDxfId="84">
      <totalsRowFormula>IFERROR(SUBTOTAL(101,AA26:AA29),"")</totalsRowFormula>
    </tableColumn>
    <tableColumn id="21" xr3:uid="{AC135B53-B904-4539-904A-074798E0BFA2}" name="Column21" totalsRowFunction="count" headerRowDxfId="83" dataDxfId="82" totalsRowDxfId="81"/>
    <tableColumn id="22" xr3:uid="{7CBCA211-DDA2-4C70-A148-73B50E5D7F18}" name="Column22" totalsRowFunction="sum" headerRowDxfId="80" dataDxfId="79" totalsRowDxfId="78"/>
    <tableColumn id="23" xr3:uid="{3DDACDA0-CF2D-4655-8AF3-AF669F4C48A4}" name="Column23" totalsRowFunction="custom" headerRowDxfId="77" dataDxfId="76" totalsRowDxfId="75">
      <totalsRowFormula>IFERROR(SUBTOTAL(101,AD26:AD29),"")</totalsRowFormula>
    </tableColumn>
    <tableColumn id="24" xr3:uid="{58B6BBA6-2558-433B-A924-9DA5C3395643}" name="Column24" totalsRowFunction="count" headerRowDxfId="74" dataDxfId="73" totalsRowDxfId="72"/>
    <tableColumn id="25" xr3:uid="{32A7CE34-EA3D-4605-9AD9-20BF43D581BC}" name="Column25" totalsRowFunction="sum" headerRowDxfId="71" dataDxfId="70" totalsRowDxfId="69"/>
    <tableColumn id="26" xr3:uid="{D7818315-0501-4159-A1E2-59673DA4D61C}" name="Column26" totalsRowFunction="custom" headerRowDxfId="68" dataDxfId="67" totalsRowDxfId="66">
      <totalsRowFormula>IFERROR(SUBTOTAL(101,AG26:AG29),"")</totalsRowFormula>
    </tableColumn>
    <tableColumn id="27" xr3:uid="{96659602-EAF5-4F29-A0F9-DB5A36BCEF36}" name="Column27" totalsRowFunction="count" headerRowDxfId="65" dataDxfId="64" totalsRowDxfId="63"/>
    <tableColumn id="28" xr3:uid="{C1BA1DA9-2681-4C5C-AF3E-A101CB3FADDD}" name="Column28" totalsRowFunction="sum" headerRowDxfId="62" dataDxfId="61" totalsRowDxfId="60"/>
    <tableColumn id="29" xr3:uid="{F469EB5D-E0CD-41C8-A27E-555904CFD17F}" name="Column29" totalsRowFunction="custom" headerRowDxfId="59" dataDxfId="58" totalsRowDxfId="57">
      <totalsRowFormula>IFERROR(SUBTOTAL(101,AJ26:AJ29),"")</totalsRowFormula>
    </tableColumn>
    <tableColumn id="30" xr3:uid="{0AA9C5D3-4633-4025-BA79-1DF3DB7D7643}" name="Column30" totalsRowFunction="count" headerRowDxfId="56" dataDxfId="55" totalsRowDxfId="54"/>
    <tableColumn id="31" xr3:uid="{9D4F2621-CE43-4939-B81A-14737A7A541C}" name="Column31" totalsRowFunction="sum" headerRowDxfId="53" dataDxfId="52" totalsRowDxfId="51"/>
    <tableColumn id="32" xr3:uid="{602D9E5D-CA86-4AE6-BE0E-4969336E9C7A}" name="Column32" totalsRowFunction="custom" headerRowDxfId="50" dataDxfId="49" totalsRowDxfId="48">
      <totalsRowFormula>IFERROR(SUBTOTAL(101,AM26:AM29),"")</totalsRowFormula>
    </tableColumn>
    <tableColumn id="33" xr3:uid="{8E141E34-3167-4EA4-B531-3164C7363A98}" name="Column33" totalsRowFunction="count" headerRowDxfId="47" dataDxfId="46" totalsRowDxfId="45"/>
    <tableColumn id="34" xr3:uid="{F6EFBD1E-DDF3-4989-97C0-18A1E04A8F01}" name="Column34" totalsRowFunction="sum" headerRowDxfId="44" dataDxfId="43" totalsRowDxfId="42"/>
    <tableColumn id="35" xr3:uid="{5A19C500-CBA9-47FA-B7C7-A77E0AE6F0DD}" name="Column35" totalsRowFunction="custom" headerRowDxfId="41" dataDxfId="40" totalsRowDxfId="39">
      <totalsRowFormula>IFERROR(SUBTOTAL(101,AP26:AP29),"")</totalsRowFormula>
    </tableColumn>
    <tableColumn id="36" xr3:uid="{8311B0FE-3BC3-4AA8-A1A0-653B7061A062}" name="Column36" totalsRowFunction="count" headerRowDxfId="38" dataDxfId="37" totalsRowDxfId="36"/>
    <tableColumn id="37" xr3:uid="{CE4369AD-64B3-4C64-83D6-99F64EEDC9BA}" name="Column37" totalsRowFunction="sum" headerRowDxfId="35" dataDxfId="34" totalsRowDxfId="33"/>
    <tableColumn id="38" xr3:uid="{BA0EE5E6-B268-415F-865E-ABA2506BC282}" name="Column38" totalsRowFunction="custom" headerRowDxfId="32" dataDxfId="31" totalsRowDxfId="30">
      <totalsRowFormula>IFERROR(SUBTOTAL(101,AS26:AS29),"")</totalsRowFormula>
    </tableColumn>
    <tableColumn id="39" xr3:uid="{8F654E9C-4419-4A57-B38D-5EEEFE26B81C}" name="Column39" totalsRowFunction="count" headerRowDxfId="29" dataDxfId="28" totalsRowDxfId="27"/>
    <tableColumn id="40" xr3:uid="{7C1C1542-4A12-400F-A027-9CDE840D0662}" name="Column40" totalsRowFunction="sum" headerRowDxfId="26" dataDxfId="25" totalsRowDxfId="24"/>
    <tableColumn id="41" xr3:uid="{859DEF86-B3A9-4056-A57E-A79FDD781256}" name="Column41" totalsRowFunction="custom" headerRowDxfId="23" dataDxfId="22" totalsRowDxfId="21">
      <totalsRowFormula>IFERROR(SUBTOTAL(101,AV26:AV29),"")</totalsRowFormula>
    </tableColumn>
    <tableColumn id="42" xr3:uid="{A59F1685-3BE6-423E-B6D1-EC9F90FC7025}" name="Column42" totalsRowFunction="count" headerRowDxfId="20" dataDxfId="19" totalsRowDxfId="18"/>
    <tableColumn id="43" xr3:uid="{FC548F06-964F-49A1-BB5A-29C61D04370B}" name="Column43" totalsRowFunction="sum" headerRowDxfId="17" dataDxfId="16" totalsRowDxfId="15"/>
    <tableColumn id="44" xr3:uid="{F120CE77-1BC6-4846-AD9C-EAC25FB73E3F}" name="Column44" totalsRowFunction="custom" headerRowDxfId="14" dataDxfId="13" totalsRowDxfId="12">
      <totalsRowFormula>IFERROR(SUBTOTAL(101,AY26:AY29),"")</totalsRowFormula>
    </tableColumn>
    <tableColumn id="45" xr3:uid="{2E9DD5E2-B46A-4B7F-A578-87BB11D676DE}" name="Column45" totalsRowFunction="count" headerRowDxfId="11" dataDxfId="10" totalsRowDxfId="9"/>
    <tableColumn id="46" xr3:uid="{F539FD3A-41EB-499D-9D2C-F6B2DB3BFF5A}" name="Column46" totalsRowFunction="sum" headerRowDxfId="8" dataDxfId="7" totalsRowDxfId="6"/>
    <tableColumn id="47" xr3:uid="{FFDC05F6-87D1-46A0-9434-8D77DA09761D}" name="Column47" totalsRowFunction="custom" headerRowDxfId="5" dataDxfId="4" totalsRowDxfId="3">
      <totalsRowFormula>IFERROR(SUBTOTAL(101,BB26:BB29),"")</totalsRowFormula>
    </tableColumn>
    <tableColumn id="48" xr3:uid="{5C254DA5-E4D4-4767-99BD-93CD8E25A14D}" name="Column48" totalsRowFunction="count" headerRowDxfId="2" dataDxfId="1" totalsRowDxfId="0"/>
  </tableColumns>
  <tableStyleInfo name="TableStyleLight8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ABAB-78B7-41B1-A8BF-440E919C7C18}">
  <sheetPr codeName="Sheet1">
    <tabColor theme="3" tint="-0.499984740745262"/>
  </sheetPr>
  <dimension ref="A1:B22"/>
  <sheetViews>
    <sheetView topLeftCell="A3" workbookViewId="0">
      <selection activeCell="A22" sqref="A22"/>
    </sheetView>
  </sheetViews>
  <sheetFormatPr defaultRowHeight="15" x14ac:dyDescent="0.25"/>
  <cols>
    <col min="1" max="1" width="26.28515625" bestFit="1" customWidth="1"/>
    <col min="2" max="2" width="13.140625" style="380" customWidth="1"/>
  </cols>
  <sheetData>
    <row r="1" spans="1:2" x14ac:dyDescent="0.25">
      <c r="A1" t="s">
        <v>15</v>
      </c>
      <c r="B1" s="380" t="s">
        <v>470</v>
      </c>
    </row>
    <row r="2" spans="1:2" x14ac:dyDescent="0.25">
      <c r="A2" t="s">
        <v>449</v>
      </c>
      <c r="B2" s="380">
        <f>'Business Profile'!D6</f>
        <v>0</v>
      </c>
    </row>
    <row r="3" spans="1:2" x14ac:dyDescent="0.25">
      <c r="A3" t="s">
        <v>450</v>
      </c>
      <c r="B3" s="380">
        <f>'Business Profile'!D7</f>
        <v>0</v>
      </c>
    </row>
    <row r="4" spans="1:2" x14ac:dyDescent="0.25">
      <c r="A4" t="s">
        <v>451</v>
      </c>
      <c r="B4" s="380">
        <f>'Business Profile'!D8</f>
        <v>0</v>
      </c>
    </row>
    <row r="5" spans="1:2" x14ac:dyDescent="0.25">
      <c r="A5" t="s">
        <v>452</v>
      </c>
      <c r="B5" s="378">
        <f>'Business Profile'!D9</f>
        <v>0</v>
      </c>
    </row>
    <row r="6" spans="1:2" x14ac:dyDescent="0.25">
      <c r="A6" t="s">
        <v>453</v>
      </c>
      <c r="B6" s="380" t="str">
        <f ca="1">'Business Profile'!G9</f>
        <v/>
      </c>
    </row>
    <row r="7" spans="1:2" x14ac:dyDescent="0.25">
      <c r="A7" t="s">
        <v>454</v>
      </c>
      <c r="B7" s="380">
        <f>'Business Profile'!G10</f>
        <v>0</v>
      </c>
    </row>
    <row r="8" spans="1:2" x14ac:dyDescent="0.25">
      <c r="A8" t="s">
        <v>455</v>
      </c>
      <c r="B8" s="380">
        <f>'Business Profile'!D10</f>
        <v>0</v>
      </c>
    </row>
    <row r="9" spans="1:2" x14ac:dyDescent="0.25">
      <c r="A9" t="s">
        <v>456</v>
      </c>
      <c r="B9" s="380">
        <f>'Business Profile'!D11</f>
        <v>0</v>
      </c>
    </row>
    <row r="10" spans="1:2" x14ac:dyDescent="0.25">
      <c r="A10" t="s">
        <v>457</v>
      </c>
      <c r="B10" s="379">
        <f>'Financial Statement'!I6</f>
        <v>0</v>
      </c>
    </row>
    <row r="11" spans="1:2" x14ac:dyDescent="0.25">
      <c r="A11" t="s">
        <v>458</v>
      </c>
      <c r="B11" s="380">
        <f>'Financial Statement'!I23</f>
        <v>0</v>
      </c>
    </row>
    <row r="12" spans="1:2" x14ac:dyDescent="0.25">
      <c r="A12" t="s">
        <v>459</v>
      </c>
      <c r="B12" s="380">
        <f>'Financial Statement'!H23</f>
        <v>0</v>
      </c>
    </row>
    <row r="13" spans="1:2" x14ac:dyDescent="0.25">
      <c r="A13" t="s">
        <v>460</v>
      </c>
      <c r="B13" s="380">
        <f>'Financial Statement'!I92</f>
        <v>0</v>
      </c>
    </row>
    <row r="14" spans="1:2" x14ac:dyDescent="0.25">
      <c r="A14" t="s">
        <v>461</v>
      </c>
      <c r="B14" s="380">
        <f>'Financial Statement'!H92</f>
        <v>0</v>
      </c>
    </row>
    <row r="15" spans="1:2" x14ac:dyDescent="0.25">
      <c r="A15" t="s">
        <v>464</v>
      </c>
      <c r="B15" s="380">
        <f>'Financial Statement'!I100</f>
        <v>0</v>
      </c>
    </row>
    <row r="16" spans="1:2" x14ac:dyDescent="0.25">
      <c r="A16" t="s">
        <v>465</v>
      </c>
      <c r="B16" s="380">
        <f>'Financial Statement'!H100</f>
        <v>0</v>
      </c>
    </row>
    <row r="17" spans="1:2" x14ac:dyDescent="0.25">
      <c r="A17" t="s">
        <v>462</v>
      </c>
      <c r="B17" s="380">
        <f>'Financial Statement'!I91</f>
        <v>0</v>
      </c>
    </row>
    <row r="18" spans="1:2" x14ac:dyDescent="0.25">
      <c r="A18" t="s">
        <v>463</v>
      </c>
      <c r="B18" s="380">
        <f>'Financial Statement'!H91</f>
        <v>0</v>
      </c>
    </row>
    <row r="19" spans="1:2" x14ac:dyDescent="0.25">
      <c r="A19" t="s">
        <v>466</v>
      </c>
      <c r="B19" s="380" t="str">
        <f>'Financial Statement'!I242</f>
        <v>-</v>
      </c>
    </row>
    <row r="20" spans="1:2" x14ac:dyDescent="0.25">
      <c r="A20" t="s">
        <v>467</v>
      </c>
      <c r="B20" s="380" t="str">
        <f>'Financial Statement'!H242</f>
        <v>-</v>
      </c>
    </row>
    <row r="21" spans="1:2" x14ac:dyDescent="0.25">
      <c r="A21" t="s">
        <v>468</v>
      </c>
      <c r="B21" s="380" t="str">
        <f>'Financial Statement'!I260</f>
        <v>-</v>
      </c>
    </row>
    <row r="22" spans="1:2" x14ac:dyDescent="0.25">
      <c r="A22" t="s">
        <v>469</v>
      </c>
      <c r="B22" s="380" t="str">
        <f>'Financial Statement'!H260</f>
        <v>-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833E-3062-4AAA-A505-A2CE20E6F394}">
  <sheetPr codeName="Sheet15">
    <tabColor theme="3" tint="-0.499984740745262"/>
    <pageSetUpPr fitToPage="1"/>
  </sheetPr>
  <dimension ref="A1:O265"/>
  <sheetViews>
    <sheetView zoomScale="95" zoomScaleNormal="95" workbookViewId="0">
      <selection activeCell="D11" sqref="D11:F11"/>
    </sheetView>
  </sheetViews>
  <sheetFormatPr defaultRowHeight="14.25" outlineLevelRow="2" x14ac:dyDescent="0.2"/>
  <cols>
    <col min="1" max="5" width="2.42578125" style="1" customWidth="1"/>
    <col min="6" max="6" width="45.7109375" style="2" customWidth="1"/>
    <col min="7" max="11" width="15" style="1" customWidth="1"/>
    <col min="12" max="12" width="1.85546875" style="1" customWidth="1"/>
    <col min="13" max="13" width="21.5703125" style="1" customWidth="1"/>
    <col min="14" max="15" width="12.42578125" style="1" bestFit="1" customWidth="1"/>
    <col min="16" max="16384" width="9.140625" style="1"/>
  </cols>
  <sheetData>
    <row r="1" spans="2:12" ht="15" thickBot="1" x14ac:dyDescent="0.25"/>
    <row r="2" spans="2:12" ht="25.5" customHeight="1" x14ac:dyDescent="0.2">
      <c r="B2" s="678" t="s">
        <v>393</v>
      </c>
      <c r="C2" s="679"/>
      <c r="D2" s="679"/>
      <c r="E2" s="679"/>
      <c r="F2" s="679"/>
      <c r="G2" s="679"/>
      <c r="H2" s="679"/>
      <c r="I2" s="679"/>
      <c r="J2" s="679"/>
      <c r="K2" s="679"/>
      <c r="L2" s="680"/>
    </row>
    <row r="3" spans="2:12" s="161" customFormat="1" ht="15" customHeight="1" x14ac:dyDescent="0.2">
      <c r="B3" s="3"/>
      <c r="G3" s="6"/>
      <c r="L3" s="162"/>
    </row>
    <row r="4" spans="2:12" s="364" customFormat="1" ht="15" customHeight="1" thickBot="1" x14ac:dyDescent="0.25">
      <c r="B4" s="3"/>
      <c r="C4" s="825" t="s">
        <v>25</v>
      </c>
      <c r="D4" s="825"/>
      <c r="E4" s="825"/>
      <c r="F4" s="285">
        <f>'Business Profile'!D4</f>
        <v>0</v>
      </c>
      <c r="G4" s="6"/>
      <c r="J4" s="5" t="s">
        <v>291</v>
      </c>
      <c r="K4" s="232" t="s">
        <v>379</v>
      </c>
      <c r="L4" s="363"/>
    </row>
    <row r="5" spans="2:12" ht="20.25" thickBot="1" x14ac:dyDescent="0.25">
      <c r="B5" s="7"/>
      <c r="C5" s="681" t="s">
        <v>26</v>
      </c>
      <c r="D5" s="682"/>
      <c r="E5" s="682"/>
      <c r="F5" s="682"/>
      <c r="G5" s="682"/>
      <c r="H5" s="682"/>
      <c r="I5" s="682"/>
      <c r="J5" s="682"/>
      <c r="K5" s="683"/>
      <c r="L5" s="4"/>
    </row>
    <row r="6" spans="2:12" s="10" customFormat="1" ht="18.75" customHeight="1" thickBot="1" x14ac:dyDescent="0.3">
      <c r="B6" s="8"/>
      <c r="C6" s="701" t="s">
        <v>15</v>
      </c>
      <c r="D6" s="702"/>
      <c r="E6" s="702"/>
      <c r="F6" s="702"/>
      <c r="G6" s="278" t="str">
        <f>IFERROR(EDATE(H6,-12),"-")</f>
        <v>-</v>
      </c>
      <c r="H6" s="278" t="str">
        <f>IFERROR(EDATE(I6,-12),"-")</f>
        <v>-</v>
      </c>
      <c r="I6" s="278"/>
      <c r="J6" s="278">
        <f>IFERROR(EDATE(I6,12),"-")</f>
        <v>366</v>
      </c>
      <c r="K6" s="279">
        <f>IFERROR(EDATE(J6,12),"-")</f>
        <v>731</v>
      </c>
      <c r="L6" s="9"/>
    </row>
    <row r="7" spans="2:12" s="12" customFormat="1" ht="15.75" customHeight="1" x14ac:dyDescent="0.2">
      <c r="B7" s="3"/>
      <c r="C7" s="703" t="s">
        <v>27</v>
      </c>
      <c r="D7" s="704"/>
      <c r="E7" s="704"/>
      <c r="F7" s="705"/>
      <c r="G7" s="286"/>
      <c r="H7" s="286"/>
      <c r="I7" s="286"/>
      <c r="J7" s="286"/>
      <c r="K7" s="287"/>
      <c r="L7" s="11"/>
    </row>
    <row r="8" spans="2:12" s="280" customFormat="1" ht="12.75" x14ac:dyDescent="0.25">
      <c r="B8" s="281"/>
      <c r="C8" s="829" t="s">
        <v>14</v>
      </c>
      <c r="D8" s="830"/>
      <c r="E8" s="830"/>
      <c r="F8" s="831"/>
      <c r="G8" s="289"/>
      <c r="H8" s="290"/>
      <c r="I8" s="290"/>
      <c r="J8" s="290"/>
      <c r="K8" s="291"/>
      <c r="L8" s="282"/>
    </row>
    <row r="9" spans="2:12" s="280" customFormat="1" ht="13.5" thickBot="1" x14ac:dyDescent="0.3">
      <c r="B9" s="281"/>
      <c r="C9" s="826" t="s">
        <v>396</v>
      </c>
      <c r="D9" s="827"/>
      <c r="E9" s="827"/>
      <c r="F9" s="828"/>
      <c r="G9" s="288"/>
      <c r="H9" s="283"/>
      <c r="I9" s="283"/>
      <c r="J9" s="283"/>
      <c r="K9" s="284"/>
      <c r="L9" s="282"/>
    </row>
    <row r="10" spans="2:12" ht="16.5" customHeight="1" x14ac:dyDescent="0.25">
      <c r="B10" s="7"/>
      <c r="C10" s="706" t="s">
        <v>28</v>
      </c>
      <c r="D10" s="707"/>
      <c r="E10" s="707"/>
      <c r="F10" s="707"/>
      <c r="G10" s="190"/>
      <c r="H10" s="190"/>
      <c r="I10" s="190"/>
      <c r="J10" s="190"/>
      <c r="K10" s="191"/>
      <c r="L10" s="4"/>
    </row>
    <row r="11" spans="2:12" ht="16.5" customHeight="1" x14ac:dyDescent="0.2">
      <c r="B11" s="7"/>
      <c r="C11" s="13"/>
      <c r="D11" s="688" t="s">
        <v>29</v>
      </c>
      <c r="E11" s="689"/>
      <c r="F11" s="690"/>
      <c r="G11" s="207">
        <f>SUM(G12,G16,G20)</f>
        <v>0</v>
      </c>
      <c r="H11" s="207">
        <f>SUM(H12,H16,H20)</f>
        <v>0</v>
      </c>
      <c r="I11" s="207">
        <f>SUM(I12,I16,I20)</f>
        <v>0</v>
      </c>
      <c r="J11" s="207">
        <f>SUM(J12,J16,J20)</f>
        <v>0</v>
      </c>
      <c r="K11" s="14">
        <f>SUM(K12,K16,K20)</f>
        <v>0</v>
      </c>
      <c r="L11" s="4"/>
    </row>
    <row r="12" spans="2:12" s="12" customFormat="1" ht="15" customHeight="1" outlineLevel="1" x14ac:dyDescent="0.2">
      <c r="B12" s="15"/>
      <c r="C12" s="708"/>
      <c r="D12" s="16"/>
      <c r="E12" s="710" t="s">
        <v>30</v>
      </c>
      <c r="F12" s="711"/>
      <c r="G12" s="17">
        <f>SUM(G13:G15)</f>
        <v>0</v>
      </c>
      <c r="H12" s="17">
        <f>SUM(H13:H15)</f>
        <v>0</v>
      </c>
      <c r="I12" s="17">
        <f>SUM(I13:I15)</f>
        <v>0</v>
      </c>
      <c r="J12" s="17">
        <f>SUM(J13:J15)</f>
        <v>0</v>
      </c>
      <c r="K12" s="18">
        <f>SUM(K13:K15)</f>
        <v>0</v>
      </c>
      <c r="L12" s="11"/>
    </row>
    <row r="13" spans="2:12" s="24" customFormat="1" ht="13.5" customHeight="1" outlineLevel="2" x14ac:dyDescent="0.2">
      <c r="B13" s="19"/>
      <c r="C13" s="708"/>
      <c r="D13" s="712"/>
      <c r="E13" s="203"/>
      <c r="F13" s="197" t="s">
        <v>31</v>
      </c>
      <c r="G13" s="21"/>
      <c r="H13" s="21"/>
      <c r="I13" s="21"/>
      <c r="J13" s="21"/>
      <c r="K13" s="22"/>
      <c r="L13" s="23"/>
    </row>
    <row r="14" spans="2:12" s="24" customFormat="1" ht="13.5" customHeight="1" outlineLevel="2" x14ac:dyDescent="0.2">
      <c r="B14" s="19"/>
      <c r="C14" s="708"/>
      <c r="D14" s="712"/>
      <c r="E14" s="171"/>
      <c r="F14" s="199" t="s">
        <v>32</v>
      </c>
      <c r="G14" s="172"/>
      <c r="H14" s="172"/>
      <c r="I14" s="172"/>
      <c r="J14" s="172"/>
      <c r="K14" s="26"/>
      <c r="L14" s="23"/>
    </row>
    <row r="15" spans="2:12" s="24" customFormat="1" ht="13.5" customHeight="1" outlineLevel="2" x14ac:dyDescent="0.2">
      <c r="B15" s="19"/>
      <c r="C15" s="708"/>
      <c r="D15" s="712"/>
      <c r="E15" s="171"/>
      <c r="F15" s="199" t="s">
        <v>33</v>
      </c>
      <c r="G15" s="172"/>
      <c r="H15" s="172"/>
      <c r="I15" s="172"/>
      <c r="J15" s="172"/>
      <c r="K15" s="26"/>
      <c r="L15" s="23"/>
    </row>
    <row r="16" spans="2:12" s="12" customFormat="1" ht="15" customHeight="1" outlineLevel="1" x14ac:dyDescent="0.2">
      <c r="B16" s="15"/>
      <c r="C16" s="708"/>
      <c r="D16" s="206"/>
      <c r="E16" s="688" t="s">
        <v>34</v>
      </c>
      <c r="F16" s="690"/>
      <c r="G16" s="170">
        <f>SUM(G17:G19)</f>
        <v>0</v>
      </c>
      <c r="H16" s="170">
        <f>SUM(H17:H19)</f>
        <v>0</v>
      </c>
      <c r="I16" s="170">
        <f>SUM(I17:I19)</f>
        <v>0</v>
      </c>
      <c r="J16" s="170">
        <f>SUM(J17:J19)</f>
        <v>0</v>
      </c>
      <c r="K16" s="28">
        <f>SUM(K17:K19)</f>
        <v>0</v>
      </c>
      <c r="L16" s="11"/>
    </row>
    <row r="17" spans="2:12" s="24" customFormat="1" ht="13.5" customHeight="1" outlineLevel="2" x14ac:dyDescent="0.2">
      <c r="B17" s="19"/>
      <c r="C17" s="708"/>
      <c r="D17" s="712"/>
      <c r="E17" s="203"/>
      <c r="F17" s="197" t="s">
        <v>31</v>
      </c>
      <c r="G17" s="21"/>
      <c r="H17" s="21"/>
      <c r="I17" s="21"/>
      <c r="J17" s="21"/>
      <c r="K17" s="22"/>
      <c r="L17" s="23"/>
    </row>
    <row r="18" spans="2:12" s="24" customFormat="1" ht="13.5" customHeight="1" outlineLevel="2" x14ac:dyDescent="0.2">
      <c r="B18" s="19"/>
      <c r="C18" s="708"/>
      <c r="D18" s="712"/>
      <c r="E18" s="171"/>
      <c r="F18" s="199" t="s">
        <v>32</v>
      </c>
      <c r="G18" s="172"/>
      <c r="H18" s="172"/>
      <c r="I18" s="172"/>
      <c r="J18" s="172"/>
      <c r="K18" s="26"/>
      <c r="L18" s="23"/>
    </row>
    <row r="19" spans="2:12" s="24" customFormat="1" ht="13.5" customHeight="1" outlineLevel="2" x14ac:dyDescent="0.2">
      <c r="B19" s="19"/>
      <c r="C19" s="708"/>
      <c r="D19" s="712"/>
      <c r="E19" s="171"/>
      <c r="F19" s="199" t="s">
        <v>33</v>
      </c>
      <c r="G19" s="172"/>
      <c r="H19" s="172"/>
      <c r="I19" s="172"/>
      <c r="J19" s="172"/>
      <c r="K19" s="26"/>
      <c r="L19" s="23"/>
    </row>
    <row r="20" spans="2:12" s="24" customFormat="1" ht="13.5" customHeight="1" outlineLevel="1" x14ac:dyDescent="0.2">
      <c r="B20" s="19"/>
      <c r="C20" s="708"/>
      <c r="D20" s="171"/>
      <c r="E20" s="688" t="s">
        <v>35</v>
      </c>
      <c r="F20" s="690"/>
      <c r="G20" s="172"/>
      <c r="H20" s="172"/>
      <c r="I20" s="172"/>
      <c r="J20" s="172"/>
      <c r="K20" s="26"/>
      <c r="L20" s="23"/>
    </row>
    <row r="21" spans="2:12" s="12" customFormat="1" ht="15" customHeight="1" x14ac:dyDescent="0.2">
      <c r="B21" s="15"/>
      <c r="C21" s="708"/>
      <c r="D21" s="688" t="s">
        <v>36</v>
      </c>
      <c r="E21" s="689"/>
      <c r="F21" s="690"/>
      <c r="G21" s="208"/>
      <c r="H21" s="208"/>
      <c r="I21" s="208"/>
      <c r="J21" s="208"/>
      <c r="K21" s="30"/>
      <c r="L21" s="11"/>
    </row>
    <row r="22" spans="2:12" s="12" customFormat="1" ht="15" customHeight="1" thickBot="1" x14ac:dyDescent="0.25">
      <c r="B22" s="15"/>
      <c r="C22" s="709"/>
      <c r="D22" s="691" t="s">
        <v>37</v>
      </c>
      <c r="E22" s="692"/>
      <c r="F22" s="693"/>
      <c r="G22" s="31"/>
      <c r="H22" s="31"/>
      <c r="I22" s="31"/>
      <c r="J22" s="31"/>
      <c r="K22" s="32"/>
      <c r="L22" s="11"/>
    </row>
    <row r="23" spans="2:12" ht="16.5" customHeight="1" thickBot="1" x14ac:dyDescent="0.3">
      <c r="B23" s="7"/>
      <c r="C23" s="694" t="s">
        <v>38</v>
      </c>
      <c r="D23" s="695"/>
      <c r="E23" s="695"/>
      <c r="F23" s="695"/>
      <c r="G23" s="33">
        <f>SUM(G11+G21)-G22</f>
        <v>0</v>
      </c>
      <c r="H23" s="33">
        <f>SUM(H11+H21)-H22</f>
        <v>0</v>
      </c>
      <c r="I23" s="33">
        <f>SUM(I11+I21)-I22</f>
        <v>0</v>
      </c>
      <c r="J23" s="33">
        <f>SUM(J11+J22)</f>
        <v>0</v>
      </c>
      <c r="K23" s="34">
        <f>SUM(K11+K22)</f>
        <v>0</v>
      </c>
      <c r="L23" s="4"/>
    </row>
    <row r="24" spans="2:12" ht="7.5" customHeight="1" x14ac:dyDescent="0.2">
      <c r="B24" s="7"/>
      <c r="C24" s="696"/>
      <c r="D24" s="697"/>
      <c r="E24" s="697"/>
      <c r="F24" s="697"/>
      <c r="G24" s="697"/>
      <c r="H24" s="697"/>
      <c r="I24" s="697"/>
      <c r="J24" s="697"/>
      <c r="K24" s="698"/>
      <c r="L24" s="4"/>
    </row>
    <row r="25" spans="2:12" ht="16.5" customHeight="1" x14ac:dyDescent="0.25">
      <c r="B25" s="7"/>
      <c r="C25" s="699" t="s">
        <v>39</v>
      </c>
      <c r="D25" s="700"/>
      <c r="E25" s="700"/>
      <c r="F25" s="700"/>
      <c r="G25" s="171"/>
      <c r="H25" s="171"/>
      <c r="I25" s="171"/>
      <c r="J25" s="171"/>
      <c r="K25" s="23"/>
      <c r="L25" s="23"/>
    </row>
    <row r="26" spans="2:12" ht="16.5" customHeight="1" x14ac:dyDescent="0.25">
      <c r="B26" s="7"/>
      <c r="C26" s="205"/>
      <c r="D26" s="688" t="s">
        <v>40</v>
      </c>
      <c r="E26" s="689"/>
      <c r="F26" s="690"/>
      <c r="G26" s="170">
        <f>G27+G31+G34</f>
        <v>0</v>
      </c>
      <c r="H26" s="170">
        <f>H27+H31+H34</f>
        <v>0</v>
      </c>
      <c r="I26" s="170">
        <f>I27+I31+I34</f>
        <v>0</v>
      </c>
      <c r="J26" s="170">
        <f>J27+J31+J34</f>
        <v>0</v>
      </c>
      <c r="K26" s="28">
        <f>K27+K31+K34</f>
        <v>0</v>
      </c>
      <c r="L26" s="23"/>
    </row>
    <row r="27" spans="2:12" s="12" customFormat="1" ht="15" customHeight="1" outlineLevel="1" x14ac:dyDescent="0.2">
      <c r="B27" s="15"/>
      <c r="C27" s="708"/>
      <c r="D27" s="16"/>
      <c r="E27" s="713" t="s">
        <v>5</v>
      </c>
      <c r="F27" s="714"/>
      <c r="G27" s="17">
        <f>G29+G28-G30</f>
        <v>0</v>
      </c>
      <c r="H27" s="17">
        <f>H29+H28-H30</f>
        <v>0</v>
      </c>
      <c r="I27" s="17">
        <f>I29+I28-I30</f>
        <v>0</v>
      </c>
      <c r="J27" s="17">
        <f>J29+J28-J30</f>
        <v>0</v>
      </c>
      <c r="K27" s="18">
        <f>K29+K28-K30</f>
        <v>0</v>
      </c>
      <c r="L27" s="11"/>
    </row>
    <row r="28" spans="2:12" s="24" customFormat="1" ht="13.5" customHeight="1" outlineLevel="2" x14ac:dyDescent="0.2">
      <c r="B28" s="19"/>
      <c r="C28" s="708"/>
      <c r="D28" s="712"/>
      <c r="E28" s="203"/>
      <c r="F28" s="197" t="s">
        <v>41</v>
      </c>
      <c r="G28" s="21"/>
      <c r="H28" s="21"/>
      <c r="I28" s="21"/>
      <c r="J28" s="127"/>
      <c r="K28" s="22"/>
      <c r="L28" s="23"/>
    </row>
    <row r="29" spans="2:12" s="24" customFormat="1" ht="16.5" customHeight="1" outlineLevel="2" x14ac:dyDescent="0.2">
      <c r="B29" s="19"/>
      <c r="C29" s="708"/>
      <c r="D29" s="712"/>
      <c r="E29" s="171"/>
      <c r="F29" s="199" t="s">
        <v>42</v>
      </c>
      <c r="G29" s="172"/>
      <c r="H29" s="172"/>
      <c r="I29" s="172"/>
      <c r="J29" s="172"/>
      <c r="K29" s="26"/>
      <c r="L29" s="23"/>
    </row>
    <row r="30" spans="2:12" s="24" customFormat="1" ht="16.5" customHeight="1" outlineLevel="2" x14ac:dyDescent="0.2">
      <c r="B30" s="19"/>
      <c r="C30" s="708"/>
      <c r="D30" s="712"/>
      <c r="E30" s="171"/>
      <c r="F30" s="199" t="s">
        <v>43</v>
      </c>
      <c r="G30" s="172"/>
      <c r="H30" s="172"/>
      <c r="I30" s="172"/>
      <c r="J30" s="172"/>
      <c r="K30" s="26"/>
      <c r="L30" s="23"/>
    </row>
    <row r="31" spans="2:12" s="12" customFormat="1" ht="16.5" customHeight="1" outlineLevel="1" x14ac:dyDescent="0.2">
      <c r="B31" s="15"/>
      <c r="C31" s="708"/>
      <c r="D31" s="206"/>
      <c r="E31" s="715" t="s">
        <v>44</v>
      </c>
      <c r="F31" s="716"/>
      <c r="G31" s="170">
        <f>G32-G33</f>
        <v>0</v>
      </c>
      <c r="H31" s="170">
        <f>H32-H33</f>
        <v>0</v>
      </c>
      <c r="I31" s="170">
        <f>I32-I33</f>
        <v>0</v>
      </c>
      <c r="J31" s="170">
        <f>J32-J33</f>
        <v>0</v>
      </c>
      <c r="K31" s="28">
        <f>K32-K33</f>
        <v>0</v>
      </c>
      <c r="L31" s="11"/>
    </row>
    <row r="32" spans="2:12" s="24" customFormat="1" ht="13.5" customHeight="1" outlineLevel="2" x14ac:dyDescent="0.2">
      <c r="B32" s="19"/>
      <c r="C32" s="708"/>
      <c r="D32" s="712"/>
      <c r="E32" s="203"/>
      <c r="F32" s="197" t="s">
        <v>41</v>
      </c>
      <c r="G32" s="21"/>
      <c r="H32" s="21"/>
      <c r="I32" s="21"/>
      <c r="J32" s="21"/>
      <c r="K32" s="22"/>
      <c r="L32" s="23"/>
    </row>
    <row r="33" spans="2:12" s="24" customFormat="1" ht="13.5" customHeight="1" outlineLevel="2" x14ac:dyDescent="0.2">
      <c r="B33" s="19"/>
      <c r="C33" s="708"/>
      <c r="D33" s="712"/>
      <c r="E33" s="171"/>
      <c r="F33" s="199" t="s">
        <v>43</v>
      </c>
      <c r="G33" s="172"/>
      <c r="H33" s="172"/>
      <c r="I33" s="172"/>
      <c r="J33" s="172"/>
      <c r="K33" s="26"/>
      <c r="L33" s="23"/>
    </row>
    <row r="34" spans="2:12" s="12" customFormat="1" ht="15" customHeight="1" outlineLevel="1" x14ac:dyDescent="0.2">
      <c r="B34" s="15"/>
      <c r="C34" s="708"/>
      <c r="D34" s="206"/>
      <c r="E34" s="715" t="s">
        <v>45</v>
      </c>
      <c r="F34" s="716"/>
      <c r="G34" s="170">
        <f>G36+G35-G37</f>
        <v>0</v>
      </c>
      <c r="H34" s="170">
        <f>H36+H35-H37</f>
        <v>0</v>
      </c>
      <c r="I34" s="170">
        <f>I36+I35-I37</f>
        <v>0</v>
      </c>
      <c r="J34" s="170"/>
      <c r="K34" s="28">
        <f>K36+K35-K37</f>
        <v>0</v>
      </c>
      <c r="L34" s="11"/>
    </row>
    <row r="35" spans="2:12" s="24" customFormat="1" ht="13.5" customHeight="1" outlineLevel="1" x14ac:dyDescent="0.2">
      <c r="B35" s="19"/>
      <c r="C35" s="708"/>
      <c r="D35" s="712"/>
      <c r="E35" s="203"/>
      <c r="F35" s="197" t="s">
        <v>41</v>
      </c>
      <c r="G35" s="21"/>
      <c r="H35" s="21"/>
      <c r="I35" s="21"/>
      <c r="J35" s="21"/>
      <c r="K35" s="22"/>
      <c r="L35" s="23"/>
    </row>
    <row r="36" spans="2:12" s="24" customFormat="1" ht="13.5" customHeight="1" outlineLevel="1" x14ac:dyDescent="0.2">
      <c r="B36" s="19"/>
      <c r="C36" s="708"/>
      <c r="D36" s="712"/>
      <c r="E36" s="171"/>
      <c r="F36" s="199" t="s">
        <v>42</v>
      </c>
      <c r="G36" s="172"/>
      <c r="H36" s="172"/>
      <c r="I36" s="172"/>
      <c r="J36" s="172"/>
      <c r="K36" s="26"/>
      <c r="L36" s="23"/>
    </row>
    <row r="37" spans="2:12" s="24" customFormat="1" ht="13.5" customHeight="1" outlineLevel="1" x14ac:dyDescent="0.2">
      <c r="B37" s="19"/>
      <c r="C37" s="708"/>
      <c r="D37" s="712"/>
      <c r="E37" s="171"/>
      <c r="F37" s="199" t="s">
        <v>43</v>
      </c>
      <c r="G37" s="172"/>
      <c r="H37" s="172"/>
      <c r="I37" s="172"/>
      <c r="J37" s="172"/>
      <c r="K37" s="26"/>
      <c r="L37" s="23"/>
    </row>
    <row r="38" spans="2:12" s="24" customFormat="1" ht="13.5" customHeight="1" x14ac:dyDescent="0.2">
      <c r="B38" s="19"/>
      <c r="C38" s="708"/>
      <c r="D38" s="688" t="s">
        <v>46</v>
      </c>
      <c r="E38" s="689"/>
      <c r="F38" s="690"/>
      <c r="G38" s="172">
        <f>SUM(G39:G42)</f>
        <v>0</v>
      </c>
      <c r="H38" s="172">
        <f>SUM(H39:H42)</f>
        <v>0</v>
      </c>
      <c r="I38" s="172">
        <f>SUM(I39:I42)</f>
        <v>0</v>
      </c>
      <c r="J38" s="172">
        <f>SUM(J39:J42)</f>
        <v>0</v>
      </c>
      <c r="K38" s="26">
        <f>SUM(K39:K42)</f>
        <v>0</v>
      </c>
      <c r="L38" s="23"/>
    </row>
    <row r="39" spans="2:12" s="24" customFormat="1" ht="15" customHeight="1" outlineLevel="1" x14ac:dyDescent="0.2">
      <c r="B39" s="19"/>
      <c r="C39" s="708"/>
      <c r="D39" s="203"/>
      <c r="E39" s="684" t="s">
        <v>47</v>
      </c>
      <c r="F39" s="685"/>
      <c r="G39" s="21"/>
      <c r="H39" s="21"/>
      <c r="I39" s="21"/>
      <c r="J39" s="21"/>
      <c r="K39" s="22"/>
      <c r="L39" s="23"/>
    </row>
    <row r="40" spans="2:12" s="24" customFormat="1" ht="15" customHeight="1" outlineLevel="1" x14ac:dyDescent="0.2">
      <c r="B40" s="19"/>
      <c r="C40" s="708"/>
      <c r="D40" s="171"/>
      <c r="E40" s="686" t="s">
        <v>48</v>
      </c>
      <c r="F40" s="687"/>
      <c r="G40" s="172"/>
      <c r="H40" s="172"/>
      <c r="I40" s="172"/>
      <c r="J40" s="172"/>
      <c r="K40" s="26"/>
      <c r="L40" s="23"/>
    </row>
    <row r="41" spans="2:12" s="24" customFormat="1" ht="15" customHeight="1" outlineLevel="1" x14ac:dyDescent="0.2">
      <c r="B41" s="19"/>
      <c r="C41" s="708"/>
      <c r="D41" s="171"/>
      <c r="E41" s="686" t="s">
        <v>49</v>
      </c>
      <c r="F41" s="687"/>
      <c r="G41" s="172"/>
      <c r="H41" s="172"/>
      <c r="I41" s="172"/>
      <c r="J41" s="172"/>
      <c r="K41" s="26"/>
      <c r="L41" s="23"/>
    </row>
    <row r="42" spans="2:12" s="24" customFormat="1" ht="15" customHeight="1" outlineLevel="1" thickBot="1" x14ac:dyDescent="0.25">
      <c r="B42" s="19"/>
      <c r="C42" s="709"/>
      <c r="D42" s="204"/>
      <c r="E42" s="721" t="s">
        <v>50</v>
      </c>
      <c r="F42" s="722"/>
      <c r="G42" s="172"/>
      <c r="H42" s="172"/>
      <c r="I42" s="172"/>
      <c r="J42" s="172"/>
      <c r="K42" s="26"/>
      <c r="L42" s="23"/>
    </row>
    <row r="43" spans="2:12" ht="16.5" customHeight="1" thickBot="1" x14ac:dyDescent="0.3">
      <c r="B43" s="7"/>
      <c r="C43" s="694" t="s">
        <v>51</v>
      </c>
      <c r="D43" s="695"/>
      <c r="E43" s="695"/>
      <c r="F43" s="695" t="s">
        <v>52</v>
      </c>
      <c r="G43" s="33">
        <f>G23-SUM(G26,G38)</f>
        <v>0</v>
      </c>
      <c r="H43" s="33">
        <f>H23-SUM(H26,H38)</f>
        <v>0</v>
      </c>
      <c r="I43" s="33">
        <f>I23-SUM(I26,I38)</f>
        <v>0</v>
      </c>
      <c r="J43" s="33">
        <f>J23-SUM(J26,J38)</f>
        <v>0</v>
      </c>
      <c r="K43" s="34">
        <f>K23-SUM(K26,K38)</f>
        <v>0</v>
      </c>
      <c r="L43" s="4"/>
    </row>
    <row r="44" spans="2:12" ht="7.5" customHeight="1" x14ac:dyDescent="0.2">
      <c r="B44" s="7"/>
      <c r="C44" s="696"/>
      <c r="D44" s="697"/>
      <c r="E44" s="697"/>
      <c r="F44" s="697"/>
      <c r="G44" s="697"/>
      <c r="H44" s="697"/>
      <c r="I44" s="697"/>
      <c r="J44" s="697"/>
      <c r="K44" s="698"/>
      <c r="L44" s="4"/>
    </row>
    <row r="45" spans="2:12" s="12" customFormat="1" ht="15" customHeight="1" x14ac:dyDescent="0.2">
      <c r="B45" s="15"/>
      <c r="C45" s="202"/>
      <c r="D45" s="688" t="s">
        <v>53</v>
      </c>
      <c r="E45" s="689"/>
      <c r="F45" s="690"/>
      <c r="G45" s="207">
        <f>SUM(G46,G47,G48)</f>
        <v>0</v>
      </c>
      <c r="H45" s="207">
        <f>SUM(H46,H47,H48)</f>
        <v>0</v>
      </c>
      <c r="I45" s="207">
        <f>SUM(I46,I47,I48)</f>
        <v>0</v>
      </c>
      <c r="J45" s="207">
        <f>SUM(J46,J47,J48)</f>
        <v>0</v>
      </c>
      <c r="K45" s="14">
        <f>SUM(K46,K47,K48)</f>
        <v>0</v>
      </c>
      <c r="L45" s="11"/>
    </row>
    <row r="46" spans="2:12" s="24" customFormat="1" ht="15" customHeight="1" outlineLevel="1" x14ac:dyDescent="0.2">
      <c r="B46" s="19"/>
      <c r="C46" s="717"/>
      <c r="D46" s="203"/>
      <c r="E46" s="719" t="s">
        <v>54</v>
      </c>
      <c r="F46" s="720"/>
      <c r="G46" s="127"/>
      <c r="H46" s="21"/>
      <c r="I46" s="21"/>
      <c r="J46" s="21"/>
      <c r="K46" s="22"/>
      <c r="L46" s="23"/>
    </row>
    <row r="47" spans="2:12" s="24" customFormat="1" ht="15" customHeight="1" outlineLevel="1" x14ac:dyDescent="0.2">
      <c r="B47" s="19"/>
      <c r="C47" s="717"/>
      <c r="D47" s="198"/>
      <c r="E47" s="686" t="s">
        <v>55</v>
      </c>
      <c r="F47" s="687"/>
      <c r="G47" s="172"/>
      <c r="H47" s="172"/>
      <c r="I47" s="172"/>
      <c r="J47" s="172"/>
      <c r="K47" s="26"/>
      <c r="L47" s="23"/>
    </row>
    <row r="48" spans="2:12" s="24" customFormat="1" ht="15" customHeight="1" outlineLevel="1" x14ac:dyDescent="0.2">
      <c r="B48" s="19"/>
      <c r="C48" s="717"/>
      <c r="D48" s="198"/>
      <c r="E48" s="725" t="s">
        <v>56</v>
      </c>
      <c r="F48" s="726"/>
      <c r="G48" s="209"/>
      <c r="H48" s="209"/>
      <c r="I48" s="172"/>
      <c r="J48" s="172"/>
      <c r="K48" s="26"/>
      <c r="L48" s="23"/>
    </row>
    <row r="49" spans="1:12" s="12" customFormat="1" ht="15" customHeight="1" x14ac:dyDescent="0.2">
      <c r="B49" s="15"/>
      <c r="C49" s="717"/>
      <c r="D49" s="688" t="s">
        <v>57</v>
      </c>
      <c r="E49" s="689"/>
      <c r="F49" s="690"/>
      <c r="G49" s="170">
        <f>SUM(G50:G51)</f>
        <v>0</v>
      </c>
      <c r="H49" s="170">
        <f>SUM(H50:H51)</f>
        <v>0</v>
      </c>
      <c r="I49" s="170">
        <f>SUM(I50:I51)</f>
        <v>0</v>
      </c>
      <c r="J49" s="170">
        <f>SUM(J50:J51)</f>
        <v>0</v>
      </c>
      <c r="K49" s="28">
        <f>SUM(K50:K51)</f>
        <v>0</v>
      </c>
      <c r="L49" s="11"/>
    </row>
    <row r="50" spans="1:12" s="24" customFormat="1" ht="13.5" customHeight="1" outlineLevel="1" x14ac:dyDescent="0.2">
      <c r="B50" s="19"/>
      <c r="C50" s="717"/>
      <c r="D50" s="203"/>
      <c r="E50" s="684" t="s">
        <v>58</v>
      </c>
      <c r="F50" s="685"/>
      <c r="G50" s="21"/>
      <c r="H50" s="21"/>
      <c r="I50" s="21"/>
      <c r="J50" s="21"/>
      <c r="K50" s="22"/>
      <c r="L50" s="23"/>
    </row>
    <row r="51" spans="1:12" s="24" customFormat="1" ht="13.5" customHeight="1" outlineLevel="1" x14ac:dyDescent="0.2">
      <c r="B51" s="19"/>
      <c r="C51" s="717"/>
      <c r="D51" s="171"/>
      <c r="E51" s="686" t="s">
        <v>59</v>
      </c>
      <c r="F51" s="687"/>
      <c r="G51" s="172"/>
      <c r="H51" s="172"/>
      <c r="I51" s="172"/>
      <c r="J51" s="172"/>
      <c r="K51" s="26"/>
      <c r="L51" s="23"/>
    </row>
    <row r="52" spans="1:12" s="12" customFormat="1" ht="15" customHeight="1" x14ac:dyDescent="0.2">
      <c r="A52" s="24"/>
      <c r="B52" s="15"/>
      <c r="C52" s="717"/>
      <c r="D52" s="688" t="s">
        <v>60</v>
      </c>
      <c r="E52" s="689"/>
      <c r="F52" s="690"/>
      <c r="G52" s="170">
        <f>SUM(G53:G54)</f>
        <v>0</v>
      </c>
      <c r="H52" s="170">
        <f>SUM(H53:H54)</f>
        <v>0</v>
      </c>
      <c r="I52" s="170">
        <f>SUM(I53:I54)</f>
        <v>0</v>
      </c>
      <c r="J52" s="170">
        <f>SUM(J53:J54)</f>
        <v>0</v>
      </c>
      <c r="K52" s="28">
        <f>SUM(K53:K54)</f>
        <v>0</v>
      </c>
      <c r="L52" s="11"/>
    </row>
    <row r="53" spans="1:12" s="24" customFormat="1" ht="13.5" customHeight="1" outlineLevel="1" x14ac:dyDescent="0.2">
      <c r="B53" s="19"/>
      <c r="C53" s="717"/>
      <c r="D53" s="203"/>
      <c r="E53" s="684" t="s">
        <v>61</v>
      </c>
      <c r="F53" s="685"/>
      <c r="G53" s="21"/>
      <c r="H53" s="21"/>
      <c r="I53" s="21"/>
      <c r="J53" s="21"/>
      <c r="K53" s="22"/>
      <c r="L53" s="23"/>
    </row>
    <row r="54" spans="1:12" s="24" customFormat="1" ht="13.5" customHeight="1" outlineLevel="1" thickBot="1" x14ac:dyDescent="0.25">
      <c r="B54" s="19"/>
      <c r="C54" s="718"/>
      <c r="D54" s="204"/>
      <c r="E54" s="721" t="s">
        <v>56</v>
      </c>
      <c r="F54" s="722"/>
      <c r="G54" s="38"/>
      <c r="H54" s="38"/>
      <c r="I54" s="38"/>
      <c r="J54" s="172"/>
      <c r="K54" s="39"/>
      <c r="L54" s="23"/>
    </row>
    <row r="55" spans="1:12" ht="16.5" customHeight="1" thickBot="1" x14ac:dyDescent="0.3">
      <c r="A55" s="24"/>
      <c r="B55" s="7"/>
      <c r="C55" s="723" t="s">
        <v>62</v>
      </c>
      <c r="D55" s="724"/>
      <c r="E55" s="724"/>
      <c r="F55" s="724"/>
      <c r="G55" s="40">
        <f>G43-SUM(G45,G49,G52)</f>
        <v>0</v>
      </c>
      <c r="H55" s="40">
        <f>H43-SUM(H45,H49,H52)</f>
        <v>0</v>
      </c>
      <c r="I55" s="40">
        <f>I43-SUM(I45,I49,I52)</f>
        <v>0</v>
      </c>
      <c r="J55" s="40">
        <f>J43-SUM(J45,J49,J52)</f>
        <v>0</v>
      </c>
      <c r="K55" s="41">
        <f>K43-SUM(K45,K49,K52)</f>
        <v>0</v>
      </c>
      <c r="L55" s="4"/>
    </row>
    <row r="56" spans="1:12" ht="7.5" customHeight="1" x14ac:dyDescent="0.2">
      <c r="B56" s="7"/>
      <c r="C56" s="696"/>
      <c r="D56" s="697"/>
      <c r="E56" s="697"/>
      <c r="F56" s="697"/>
      <c r="G56" s="697"/>
      <c r="H56" s="697"/>
      <c r="I56" s="697"/>
      <c r="J56" s="697"/>
      <c r="K56" s="698"/>
      <c r="L56" s="4"/>
    </row>
    <row r="57" spans="1:12" s="12" customFormat="1" ht="15" customHeight="1" x14ac:dyDescent="0.2">
      <c r="A57" s="1"/>
      <c r="B57" s="15"/>
      <c r="C57" s="717"/>
      <c r="D57" s="688" t="s">
        <v>63</v>
      </c>
      <c r="E57" s="689"/>
      <c r="F57" s="690"/>
      <c r="G57" s="208"/>
      <c r="H57" s="208"/>
      <c r="I57" s="208"/>
      <c r="J57" s="208"/>
      <c r="K57" s="30"/>
      <c r="L57" s="11"/>
    </row>
    <row r="58" spans="1:12" s="12" customFormat="1" ht="15" customHeight="1" x14ac:dyDescent="0.2">
      <c r="B58" s="15"/>
      <c r="C58" s="717"/>
      <c r="D58" s="688" t="s">
        <v>64</v>
      </c>
      <c r="E58" s="689"/>
      <c r="F58" s="690"/>
      <c r="G58" s="208">
        <f>SUM(G60:G60)</f>
        <v>0</v>
      </c>
      <c r="H58" s="208">
        <f>SUM(H59:H60)</f>
        <v>0</v>
      </c>
      <c r="I58" s="208">
        <f>SUM(I59:I60)</f>
        <v>0</v>
      </c>
      <c r="J58" s="208">
        <f>SUM(J59:J60)</f>
        <v>0</v>
      </c>
      <c r="K58" s="30">
        <f>SUM(K60:K60)</f>
        <v>0</v>
      </c>
      <c r="L58" s="11"/>
    </row>
    <row r="59" spans="1:12" s="24" customFormat="1" ht="15" customHeight="1" outlineLevel="1" x14ac:dyDescent="0.2">
      <c r="B59" s="19"/>
      <c r="C59" s="717"/>
      <c r="D59" s="203"/>
      <c r="E59" s="684" t="s">
        <v>65</v>
      </c>
      <c r="F59" s="685"/>
      <c r="G59" s="21"/>
      <c r="H59" s="21"/>
      <c r="I59" s="21"/>
      <c r="J59" s="21"/>
      <c r="K59" s="22"/>
      <c r="L59" s="23"/>
    </row>
    <row r="60" spans="1:12" s="24" customFormat="1" ht="15" customHeight="1" outlineLevel="1" x14ac:dyDescent="0.2">
      <c r="B60" s="19"/>
      <c r="C60" s="717"/>
      <c r="D60" s="171"/>
      <c r="E60" s="686" t="s">
        <v>66</v>
      </c>
      <c r="F60" s="687"/>
      <c r="G60" s="172"/>
      <c r="H60" s="172"/>
      <c r="I60" s="172"/>
      <c r="J60" s="172"/>
      <c r="K60" s="26"/>
      <c r="L60" s="23"/>
    </row>
    <row r="61" spans="1:12" s="12" customFormat="1" ht="15" customHeight="1" x14ac:dyDescent="0.2">
      <c r="B61" s="15"/>
      <c r="C61" s="717"/>
      <c r="D61" s="688" t="s">
        <v>67</v>
      </c>
      <c r="E61" s="689"/>
      <c r="F61" s="690"/>
      <c r="G61" s="208">
        <f>SUM(G62:G63)</f>
        <v>0</v>
      </c>
      <c r="H61" s="208">
        <f>SUM(H62:H63)</f>
        <v>0</v>
      </c>
      <c r="I61" s="208">
        <f>SUM(I62:I63)</f>
        <v>0</v>
      </c>
      <c r="J61" s="208">
        <f>SUM(J62:J63)</f>
        <v>0</v>
      </c>
      <c r="K61" s="30">
        <f>SUM(K62:K63)</f>
        <v>0</v>
      </c>
      <c r="L61" s="11"/>
    </row>
    <row r="62" spans="1:12" s="24" customFormat="1" ht="15" customHeight="1" outlineLevel="1" x14ac:dyDescent="0.2">
      <c r="B62" s="19"/>
      <c r="C62" s="717"/>
      <c r="D62" s="196"/>
      <c r="E62" s="719" t="s">
        <v>68</v>
      </c>
      <c r="F62" s="720"/>
      <c r="G62" s="21"/>
      <c r="H62" s="21"/>
      <c r="I62" s="21"/>
      <c r="J62" s="21"/>
      <c r="K62" s="22"/>
      <c r="L62" s="23"/>
    </row>
    <row r="63" spans="1:12" s="24" customFormat="1" ht="15" customHeight="1" outlineLevel="1" x14ac:dyDescent="0.2">
      <c r="B63" s="19"/>
      <c r="C63" s="717"/>
      <c r="D63" s="198"/>
      <c r="E63" s="686" t="s">
        <v>69</v>
      </c>
      <c r="F63" s="687"/>
      <c r="G63" s="172"/>
      <c r="H63" s="172"/>
      <c r="I63" s="172"/>
      <c r="J63" s="172"/>
      <c r="K63" s="26"/>
      <c r="L63" s="23"/>
    </row>
    <row r="64" spans="1:12" s="12" customFormat="1" ht="15" customHeight="1" thickBot="1" x14ac:dyDescent="0.25">
      <c r="B64" s="15"/>
      <c r="C64" s="718"/>
      <c r="D64" s="691" t="s">
        <v>70</v>
      </c>
      <c r="E64" s="692"/>
      <c r="F64" s="693"/>
      <c r="G64" s="31"/>
      <c r="H64" s="172"/>
      <c r="I64" s="172"/>
      <c r="J64" s="31"/>
      <c r="K64" s="32"/>
      <c r="L64" s="11"/>
    </row>
    <row r="65" spans="1:12" ht="16.5" customHeight="1" thickBot="1" x14ac:dyDescent="0.3">
      <c r="A65" s="12"/>
      <c r="B65" s="7"/>
      <c r="C65" s="694" t="s">
        <v>71</v>
      </c>
      <c r="D65" s="695"/>
      <c r="E65" s="695"/>
      <c r="F65" s="695"/>
      <c r="G65" s="33">
        <f>G55-SUM(G57,G58,G61,G64)</f>
        <v>0</v>
      </c>
      <c r="H65" s="33">
        <f>H55-SUM(H57,H58,H61,H64)</f>
        <v>0</v>
      </c>
      <c r="I65" s="33">
        <f>I55-SUM(I57,I58,I61,I64)</f>
        <v>0</v>
      </c>
      <c r="J65" s="33">
        <f>J55-SUM(J57,J58,J61,J64)</f>
        <v>0</v>
      </c>
      <c r="K65" s="34">
        <f>K55-SUM(K57,K58,K61,K64)</f>
        <v>0</v>
      </c>
      <c r="L65" s="4"/>
    </row>
    <row r="66" spans="1:12" ht="7.5" customHeight="1" x14ac:dyDescent="0.2">
      <c r="B66" s="7"/>
      <c r="C66" s="696"/>
      <c r="D66" s="697"/>
      <c r="E66" s="697"/>
      <c r="F66" s="697"/>
      <c r="G66" s="697"/>
      <c r="H66" s="697"/>
      <c r="I66" s="697"/>
      <c r="J66" s="697"/>
      <c r="K66" s="698"/>
      <c r="L66" s="4"/>
    </row>
    <row r="67" spans="1:12" s="12" customFormat="1" ht="15" customHeight="1" x14ac:dyDescent="0.2">
      <c r="A67" s="1"/>
      <c r="B67" s="15"/>
      <c r="C67" s="717"/>
      <c r="D67" s="688" t="s">
        <v>72</v>
      </c>
      <c r="E67" s="689"/>
      <c r="F67" s="690"/>
      <c r="G67" s="210">
        <f>SUM(G68:G72)</f>
        <v>0</v>
      </c>
      <c r="H67" s="170">
        <f t="shared" ref="H67:K67" si="0">SUM(H68:H72)</f>
        <v>0</v>
      </c>
      <c r="I67" s="170">
        <f t="shared" si="0"/>
        <v>0</v>
      </c>
      <c r="J67" s="170">
        <f t="shared" si="0"/>
        <v>0</v>
      </c>
      <c r="K67" s="28">
        <f t="shared" si="0"/>
        <v>0</v>
      </c>
      <c r="L67" s="11"/>
    </row>
    <row r="68" spans="1:12" s="24" customFormat="1" ht="13.5" customHeight="1" outlineLevel="1" x14ac:dyDescent="0.2">
      <c r="A68" s="12"/>
      <c r="B68" s="19"/>
      <c r="C68" s="717"/>
      <c r="D68" s="727"/>
      <c r="E68" s="684" t="s">
        <v>73</v>
      </c>
      <c r="F68" s="685"/>
      <c r="G68" s="42"/>
      <c r="H68" s="21"/>
      <c r="I68" s="21"/>
      <c r="J68" s="21"/>
      <c r="K68" s="22"/>
      <c r="L68" s="23"/>
    </row>
    <row r="69" spans="1:12" s="24" customFormat="1" ht="13.5" customHeight="1" outlineLevel="1" x14ac:dyDescent="0.2">
      <c r="B69" s="19"/>
      <c r="C69" s="717"/>
      <c r="D69" s="728"/>
      <c r="E69" s="686" t="s">
        <v>74</v>
      </c>
      <c r="F69" s="687"/>
      <c r="G69" s="174"/>
      <c r="H69" s="172"/>
      <c r="I69" s="172"/>
      <c r="J69" s="172"/>
      <c r="K69" s="26"/>
      <c r="L69" s="23"/>
    </row>
    <row r="70" spans="1:12" s="24" customFormat="1" ht="13.5" customHeight="1" outlineLevel="1" x14ac:dyDescent="0.2">
      <c r="B70" s="19"/>
      <c r="C70" s="717"/>
      <c r="D70" s="728"/>
      <c r="E70" s="686" t="s">
        <v>75</v>
      </c>
      <c r="F70" s="687"/>
      <c r="G70" s="174"/>
      <c r="H70" s="172"/>
      <c r="I70" s="172"/>
      <c r="J70" s="172"/>
      <c r="K70" s="26"/>
      <c r="L70" s="23"/>
    </row>
    <row r="71" spans="1:12" s="24" customFormat="1" ht="13.5" customHeight="1" outlineLevel="1" x14ac:dyDescent="0.2">
      <c r="B71" s="19"/>
      <c r="C71" s="717"/>
      <c r="D71" s="728"/>
      <c r="E71" s="686" t="s">
        <v>76</v>
      </c>
      <c r="F71" s="687"/>
      <c r="G71" s="174"/>
      <c r="H71" s="172"/>
      <c r="I71" s="172"/>
      <c r="J71" s="172"/>
      <c r="K71" s="26"/>
      <c r="L71" s="23"/>
    </row>
    <row r="72" spans="1:12" s="325" customFormat="1" ht="13.5" customHeight="1" outlineLevel="1" x14ac:dyDescent="0.2">
      <c r="B72" s="19"/>
      <c r="C72" s="717"/>
      <c r="E72" s="732" t="s">
        <v>416</v>
      </c>
      <c r="F72" s="687"/>
      <c r="G72" s="43"/>
      <c r="H72" s="25"/>
      <c r="I72" s="25"/>
      <c r="J72" s="25"/>
      <c r="K72" s="26"/>
      <c r="L72" s="23"/>
    </row>
    <row r="73" spans="1:12" s="12" customFormat="1" ht="15" customHeight="1" x14ac:dyDescent="0.2">
      <c r="A73" s="24"/>
      <c r="B73" s="15"/>
      <c r="C73" s="717"/>
      <c r="D73" s="688" t="s">
        <v>77</v>
      </c>
      <c r="E73" s="689"/>
      <c r="F73" s="690"/>
      <c r="G73" s="170">
        <f>SUM(G74:G80)</f>
        <v>0</v>
      </c>
      <c r="H73" s="170">
        <f>SUM(H74:H80)</f>
        <v>0</v>
      </c>
      <c r="I73" s="170">
        <f>SUM(I74:I80)</f>
        <v>0</v>
      </c>
      <c r="J73" s="170">
        <f>SUM(J74:J80)</f>
        <v>0</v>
      </c>
      <c r="K73" s="28"/>
      <c r="L73" s="11"/>
    </row>
    <row r="74" spans="1:12" s="24" customFormat="1" ht="13.5" customHeight="1" outlineLevel="1" x14ac:dyDescent="0.2">
      <c r="A74" s="12"/>
      <c r="B74" s="19"/>
      <c r="C74" s="717"/>
      <c r="D74" s="727"/>
      <c r="E74" s="719" t="s">
        <v>78</v>
      </c>
      <c r="F74" s="720"/>
      <c r="G74" s="21"/>
      <c r="H74" s="21"/>
      <c r="I74" s="21"/>
      <c r="J74" s="21"/>
      <c r="K74" s="22"/>
      <c r="L74" s="23"/>
    </row>
    <row r="75" spans="1:12" s="24" customFormat="1" ht="13.5" customHeight="1" outlineLevel="1" x14ac:dyDescent="0.2">
      <c r="B75" s="19"/>
      <c r="C75" s="717"/>
      <c r="D75" s="728"/>
      <c r="E75" s="725" t="s">
        <v>79</v>
      </c>
      <c r="F75" s="726"/>
      <c r="G75" s="172"/>
      <c r="H75" s="172"/>
      <c r="I75" s="172"/>
      <c r="J75" s="172"/>
      <c r="K75" s="26"/>
      <c r="L75" s="23"/>
    </row>
    <row r="76" spans="1:12" s="24" customFormat="1" ht="13.5" customHeight="1" outlineLevel="1" x14ac:dyDescent="0.2">
      <c r="B76" s="19"/>
      <c r="C76" s="717"/>
      <c r="D76" s="728"/>
      <c r="E76" s="725" t="s">
        <v>80</v>
      </c>
      <c r="F76" s="726"/>
      <c r="G76" s="172"/>
      <c r="H76" s="172"/>
      <c r="I76" s="172"/>
      <c r="J76" s="172"/>
      <c r="K76" s="26"/>
      <c r="L76" s="23"/>
    </row>
    <row r="77" spans="1:12" s="24" customFormat="1" ht="13.5" customHeight="1" outlineLevel="1" x14ac:dyDescent="0.2">
      <c r="B77" s="19"/>
      <c r="C77" s="717"/>
      <c r="D77" s="728"/>
      <c r="E77" s="725" t="s">
        <v>81</v>
      </c>
      <c r="F77" s="726"/>
      <c r="G77" s="172"/>
      <c r="H77" s="172"/>
      <c r="I77" s="172"/>
      <c r="J77" s="172"/>
      <c r="K77" s="26"/>
      <c r="L77" s="23"/>
    </row>
    <row r="78" spans="1:12" s="24" customFormat="1" ht="13.5" customHeight="1" outlineLevel="1" x14ac:dyDescent="0.2">
      <c r="B78" s="19"/>
      <c r="C78" s="717"/>
      <c r="D78" s="728"/>
      <c r="E78" s="725" t="s">
        <v>82</v>
      </c>
      <c r="F78" s="726"/>
      <c r="G78" s="172"/>
      <c r="H78" s="172"/>
      <c r="I78" s="172"/>
      <c r="J78" s="172"/>
      <c r="K78" s="26"/>
      <c r="L78" s="23"/>
    </row>
    <row r="79" spans="1:12" s="24" customFormat="1" ht="13.5" customHeight="1" outlineLevel="1" x14ac:dyDescent="0.2">
      <c r="B79" s="19"/>
      <c r="C79" s="717"/>
      <c r="D79" s="728"/>
      <c r="E79" s="725" t="s">
        <v>83</v>
      </c>
      <c r="F79" s="726"/>
      <c r="G79" s="172"/>
      <c r="H79" s="172"/>
      <c r="I79" s="172"/>
      <c r="J79" s="172"/>
      <c r="K79" s="26"/>
      <c r="L79" s="23"/>
    </row>
    <row r="80" spans="1:12" s="24" customFormat="1" ht="13.5" customHeight="1" outlineLevel="1" thickBot="1" x14ac:dyDescent="0.25">
      <c r="B80" s="19"/>
      <c r="C80" s="717"/>
      <c r="D80" s="729"/>
      <c r="E80" s="730" t="s">
        <v>56</v>
      </c>
      <c r="F80" s="731"/>
      <c r="G80" s="172"/>
      <c r="H80" s="172"/>
      <c r="I80" s="172"/>
      <c r="J80" s="172"/>
      <c r="K80" s="26"/>
      <c r="L80" s="23"/>
    </row>
    <row r="81" spans="1:12" ht="16.5" customHeight="1" thickBot="1" x14ac:dyDescent="0.3">
      <c r="A81" s="24"/>
      <c r="B81" s="7"/>
      <c r="C81" s="723" t="s">
        <v>84</v>
      </c>
      <c r="D81" s="724"/>
      <c r="E81" s="724"/>
      <c r="F81" s="724"/>
      <c r="G81" s="40">
        <f>G65-G67+G73</f>
        <v>0</v>
      </c>
      <c r="H81" s="40">
        <f>H65-H67+H73</f>
        <v>0</v>
      </c>
      <c r="I81" s="40">
        <f>I65-I67+I73</f>
        <v>0</v>
      </c>
      <c r="J81" s="40">
        <f>J65-J67+J73</f>
        <v>0</v>
      </c>
      <c r="K81" s="41">
        <f>K65-K67+K73</f>
        <v>0</v>
      </c>
      <c r="L81" s="4"/>
    </row>
    <row r="82" spans="1:12" ht="7.5" customHeight="1" x14ac:dyDescent="0.2">
      <c r="B82" s="7"/>
      <c r="C82" s="696"/>
      <c r="D82" s="697"/>
      <c r="E82" s="697"/>
      <c r="F82" s="697"/>
      <c r="G82" s="697"/>
      <c r="H82" s="697"/>
      <c r="I82" s="697"/>
      <c r="J82" s="697"/>
      <c r="K82" s="698"/>
      <c r="L82" s="4"/>
    </row>
    <row r="83" spans="1:12" s="12" customFormat="1" ht="15" customHeight="1" thickBot="1" x14ac:dyDescent="0.25">
      <c r="A83" s="1"/>
      <c r="B83" s="15"/>
      <c r="C83" s="202"/>
      <c r="D83" s="738" t="s">
        <v>293</v>
      </c>
      <c r="E83" s="739"/>
      <c r="F83" s="740"/>
      <c r="G83" s="211"/>
      <c r="H83" s="208"/>
      <c r="I83" s="208"/>
      <c r="J83" s="208"/>
      <c r="K83" s="30"/>
      <c r="L83" s="44"/>
    </row>
    <row r="84" spans="1:12" ht="16.5" customHeight="1" thickBot="1" x14ac:dyDescent="0.3">
      <c r="A84" s="12"/>
      <c r="B84" s="7"/>
      <c r="C84" s="694" t="s">
        <v>86</v>
      </c>
      <c r="D84" s="695"/>
      <c r="E84" s="695"/>
      <c r="F84" s="695"/>
      <c r="G84" s="33">
        <f>G81+G83</f>
        <v>0</v>
      </c>
      <c r="H84" s="33">
        <f>H81+H83</f>
        <v>0</v>
      </c>
      <c r="I84" s="33">
        <f>I81+I83</f>
        <v>0</v>
      </c>
      <c r="J84" s="33">
        <f>J81+J83</f>
        <v>0</v>
      </c>
      <c r="K84" s="34">
        <f>K81+K83</f>
        <v>0</v>
      </c>
      <c r="L84" s="4"/>
    </row>
    <row r="85" spans="1:12" ht="7.5" customHeight="1" x14ac:dyDescent="0.2">
      <c r="B85" s="7"/>
      <c r="C85" s="741"/>
      <c r="D85" s="742"/>
      <c r="E85" s="742"/>
      <c r="F85" s="742"/>
      <c r="G85" s="742"/>
      <c r="H85" s="742"/>
      <c r="I85" s="742"/>
      <c r="J85" s="742"/>
      <c r="K85" s="743"/>
      <c r="L85" s="4"/>
    </row>
    <row r="86" spans="1:12" s="12" customFormat="1" ht="15" customHeight="1" x14ac:dyDescent="0.2">
      <c r="B86" s="15"/>
      <c r="C86" s="202"/>
      <c r="D86" s="744" t="s">
        <v>87</v>
      </c>
      <c r="E86" s="744"/>
      <c r="F86" s="745"/>
      <c r="G86" s="207">
        <f>SUM(G87,G88)</f>
        <v>0</v>
      </c>
      <c r="H86" s="207">
        <f>SUM(H87,H88)</f>
        <v>0</v>
      </c>
      <c r="I86" s="207">
        <f>SUM(I87,I88)</f>
        <v>0</v>
      </c>
      <c r="J86" s="207">
        <f>SUM(J87,J88)</f>
        <v>0</v>
      </c>
      <c r="K86" s="14">
        <f>SUM(K87,K88)</f>
        <v>0</v>
      </c>
      <c r="L86" s="11"/>
    </row>
    <row r="87" spans="1:12" s="24" customFormat="1" ht="15" customHeight="1" outlineLevel="1" x14ac:dyDescent="0.2">
      <c r="B87" s="19"/>
      <c r="C87" s="717"/>
      <c r="D87" s="203"/>
      <c r="E87" s="684" t="s">
        <v>88</v>
      </c>
      <c r="F87" s="685"/>
      <c r="G87" s="21"/>
      <c r="H87" s="21"/>
      <c r="I87" s="21"/>
      <c r="J87" s="21"/>
      <c r="K87" s="22"/>
      <c r="L87" s="23"/>
    </row>
    <row r="88" spans="1:12" s="24" customFormat="1" ht="15" customHeight="1" outlineLevel="1" x14ac:dyDescent="0.2">
      <c r="B88" s="19"/>
      <c r="C88" s="717"/>
      <c r="D88" s="171"/>
      <c r="E88" s="686" t="s">
        <v>89</v>
      </c>
      <c r="F88" s="687"/>
      <c r="G88" s="172"/>
      <c r="H88" s="172"/>
      <c r="I88" s="172"/>
      <c r="J88" s="172"/>
      <c r="K88" s="26"/>
      <c r="L88" s="23"/>
    </row>
    <row r="89" spans="1:12" s="12" customFormat="1" ht="15" customHeight="1" x14ac:dyDescent="0.2">
      <c r="B89" s="15"/>
      <c r="C89" s="717"/>
      <c r="D89" s="688" t="s">
        <v>90</v>
      </c>
      <c r="E89" s="689"/>
      <c r="F89" s="690"/>
      <c r="G89" s="212" t="str">
        <f>IFERROR(G87/G84,"-")</f>
        <v>-</v>
      </c>
      <c r="H89" s="212" t="str">
        <f>IFERROR(H87/H84,"-")</f>
        <v>-</v>
      </c>
      <c r="I89" s="212" t="str">
        <f>IFERROR(I87/I84,"-")</f>
        <v>-</v>
      </c>
      <c r="J89" s="212" t="str">
        <f>IFERROR(J87/J84,"-")</f>
        <v>-</v>
      </c>
      <c r="K89" s="45" t="str">
        <f>IFERROR(K87/K84,"-")</f>
        <v>-</v>
      </c>
      <c r="L89" s="11"/>
    </row>
    <row r="90" spans="1:12" s="122" customFormat="1" ht="12.75" x14ac:dyDescent="0.2">
      <c r="A90" s="118"/>
      <c r="B90" s="119"/>
      <c r="C90" s="733"/>
      <c r="D90" s="734" t="s">
        <v>91</v>
      </c>
      <c r="E90" s="734"/>
      <c r="F90" s="735"/>
      <c r="G90" s="213"/>
      <c r="H90" s="213"/>
      <c r="I90" s="213"/>
      <c r="J90" s="213"/>
      <c r="K90" s="120"/>
      <c r="L90" s="121"/>
    </row>
    <row r="91" spans="1:12" s="49" customFormat="1" ht="12" thickBot="1" x14ac:dyDescent="0.25">
      <c r="B91" s="46"/>
      <c r="C91" s="733"/>
      <c r="D91" s="736" t="s">
        <v>92</v>
      </c>
      <c r="E91" s="736"/>
      <c r="F91" s="737"/>
      <c r="G91" s="214"/>
      <c r="H91" s="215">
        <f>IF((H90-G90)/30&lt;0,"No Data",(H90-G90)/30)</f>
        <v>0</v>
      </c>
      <c r="I91" s="215">
        <f>IF((I90-H90)/30&lt;0,"No Data",(I90-H90)/30)</f>
        <v>0</v>
      </c>
      <c r="J91" s="215">
        <f>IF((J90-I90)/30&lt;0,"No Data",(J90-I90)/30)</f>
        <v>0</v>
      </c>
      <c r="K91" s="50">
        <f>IF((K90-J90)/30&lt;0,"No Data",(K90-J90)/30)</f>
        <v>0</v>
      </c>
      <c r="L91" s="48"/>
    </row>
    <row r="92" spans="1:12" ht="16.5" customHeight="1" thickBot="1" x14ac:dyDescent="0.3">
      <c r="A92" s="49"/>
      <c r="B92" s="7"/>
      <c r="C92" s="761" t="s">
        <v>93</v>
      </c>
      <c r="D92" s="762"/>
      <c r="E92" s="762"/>
      <c r="F92" s="762"/>
      <c r="G92" s="51">
        <f>G84-SUM(G87:G88)</f>
        <v>0</v>
      </c>
      <c r="H92" s="51">
        <f>H84-SUM(H87:H88)</f>
        <v>0</v>
      </c>
      <c r="I92" s="51">
        <f>I84-SUM(I87:I88)</f>
        <v>0</v>
      </c>
      <c r="J92" s="51">
        <f>J84-SUM(J87:J88)</f>
        <v>0</v>
      </c>
      <c r="K92" s="52">
        <f>K84-SUM(K87:K88)</f>
        <v>0</v>
      </c>
      <c r="L92" s="4"/>
    </row>
    <row r="93" spans="1:12" ht="7.5" customHeight="1" x14ac:dyDescent="0.2">
      <c r="B93" s="7"/>
      <c r="C93" s="696"/>
      <c r="D93" s="697"/>
      <c r="E93" s="697"/>
      <c r="F93" s="697"/>
      <c r="G93" s="697"/>
      <c r="H93" s="697"/>
      <c r="I93" s="697"/>
      <c r="J93" s="697"/>
      <c r="K93" s="698"/>
      <c r="L93" s="4"/>
    </row>
    <row r="94" spans="1:12" s="186" customFormat="1" ht="14.25" customHeight="1" thickBot="1" x14ac:dyDescent="0.25">
      <c r="B94" s="185"/>
      <c r="C94" s="185"/>
      <c r="D94" s="688" t="s">
        <v>295</v>
      </c>
      <c r="E94" s="689"/>
      <c r="F94" s="690"/>
      <c r="G94" s="170"/>
      <c r="H94" s="170"/>
      <c r="I94" s="170"/>
      <c r="J94" s="170"/>
      <c r="K94" s="28"/>
      <c r="L94" s="187"/>
    </row>
    <row r="95" spans="1:12" s="186" customFormat="1" ht="16.5" customHeight="1" thickBot="1" x14ac:dyDescent="0.3">
      <c r="A95" s="49"/>
      <c r="B95" s="185"/>
      <c r="C95" s="761" t="s">
        <v>296</v>
      </c>
      <c r="D95" s="762"/>
      <c r="E95" s="762"/>
      <c r="F95" s="762"/>
      <c r="G95" s="51">
        <f>G92+G94</f>
        <v>0</v>
      </c>
      <c r="H95" s="51">
        <f>H92+H94</f>
        <v>0</v>
      </c>
      <c r="I95" s="51">
        <f>I92+I94</f>
        <v>0</v>
      </c>
      <c r="J95" s="51">
        <f>J92+J94</f>
        <v>0</v>
      </c>
      <c r="K95" s="52">
        <f>K92+K94</f>
        <v>0</v>
      </c>
      <c r="L95" s="187"/>
    </row>
    <row r="96" spans="1:12" ht="15" customHeight="1" x14ac:dyDescent="0.2">
      <c r="B96" s="7"/>
      <c r="C96" s="185"/>
      <c r="D96" s="688" t="s">
        <v>94</v>
      </c>
      <c r="E96" s="689"/>
      <c r="F96" s="690"/>
      <c r="G96" s="170">
        <f>G97+G98</f>
        <v>0</v>
      </c>
      <c r="H96" s="170">
        <f>H97+H98</f>
        <v>0</v>
      </c>
      <c r="I96" s="170">
        <f>I97+I98</f>
        <v>0</v>
      </c>
      <c r="J96" s="170">
        <f>J97+J98</f>
        <v>0</v>
      </c>
      <c r="K96" s="28">
        <f>K97+K98</f>
        <v>0</v>
      </c>
      <c r="L96" s="4"/>
    </row>
    <row r="97" spans="1:12" s="24" customFormat="1" ht="15" customHeight="1" outlineLevel="1" x14ac:dyDescent="0.2">
      <c r="B97" s="19"/>
      <c r="C97" s="19"/>
      <c r="D97" s="203"/>
      <c r="E97" s="719" t="s">
        <v>95</v>
      </c>
      <c r="F97" s="720"/>
      <c r="G97" s="21"/>
      <c r="H97" s="21"/>
      <c r="I97" s="21"/>
      <c r="J97" s="21"/>
      <c r="K97" s="22"/>
      <c r="L97" s="23"/>
    </row>
    <row r="98" spans="1:12" s="24" customFormat="1" ht="15" customHeight="1" outlineLevel="1" x14ac:dyDescent="0.2">
      <c r="B98" s="19"/>
      <c r="C98" s="19"/>
      <c r="D98" s="171"/>
      <c r="E98" s="725" t="s">
        <v>96</v>
      </c>
      <c r="F98" s="726"/>
      <c r="G98" s="172"/>
      <c r="H98" s="172"/>
      <c r="I98" s="172"/>
      <c r="J98" s="172"/>
      <c r="K98" s="26"/>
      <c r="L98" s="23"/>
    </row>
    <row r="99" spans="1:12" s="12" customFormat="1" ht="15" customHeight="1" x14ac:dyDescent="0.2">
      <c r="A99" s="1"/>
      <c r="B99" s="15"/>
      <c r="C99" s="746" t="s">
        <v>97</v>
      </c>
      <c r="D99" s="747"/>
      <c r="E99" s="747"/>
      <c r="F99" s="748"/>
      <c r="G99" s="216">
        <f>G92-G96</f>
        <v>0</v>
      </c>
      <c r="H99" s="216">
        <f>H92-H96</f>
        <v>0</v>
      </c>
      <c r="I99" s="216">
        <f>I92-I96</f>
        <v>0</v>
      </c>
      <c r="J99" s="216">
        <f>J92-J96</f>
        <v>0</v>
      </c>
      <c r="K99" s="53">
        <f>K92-K96</f>
        <v>0</v>
      </c>
      <c r="L99" s="11"/>
    </row>
    <row r="100" spans="1:12" s="12" customFormat="1" ht="15" customHeight="1" x14ac:dyDescent="0.2">
      <c r="B100" s="15"/>
      <c r="C100" s="746" t="s">
        <v>98</v>
      </c>
      <c r="D100" s="747"/>
      <c r="E100" s="747"/>
      <c r="F100" s="748"/>
      <c r="G100" s="216">
        <f>G92+G57+G58+G63+G49</f>
        <v>0</v>
      </c>
      <c r="H100" s="216">
        <f>H92+H57+H58+H63+H49</f>
        <v>0</v>
      </c>
      <c r="I100" s="216">
        <f>I92+I57+I58+I63+I49</f>
        <v>0</v>
      </c>
      <c r="J100" s="216">
        <f>J92+J57+J58+J63+J49</f>
        <v>0</v>
      </c>
      <c r="K100" s="53">
        <f>K92+K57+K58+K63+K49</f>
        <v>0</v>
      </c>
      <c r="L100" s="11"/>
    </row>
    <row r="101" spans="1:12" ht="13.5" customHeight="1" thickBot="1" x14ac:dyDescent="0.25">
      <c r="A101" s="12"/>
      <c r="B101" s="7"/>
      <c r="C101" s="193"/>
      <c r="D101" s="55"/>
      <c r="E101" s="55"/>
      <c r="F101" s="201"/>
      <c r="G101" s="56"/>
      <c r="H101" s="57"/>
      <c r="I101" s="57"/>
      <c r="J101" s="57"/>
      <c r="K101" s="58"/>
      <c r="L101" s="4"/>
    </row>
    <row r="102" spans="1:12" ht="20.25" thickBot="1" x14ac:dyDescent="0.25">
      <c r="B102" s="7"/>
      <c r="C102" s="749" t="s">
        <v>99</v>
      </c>
      <c r="D102" s="750"/>
      <c r="E102" s="750"/>
      <c r="F102" s="750"/>
      <c r="G102" s="750"/>
      <c r="H102" s="750"/>
      <c r="I102" s="750"/>
      <c r="J102" s="750"/>
      <c r="K102" s="751"/>
      <c r="L102" s="4"/>
    </row>
    <row r="103" spans="1:12" ht="16.5" customHeight="1" thickBot="1" x14ac:dyDescent="0.25">
      <c r="B103" s="7"/>
      <c r="C103" s="752" t="s">
        <v>15</v>
      </c>
      <c r="D103" s="753"/>
      <c r="E103" s="753"/>
      <c r="F103" s="754" t="s">
        <v>99</v>
      </c>
      <c r="G103" s="59" t="str">
        <f>G6</f>
        <v>-</v>
      </c>
      <c r="H103" s="59" t="str">
        <f>H6</f>
        <v>-</v>
      </c>
      <c r="I103" s="59">
        <f>I6</f>
        <v>0</v>
      </c>
      <c r="J103" s="59">
        <f>J6</f>
        <v>366</v>
      </c>
      <c r="K103" s="60">
        <f>K6</f>
        <v>731</v>
      </c>
      <c r="L103" s="4"/>
    </row>
    <row r="104" spans="1:12" ht="15" thickBot="1" x14ac:dyDescent="0.25">
      <c r="B104" s="7"/>
      <c r="C104" s="741"/>
      <c r="D104" s="755"/>
      <c r="E104" s="755"/>
      <c r="F104" s="755"/>
      <c r="G104" s="755"/>
      <c r="H104" s="755"/>
      <c r="I104" s="755"/>
      <c r="J104" s="755"/>
      <c r="K104" s="743"/>
      <c r="L104" s="4"/>
    </row>
    <row r="105" spans="1:12" ht="18" x14ac:dyDescent="0.25">
      <c r="B105" s="7"/>
      <c r="C105" s="756" t="s">
        <v>100</v>
      </c>
      <c r="D105" s="757"/>
      <c r="E105" s="757"/>
      <c r="F105" s="757"/>
      <c r="G105" s="757"/>
      <c r="H105" s="757"/>
      <c r="I105" s="757"/>
      <c r="J105" s="757"/>
      <c r="K105" s="758"/>
      <c r="L105" s="4"/>
    </row>
    <row r="106" spans="1:12" ht="16.5" customHeight="1" x14ac:dyDescent="0.25">
      <c r="B106" s="7"/>
      <c r="C106" s="759" t="s">
        <v>101</v>
      </c>
      <c r="D106" s="760"/>
      <c r="E106" s="760"/>
      <c r="F106" s="760"/>
      <c r="G106" s="179"/>
      <c r="H106" s="180"/>
      <c r="I106" s="180"/>
      <c r="J106" s="180"/>
      <c r="K106" s="63"/>
      <c r="L106" s="4"/>
    </row>
    <row r="107" spans="1:12" ht="16.5" customHeight="1" x14ac:dyDescent="0.25">
      <c r="B107" s="7"/>
      <c r="C107" s="192"/>
      <c r="D107" s="765" t="s">
        <v>102</v>
      </c>
      <c r="E107" s="765"/>
      <c r="F107" s="766"/>
      <c r="G107" s="170">
        <f>SUM(G108:G112)</f>
        <v>0</v>
      </c>
      <c r="H107" s="170">
        <f>SUM(H108:H112)</f>
        <v>0</v>
      </c>
      <c r="I107" s="170">
        <f>SUM(I108:I112)</f>
        <v>0</v>
      </c>
      <c r="J107" s="170">
        <f>SUM(J108:J112)</f>
        <v>0</v>
      </c>
      <c r="K107" s="28">
        <f>SUM(K108:K112)</f>
        <v>0</v>
      </c>
      <c r="L107" s="4"/>
    </row>
    <row r="108" spans="1:12" s="24" customFormat="1" ht="15" customHeight="1" outlineLevel="1" x14ac:dyDescent="0.2">
      <c r="B108" s="19"/>
      <c r="C108" s="717"/>
      <c r="D108" s="203"/>
      <c r="E108" s="684" t="s">
        <v>103</v>
      </c>
      <c r="F108" s="685"/>
      <c r="G108" s="21"/>
      <c r="H108" s="21"/>
      <c r="I108" s="156"/>
      <c r="J108" s="21"/>
      <c r="K108" s="22"/>
      <c r="L108" s="23"/>
    </row>
    <row r="109" spans="1:12" s="24" customFormat="1" ht="15" customHeight="1" outlineLevel="1" x14ac:dyDescent="0.2">
      <c r="B109" s="19"/>
      <c r="C109" s="717"/>
      <c r="D109" s="171"/>
      <c r="E109" s="725" t="s">
        <v>104</v>
      </c>
      <c r="F109" s="726"/>
      <c r="G109" s="174"/>
      <c r="H109" s="174"/>
      <c r="I109" s="174"/>
      <c r="J109" s="172"/>
      <c r="K109" s="26"/>
      <c r="L109" s="23"/>
    </row>
    <row r="110" spans="1:12" s="24" customFormat="1" ht="15" customHeight="1" outlineLevel="1" x14ac:dyDescent="0.2">
      <c r="B110" s="19"/>
      <c r="C110" s="717"/>
      <c r="D110" s="171"/>
      <c r="E110" s="725" t="s">
        <v>105</v>
      </c>
      <c r="F110" s="726"/>
      <c r="G110" s="174"/>
      <c r="H110" s="174"/>
      <c r="I110" s="174"/>
      <c r="J110" s="172"/>
      <c r="K110" s="26"/>
      <c r="L110" s="23"/>
    </row>
    <row r="111" spans="1:12" s="24" customFormat="1" ht="15" customHeight="1" outlineLevel="1" x14ac:dyDescent="0.2">
      <c r="B111" s="19"/>
      <c r="C111" s="717"/>
      <c r="D111" s="171"/>
      <c r="E111" s="725" t="s">
        <v>106</v>
      </c>
      <c r="F111" s="726"/>
      <c r="G111" s="174"/>
      <c r="H111" s="174"/>
      <c r="I111" s="174"/>
      <c r="J111" s="172"/>
      <c r="K111" s="26"/>
      <c r="L111" s="23"/>
    </row>
    <row r="112" spans="1:12" s="200" customFormat="1" ht="15" customHeight="1" outlineLevel="1" x14ac:dyDescent="0.2">
      <c r="B112" s="19"/>
      <c r="C112" s="717"/>
      <c r="D112" s="171"/>
      <c r="E112" s="725" t="s">
        <v>294</v>
      </c>
      <c r="F112" s="726"/>
      <c r="G112" s="174"/>
      <c r="H112" s="174"/>
      <c r="I112" s="174"/>
      <c r="J112" s="172"/>
      <c r="K112" s="26"/>
      <c r="L112" s="23"/>
    </row>
    <row r="113" spans="1:13" s="12" customFormat="1" ht="15" customHeight="1" x14ac:dyDescent="0.2">
      <c r="B113" s="15"/>
      <c r="C113" s="717"/>
      <c r="D113" s="688" t="s">
        <v>107</v>
      </c>
      <c r="E113" s="689"/>
      <c r="F113" s="690"/>
      <c r="G113" s="170">
        <f>SUM(G114:G118)</f>
        <v>0</v>
      </c>
      <c r="H113" s="170">
        <f>SUM(H114:H118)</f>
        <v>0</v>
      </c>
      <c r="I113" s="170">
        <f>SUM(I114:I118)</f>
        <v>0</v>
      </c>
      <c r="J113" s="170">
        <f>SUM(J114:J118)</f>
        <v>0</v>
      </c>
      <c r="K113" s="28">
        <f>SUM(K114:K118)</f>
        <v>0</v>
      </c>
      <c r="L113" s="11"/>
    </row>
    <row r="114" spans="1:13" s="24" customFormat="1" ht="15" customHeight="1" outlineLevel="1" x14ac:dyDescent="0.2">
      <c r="B114" s="19"/>
      <c r="C114" s="717"/>
      <c r="D114" s="203"/>
      <c r="E114" s="719" t="s">
        <v>108</v>
      </c>
      <c r="F114" s="720"/>
      <c r="G114" s="42"/>
      <c r="H114" s="42"/>
      <c r="I114" s="42"/>
      <c r="J114" s="21"/>
      <c r="K114" s="22"/>
      <c r="L114" s="23"/>
      <c r="M114" s="157"/>
    </row>
    <row r="115" spans="1:13" s="24" customFormat="1" ht="15" customHeight="1" outlineLevel="1" x14ac:dyDescent="0.2">
      <c r="B115" s="19"/>
      <c r="C115" s="717"/>
      <c r="D115" s="171"/>
      <c r="E115" s="725" t="s">
        <v>109</v>
      </c>
      <c r="F115" s="726"/>
      <c r="G115" s="174"/>
      <c r="H115" s="174"/>
      <c r="I115" s="174"/>
      <c r="J115" s="172"/>
      <c r="K115" s="26"/>
      <c r="L115" s="23"/>
    </row>
    <row r="116" spans="1:13" s="24" customFormat="1" ht="15" customHeight="1" outlineLevel="1" x14ac:dyDescent="0.2">
      <c r="B116" s="19"/>
      <c r="C116" s="717"/>
      <c r="D116" s="171"/>
      <c r="E116" s="686" t="s">
        <v>10</v>
      </c>
      <c r="F116" s="687"/>
      <c r="G116" s="198"/>
      <c r="H116" s="174"/>
      <c r="I116" s="174"/>
      <c r="J116" s="172"/>
      <c r="K116" s="26"/>
      <c r="L116" s="23"/>
    </row>
    <row r="117" spans="1:13" s="24" customFormat="1" ht="15" customHeight="1" outlineLevel="1" x14ac:dyDescent="0.2">
      <c r="B117" s="19"/>
      <c r="C117" s="717"/>
      <c r="D117" s="171"/>
      <c r="E117" s="686" t="s">
        <v>110</v>
      </c>
      <c r="F117" s="687"/>
      <c r="G117" s="174"/>
      <c r="H117" s="174"/>
      <c r="I117" s="174"/>
      <c r="J117" s="172"/>
      <c r="K117" s="26"/>
      <c r="L117" s="23"/>
    </row>
    <row r="118" spans="1:13" s="24" customFormat="1" ht="15" customHeight="1" outlineLevel="1" thickBot="1" x14ac:dyDescent="0.25">
      <c r="B118" s="19"/>
      <c r="C118" s="718"/>
      <c r="D118" s="204"/>
      <c r="E118" s="721" t="s">
        <v>111</v>
      </c>
      <c r="F118" s="722"/>
      <c r="G118" s="64"/>
      <c r="H118" s="38"/>
      <c r="I118" s="38"/>
      <c r="J118" s="38"/>
      <c r="K118" s="39"/>
      <c r="L118" s="23"/>
    </row>
    <row r="119" spans="1:13" ht="16.5" customHeight="1" thickBot="1" x14ac:dyDescent="0.3">
      <c r="A119" s="12"/>
      <c r="B119" s="7"/>
      <c r="C119" s="694" t="s">
        <v>11</v>
      </c>
      <c r="D119" s="695"/>
      <c r="E119" s="695"/>
      <c r="F119" s="695"/>
      <c r="G119" s="33">
        <f>SUM(G107,G113)</f>
        <v>0</v>
      </c>
      <c r="H119" s="33">
        <f>SUM(H107,H113)</f>
        <v>0</v>
      </c>
      <c r="I119" s="33">
        <f>SUM(I107,I113)</f>
        <v>0</v>
      </c>
      <c r="J119" s="33">
        <f>SUM(J107,J113)</f>
        <v>0</v>
      </c>
      <c r="K119" s="34">
        <f>SUM(K107,K113)</f>
        <v>0</v>
      </c>
      <c r="L119" s="4"/>
    </row>
    <row r="120" spans="1:13" s="12" customFormat="1" ht="7.5" customHeight="1" thickBot="1" x14ac:dyDescent="0.25">
      <c r="A120" s="1"/>
      <c r="B120" s="15"/>
      <c r="C120" s="717"/>
      <c r="D120" s="763"/>
      <c r="E120" s="763"/>
      <c r="F120" s="763"/>
      <c r="G120" s="763"/>
      <c r="H120" s="763"/>
      <c r="I120" s="763"/>
      <c r="J120" s="763"/>
      <c r="K120" s="764"/>
      <c r="L120" s="11"/>
    </row>
    <row r="121" spans="1:13" ht="16.5" customHeight="1" thickBot="1" x14ac:dyDescent="0.3">
      <c r="A121" s="65"/>
      <c r="B121" s="7"/>
      <c r="C121" s="694" t="s">
        <v>112</v>
      </c>
      <c r="D121" s="695"/>
      <c r="E121" s="695"/>
      <c r="F121" s="695" t="s">
        <v>113</v>
      </c>
      <c r="G121" s="33">
        <f>G119-G116+G129+G149-G160-G180-G201</f>
        <v>0</v>
      </c>
      <c r="H121" s="33">
        <f>H119-H116+H129+H149-H160-H180-H201</f>
        <v>0</v>
      </c>
      <c r="I121" s="33">
        <f>I119-I116+I129+I149-I160-I180-I201</f>
        <v>0</v>
      </c>
      <c r="J121" s="33">
        <f>J119-J116+J129+J149-J160-J180-J201</f>
        <v>0</v>
      </c>
      <c r="K121" s="34">
        <f>K119-K116+K129+K149-K160-K180-K201</f>
        <v>0</v>
      </c>
      <c r="L121" s="4"/>
    </row>
    <row r="122" spans="1:13" ht="7.5" customHeight="1" x14ac:dyDescent="0.2">
      <c r="B122" s="7"/>
      <c r="C122" s="696"/>
      <c r="D122" s="697"/>
      <c r="E122" s="697"/>
      <c r="F122" s="697"/>
      <c r="G122" s="697"/>
      <c r="H122" s="697"/>
      <c r="I122" s="697"/>
      <c r="J122" s="697"/>
      <c r="K122" s="698"/>
      <c r="L122" s="4"/>
    </row>
    <row r="123" spans="1:13" ht="16.5" customHeight="1" x14ac:dyDescent="0.25">
      <c r="B123" s="7"/>
      <c r="C123" s="759" t="s">
        <v>114</v>
      </c>
      <c r="D123" s="772"/>
      <c r="E123" s="772"/>
      <c r="F123" s="772"/>
      <c r="G123" s="61"/>
      <c r="H123" s="62"/>
      <c r="I123" s="62"/>
      <c r="J123" s="62"/>
      <c r="K123" s="63"/>
      <c r="L123" s="4"/>
    </row>
    <row r="124" spans="1:13" ht="16.5" customHeight="1" x14ac:dyDescent="0.25">
      <c r="B124" s="7"/>
      <c r="C124" s="759" t="s">
        <v>115</v>
      </c>
      <c r="D124" s="772"/>
      <c r="E124" s="772"/>
      <c r="F124" s="772"/>
      <c r="G124" s="61"/>
      <c r="H124" s="62"/>
      <c r="I124" s="62"/>
      <c r="J124" s="62"/>
      <c r="K124" s="63"/>
      <c r="L124" s="4"/>
    </row>
    <row r="125" spans="1:13" s="12" customFormat="1" ht="15" customHeight="1" x14ac:dyDescent="0.2">
      <c r="A125" s="1"/>
      <c r="B125" s="15"/>
      <c r="C125" s="274"/>
      <c r="D125" s="767" t="s">
        <v>116</v>
      </c>
      <c r="E125" s="768"/>
      <c r="F125" s="690"/>
      <c r="G125" s="27">
        <f>SUM(G126:G132)</f>
        <v>0</v>
      </c>
      <c r="H125" s="27">
        <f>SUM(H126:H132)</f>
        <v>0</v>
      </c>
      <c r="I125" s="27">
        <f>SUM(I126:I132)</f>
        <v>0</v>
      </c>
      <c r="J125" s="27">
        <f>SUM(J126:J132)</f>
        <v>0</v>
      </c>
      <c r="K125" s="28">
        <f>SUM(K126:K132)</f>
        <v>0</v>
      </c>
      <c r="L125" s="11"/>
    </row>
    <row r="126" spans="1:13" s="24" customFormat="1" ht="13.5" customHeight="1" outlineLevel="1" x14ac:dyDescent="0.2">
      <c r="A126" s="12"/>
      <c r="B126" s="19"/>
      <c r="C126" s="274"/>
      <c r="D126" s="20"/>
      <c r="E126" s="684" t="s">
        <v>117</v>
      </c>
      <c r="F126" s="685"/>
      <c r="G126" s="42"/>
      <c r="H126" s="21"/>
      <c r="I126" s="21"/>
      <c r="J126" s="21"/>
      <c r="K126" s="22"/>
      <c r="L126" s="23"/>
    </row>
    <row r="127" spans="1:13" s="24" customFormat="1" ht="13.5" customHeight="1" outlineLevel="1" x14ac:dyDescent="0.2">
      <c r="B127" s="19"/>
      <c r="C127" s="274"/>
      <c r="E127" s="732" t="s">
        <v>118</v>
      </c>
      <c r="F127" s="687"/>
      <c r="G127" s="25"/>
      <c r="H127" s="25"/>
      <c r="I127" s="25"/>
      <c r="J127" s="25"/>
      <c r="K127" s="26"/>
      <c r="L127" s="23"/>
    </row>
    <row r="128" spans="1:13" s="24" customFormat="1" ht="13.5" customHeight="1" outlineLevel="1" x14ac:dyDescent="0.2">
      <c r="B128" s="19"/>
      <c r="C128" s="274"/>
      <c r="E128" s="732" t="s">
        <v>255</v>
      </c>
      <c r="F128" s="687"/>
      <c r="G128" s="25"/>
      <c r="H128" s="25"/>
      <c r="I128" s="25"/>
      <c r="J128" s="25"/>
      <c r="K128" s="26"/>
      <c r="L128" s="23"/>
    </row>
    <row r="129" spans="1:13" s="12" customFormat="1" ht="15" customHeight="1" outlineLevel="1" x14ac:dyDescent="0.2">
      <c r="B129" s="66"/>
      <c r="C129" s="15"/>
      <c r="E129" s="732" t="s">
        <v>120</v>
      </c>
      <c r="F129" s="687"/>
      <c r="G129" s="25"/>
      <c r="H129" s="25"/>
      <c r="I129" s="25"/>
      <c r="J129" s="25"/>
      <c r="K129" s="26"/>
      <c r="L129" s="11"/>
    </row>
    <row r="130" spans="1:13" s="24" customFormat="1" ht="13.5" customHeight="1" outlineLevel="1" x14ac:dyDescent="0.2">
      <c r="B130" s="19"/>
      <c r="C130" s="274"/>
      <c r="E130" s="732" t="s">
        <v>121</v>
      </c>
      <c r="F130" s="687"/>
      <c r="G130" s="25"/>
      <c r="H130" s="25"/>
      <c r="I130" s="25"/>
      <c r="J130" s="25"/>
      <c r="K130" s="26"/>
      <c r="L130" s="23"/>
      <c r="M130" s="12"/>
    </row>
    <row r="131" spans="1:13" s="24" customFormat="1" ht="13.5" customHeight="1" outlineLevel="1" x14ac:dyDescent="0.2">
      <c r="B131" s="19"/>
      <c r="C131" s="274"/>
      <c r="E131" s="732" t="s">
        <v>256</v>
      </c>
      <c r="F131" s="687"/>
      <c r="G131" s="25"/>
      <c r="H131" s="25"/>
      <c r="I131" s="25"/>
      <c r="J131" s="25"/>
      <c r="K131" s="26"/>
      <c r="L131" s="23"/>
      <c r="M131" s="12"/>
    </row>
    <row r="132" spans="1:13" s="12" customFormat="1" ht="15" customHeight="1" outlineLevel="1" x14ac:dyDescent="0.2">
      <c r="B132" s="15"/>
      <c r="C132" s="274"/>
      <c r="E132" s="732" t="s">
        <v>122</v>
      </c>
      <c r="F132" s="687"/>
      <c r="G132" s="25"/>
      <c r="H132" s="25"/>
      <c r="I132" s="25"/>
      <c r="J132" s="25"/>
      <c r="K132" s="26"/>
      <c r="L132" s="11"/>
    </row>
    <row r="133" spans="1:13" s="12" customFormat="1" ht="15" customHeight="1" x14ac:dyDescent="0.2">
      <c r="A133" s="24"/>
      <c r="B133" s="15"/>
      <c r="C133" s="274"/>
      <c r="D133" s="767" t="s">
        <v>123</v>
      </c>
      <c r="E133" s="768"/>
      <c r="F133" s="690"/>
      <c r="G133" s="25"/>
      <c r="H133" s="29"/>
      <c r="I133" s="29"/>
      <c r="J133" s="29"/>
      <c r="K133" s="30"/>
      <c r="L133" s="11"/>
    </row>
    <row r="134" spans="1:13" s="12" customFormat="1" ht="15" customHeight="1" x14ac:dyDescent="0.2">
      <c r="B134" s="15"/>
      <c r="C134" s="274"/>
      <c r="D134" s="769" t="s">
        <v>124</v>
      </c>
      <c r="E134" s="770"/>
      <c r="F134" s="771"/>
      <c r="G134" s="159">
        <f>SUM(G135:G136)</f>
        <v>0</v>
      </c>
      <c r="H134" s="159">
        <f>SUM(H135:H136)</f>
        <v>0</v>
      </c>
      <c r="I134" s="159">
        <f>SUM(I135:I136)</f>
        <v>0</v>
      </c>
      <c r="J134" s="159">
        <f>SUM(J135:J136)</f>
        <v>0</v>
      </c>
      <c r="K134" s="160">
        <f>SUM(K135:K136)</f>
        <v>0</v>
      </c>
      <c r="L134" s="11"/>
    </row>
    <row r="135" spans="1:13" s="12" customFormat="1" ht="15" customHeight="1" x14ac:dyDescent="0.2">
      <c r="B135" s="15"/>
      <c r="C135" s="274"/>
      <c r="D135" s="275"/>
      <c r="E135" s="732" t="s">
        <v>289</v>
      </c>
      <c r="F135" s="687"/>
      <c r="G135" s="42"/>
      <c r="H135" s="21"/>
      <c r="I135" s="21"/>
      <c r="J135" s="29"/>
      <c r="K135" s="30"/>
      <c r="L135" s="11"/>
    </row>
    <row r="136" spans="1:13" s="12" customFormat="1" ht="15.75" customHeight="1" x14ac:dyDescent="0.2">
      <c r="B136" s="15"/>
      <c r="C136" s="274"/>
      <c r="D136" s="275"/>
      <c r="E136" s="732" t="s">
        <v>56</v>
      </c>
      <c r="F136" s="687"/>
      <c r="G136" s="25"/>
      <c r="H136" s="29"/>
      <c r="I136" s="29"/>
      <c r="J136" s="29"/>
      <c r="K136" s="30"/>
      <c r="L136" s="11"/>
    </row>
    <row r="137" spans="1:13" s="12" customFormat="1" ht="15" customHeight="1" x14ac:dyDescent="0.2">
      <c r="B137" s="15"/>
      <c r="C137" s="274"/>
      <c r="D137" s="767" t="s">
        <v>290</v>
      </c>
      <c r="E137" s="768"/>
      <c r="F137" s="690"/>
      <c r="G137" s="29">
        <f>SUM(G138:G139)</f>
        <v>0</v>
      </c>
      <c r="H137" s="29">
        <f t="shared" ref="H137:K137" si="1">SUM(H138:H139)</f>
        <v>0</v>
      </c>
      <c r="I137" s="27">
        <f t="shared" si="1"/>
        <v>0</v>
      </c>
      <c r="J137" s="29">
        <f t="shared" si="1"/>
        <v>0</v>
      </c>
      <c r="K137" s="30">
        <f t="shared" si="1"/>
        <v>0</v>
      </c>
      <c r="L137" s="11"/>
    </row>
    <row r="138" spans="1:13" s="323" customFormat="1" ht="15" customHeight="1" outlineLevel="1" x14ac:dyDescent="0.2">
      <c r="B138" s="321"/>
      <c r="C138" s="274"/>
      <c r="D138" s="322"/>
      <c r="E138" s="684" t="s">
        <v>151</v>
      </c>
      <c r="F138" s="685"/>
      <c r="G138" s="42"/>
      <c r="H138" s="21"/>
      <c r="I138" s="21"/>
      <c r="J138" s="21"/>
      <c r="K138" s="22"/>
      <c r="L138" s="324"/>
    </row>
    <row r="139" spans="1:13" s="325" customFormat="1" ht="13.5" customHeight="1" outlineLevel="1" x14ac:dyDescent="0.2">
      <c r="B139" s="19"/>
      <c r="C139" s="274"/>
      <c r="E139" s="732" t="s">
        <v>56</v>
      </c>
      <c r="F139" s="687"/>
      <c r="G139" s="25"/>
      <c r="H139" s="25"/>
      <c r="I139" s="25"/>
      <c r="J139" s="25"/>
      <c r="K139" s="26"/>
      <c r="L139" s="23"/>
    </row>
    <row r="140" spans="1:13" s="12" customFormat="1" ht="15" customHeight="1" thickBot="1" x14ac:dyDescent="0.25">
      <c r="B140" s="15"/>
      <c r="C140" s="276"/>
      <c r="D140" s="691" t="s">
        <v>125</v>
      </c>
      <c r="E140" s="692"/>
      <c r="F140" s="693"/>
      <c r="G140" s="158"/>
      <c r="H140" s="31"/>
      <c r="I140" s="31"/>
      <c r="J140" s="31"/>
      <c r="K140" s="32"/>
      <c r="L140" s="11"/>
    </row>
    <row r="141" spans="1:13" ht="16.5" customHeight="1" thickBot="1" x14ac:dyDescent="0.3">
      <c r="A141" s="12"/>
      <c r="B141" s="7"/>
      <c r="C141" s="723" t="s">
        <v>126</v>
      </c>
      <c r="D141" s="724"/>
      <c r="E141" s="724"/>
      <c r="F141" s="724"/>
      <c r="G141" s="40">
        <f>G125+G133+G134+G137+G140</f>
        <v>0</v>
      </c>
      <c r="H141" s="40">
        <f>H125+H133+H134+H137+H140</f>
        <v>0</v>
      </c>
      <c r="I141" s="40">
        <f>I125+I133+I134+I137+I140</f>
        <v>0</v>
      </c>
      <c r="J141" s="40">
        <f>SUM(J133,J134,J137,J140,J125)</f>
        <v>0</v>
      </c>
      <c r="K141" s="41">
        <f>SUM(K133:K140,K125)</f>
        <v>0</v>
      </c>
      <c r="L141" s="4"/>
    </row>
    <row r="142" spans="1:13" ht="7.5" customHeight="1" x14ac:dyDescent="0.2">
      <c r="B142" s="7"/>
      <c r="C142" s="696"/>
      <c r="D142" s="697"/>
      <c r="E142" s="697"/>
      <c r="F142" s="697"/>
      <c r="G142" s="697"/>
      <c r="H142" s="697"/>
      <c r="I142" s="697"/>
      <c r="J142" s="697"/>
      <c r="K142" s="698"/>
      <c r="L142" s="4"/>
    </row>
    <row r="143" spans="1:13" ht="16.5" customHeight="1" x14ac:dyDescent="0.25">
      <c r="B143" s="7"/>
      <c r="C143" s="759" t="s">
        <v>127</v>
      </c>
      <c r="D143" s="772"/>
      <c r="E143" s="772"/>
      <c r="F143" s="772"/>
      <c r="G143" s="61"/>
      <c r="H143" s="62"/>
      <c r="I143" s="62"/>
      <c r="J143" s="62"/>
      <c r="K143" s="63"/>
      <c r="L143" s="4"/>
    </row>
    <row r="144" spans="1:13" s="12" customFormat="1" ht="15" customHeight="1" x14ac:dyDescent="0.2">
      <c r="A144" s="1"/>
      <c r="B144" s="15"/>
      <c r="C144" s="759"/>
      <c r="D144" s="767" t="s">
        <v>128</v>
      </c>
      <c r="E144" s="768"/>
      <c r="F144" s="690"/>
      <c r="G144" s="27">
        <f>SUM(G145:G151)</f>
        <v>0</v>
      </c>
      <c r="H144" s="27">
        <f>SUM(H145:H151)</f>
        <v>0</v>
      </c>
      <c r="I144" s="27">
        <f>SUM(I145:I151)</f>
        <v>0</v>
      </c>
      <c r="J144" s="27">
        <f>SUM(J145:J151)</f>
        <v>0</v>
      </c>
      <c r="K144" s="28">
        <f>SUM(K145:K151)</f>
        <v>0</v>
      </c>
      <c r="L144" s="11"/>
    </row>
    <row r="145" spans="1:12" s="24" customFormat="1" ht="13.5" customHeight="1" outlineLevel="1" x14ac:dyDescent="0.2">
      <c r="B145" s="19"/>
      <c r="C145" s="759"/>
      <c r="D145" s="20"/>
      <c r="E145" s="684" t="s">
        <v>129</v>
      </c>
      <c r="F145" s="774"/>
      <c r="G145" s="42"/>
      <c r="H145" s="21"/>
      <c r="I145" s="21"/>
      <c r="J145" s="21"/>
      <c r="K145" s="22"/>
      <c r="L145" s="23"/>
    </row>
    <row r="146" spans="1:12" s="325" customFormat="1" ht="15" customHeight="1" outlineLevel="1" x14ac:dyDescent="0.2">
      <c r="B146" s="67"/>
      <c r="C146" s="759"/>
      <c r="E146" s="732" t="s">
        <v>417</v>
      </c>
      <c r="F146" s="687"/>
      <c r="G146" s="43"/>
      <c r="H146" s="43"/>
      <c r="I146" s="43"/>
      <c r="J146" s="43"/>
      <c r="K146" s="68"/>
      <c r="L146" s="23"/>
    </row>
    <row r="147" spans="1:12" s="24" customFormat="1" ht="15" customHeight="1" outlineLevel="1" x14ac:dyDescent="0.2">
      <c r="B147" s="67"/>
      <c r="C147" s="759"/>
      <c r="E147" s="732" t="s">
        <v>130</v>
      </c>
      <c r="F147" s="687"/>
      <c r="G147" s="43"/>
      <c r="H147" s="43"/>
      <c r="I147" s="43"/>
      <c r="J147" s="43"/>
      <c r="K147" s="68"/>
      <c r="L147" s="23"/>
    </row>
    <row r="148" spans="1:12" s="24" customFormat="1" ht="15" customHeight="1" outlineLevel="1" x14ac:dyDescent="0.2">
      <c r="B148" s="67"/>
      <c r="C148" s="759"/>
      <c r="E148" s="732" t="s">
        <v>255</v>
      </c>
      <c r="F148" s="687"/>
      <c r="G148" s="43"/>
      <c r="H148" s="43"/>
      <c r="I148" s="43"/>
      <c r="J148" s="43"/>
      <c r="K148" s="68"/>
      <c r="L148" s="23"/>
    </row>
    <row r="149" spans="1:12" s="24" customFormat="1" ht="13.5" customHeight="1" outlineLevel="1" x14ac:dyDescent="0.2">
      <c r="B149" s="19"/>
      <c r="C149" s="759"/>
      <c r="E149" s="775" t="s">
        <v>120</v>
      </c>
      <c r="F149" s="726"/>
      <c r="G149" s="43"/>
      <c r="H149" s="25"/>
      <c r="I149" s="25"/>
      <c r="J149" s="25"/>
      <c r="K149" s="26"/>
      <c r="L149" s="23"/>
    </row>
    <row r="150" spans="1:12" s="24" customFormat="1" ht="13.5" customHeight="1" outlineLevel="1" x14ac:dyDescent="0.2">
      <c r="B150" s="19"/>
      <c r="C150" s="759"/>
      <c r="E150" s="732" t="s">
        <v>121</v>
      </c>
      <c r="F150" s="687"/>
      <c r="G150" s="43"/>
      <c r="H150" s="25"/>
      <c r="I150" s="25"/>
      <c r="J150" s="25"/>
      <c r="K150" s="26"/>
      <c r="L150" s="23"/>
    </row>
    <row r="151" spans="1:12" s="24" customFormat="1" ht="13.5" customHeight="1" outlineLevel="1" x14ac:dyDescent="0.2">
      <c r="B151" s="19"/>
      <c r="C151" s="759"/>
      <c r="E151" s="732" t="s">
        <v>56</v>
      </c>
      <c r="F151" s="687"/>
      <c r="G151" s="43"/>
      <c r="H151" s="43"/>
      <c r="I151" s="25"/>
      <c r="J151" s="25"/>
      <c r="K151" s="26"/>
      <c r="L151" s="23"/>
    </row>
    <row r="152" spans="1:12" s="12" customFormat="1" ht="15" customHeight="1" x14ac:dyDescent="0.2">
      <c r="A152" s="24"/>
      <c r="B152" s="15"/>
      <c r="C152" s="759"/>
      <c r="D152" s="767" t="s">
        <v>131</v>
      </c>
      <c r="E152" s="768"/>
      <c r="F152" s="690"/>
      <c r="G152" s="27">
        <f>SUM(G153:G156)</f>
        <v>0</v>
      </c>
      <c r="H152" s="27">
        <f>SUM(H153:H156)</f>
        <v>0</v>
      </c>
      <c r="I152" s="27">
        <f>SUM(I153:I156)</f>
        <v>0</v>
      </c>
      <c r="J152" s="27">
        <f>SUM(J153:J156)</f>
        <v>0</v>
      </c>
      <c r="K152" s="28">
        <f>SUM(K153:K156)</f>
        <v>0</v>
      </c>
      <c r="L152" s="11"/>
    </row>
    <row r="153" spans="1:12" s="24" customFormat="1" ht="15" customHeight="1" outlineLevel="1" x14ac:dyDescent="0.2">
      <c r="B153" s="19"/>
      <c r="C153" s="759"/>
      <c r="D153" s="35"/>
      <c r="E153" s="684" t="s">
        <v>132</v>
      </c>
      <c r="F153" s="774"/>
      <c r="G153" s="42"/>
      <c r="H153" s="21"/>
      <c r="I153" s="21"/>
      <c r="J153" s="21"/>
      <c r="K153" s="22"/>
      <c r="L153" s="23"/>
    </row>
    <row r="154" spans="1:12" s="24" customFormat="1" ht="15" customHeight="1" outlineLevel="1" x14ac:dyDescent="0.2">
      <c r="B154" s="19"/>
      <c r="C154" s="759"/>
      <c r="E154" s="778" t="s">
        <v>133</v>
      </c>
      <c r="F154" s="779"/>
      <c r="G154" s="25"/>
      <c r="H154" s="25"/>
      <c r="I154" s="25"/>
      <c r="J154" s="25"/>
      <c r="K154" s="26"/>
      <c r="L154" s="23"/>
    </row>
    <row r="155" spans="1:12" s="325" customFormat="1" ht="15" customHeight="1" outlineLevel="1" x14ac:dyDescent="0.2">
      <c r="B155" s="19"/>
      <c r="C155" s="759"/>
      <c r="E155" s="776" t="s">
        <v>151</v>
      </c>
      <c r="F155" s="777"/>
      <c r="G155" s="25"/>
      <c r="H155" s="25"/>
      <c r="I155" s="25"/>
      <c r="J155" s="25"/>
      <c r="K155" s="26"/>
      <c r="L155" s="23"/>
    </row>
    <row r="156" spans="1:12" s="24" customFormat="1" ht="15" customHeight="1" outlineLevel="1" x14ac:dyDescent="0.2">
      <c r="B156" s="19"/>
      <c r="C156" s="759"/>
      <c r="E156" s="776" t="s">
        <v>56</v>
      </c>
      <c r="F156" s="777"/>
      <c r="G156" s="25"/>
      <c r="H156" s="25"/>
      <c r="I156" s="43"/>
      <c r="J156" s="25"/>
      <c r="K156" s="26"/>
      <c r="L156" s="23"/>
    </row>
    <row r="157" spans="1:12" s="12" customFormat="1" ht="15" customHeight="1" x14ac:dyDescent="0.2">
      <c r="B157" s="15"/>
      <c r="C157" s="759"/>
      <c r="D157" s="767" t="s">
        <v>134</v>
      </c>
      <c r="E157" s="768"/>
      <c r="F157" s="690"/>
      <c r="G157" s="29"/>
      <c r="H157" s="29"/>
      <c r="I157" s="27"/>
      <c r="J157" s="29"/>
      <c r="K157" s="30"/>
      <c r="L157" s="11"/>
    </row>
    <row r="158" spans="1:12" s="12" customFormat="1" ht="15" customHeight="1" x14ac:dyDescent="0.2">
      <c r="B158" s="15"/>
      <c r="C158" s="759"/>
      <c r="D158" s="767" t="s">
        <v>12</v>
      </c>
      <c r="E158" s="768"/>
      <c r="F158" s="690"/>
      <c r="G158" s="27">
        <f>SUM(G159:G161)</f>
        <v>0</v>
      </c>
      <c r="H158" s="27">
        <f>SUM(H159:H161)</f>
        <v>0</v>
      </c>
      <c r="I158" s="27">
        <f>SUM(I159:I161)</f>
        <v>0</v>
      </c>
      <c r="J158" s="27">
        <f>SUM(J159:J161)</f>
        <v>0</v>
      </c>
      <c r="K158" s="28">
        <f>SUM(K159:K161)</f>
        <v>0</v>
      </c>
      <c r="L158" s="11"/>
    </row>
    <row r="159" spans="1:12" s="24" customFormat="1" ht="15" customHeight="1" outlineLevel="1" x14ac:dyDescent="0.2">
      <c r="B159" s="19"/>
      <c r="C159" s="759"/>
      <c r="D159" s="35"/>
      <c r="E159" s="684" t="s">
        <v>135</v>
      </c>
      <c r="F159" s="774"/>
      <c r="G159" s="42"/>
      <c r="H159" s="21"/>
      <c r="I159" s="21"/>
      <c r="J159" s="21"/>
      <c r="K159" s="22"/>
      <c r="L159" s="23"/>
    </row>
    <row r="160" spans="1:12" s="24" customFormat="1" ht="15" customHeight="1" outlineLevel="1" x14ac:dyDescent="0.2">
      <c r="B160" s="19"/>
      <c r="C160" s="759"/>
      <c r="D160" s="36"/>
      <c r="E160" s="732" t="s">
        <v>136</v>
      </c>
      <c r="F160" s="687"/>
      <c r="G160" s="43"/>
      <c r="H160" s="25"/>
      <c r="I160" s="25"/>
      <c r="J160" s="25"/>
      <c r="K160" s="26"/>
      <c r="L160" s="23"/>
    </row>
    <row r="161" spans="1:15" s="24" customFormat="1" ht="15" customHeight="1" outlineLevel="1" thickBot="1" x14ac:dyDescent="0.25">
      <c r="B161" s="19"/>
      <c r="C161" s="773"/>
      <c r="D161" s="37"/>
      <c r="E161" s="730" t="s">
        <v>56</v>
      </c>
      <c r="F161" s="731"/>
      <c r="G161" s="64"/>
      <c r="H161" s="38"/>
      <c r="I161" s="38"/>
      <c r="J161" s="38"/>
      <c r="K161" s="39"/>
      <c r="L161" s="23"/>
    </row>
    <row r="162" spans="1:15" ht="16.5" customHeight="1" thickBot="1" x14ac:dyDescent="0.3">
      <c r="A162" s="12"/>
      <c r="B162" s="7"/>
      <c r="C162" s="694" t="s">
        <v>137</v>
      </c>
      <c r="D162" s="695"/>
      <c r="E162" s="695"/>
      <c r="F162" s="695" t="s">
        <v>138</v>
      </c>
      <c r="G162" s="33">
        <f>G144+G152+G157+G158</f>
        <v>0</v>
      </c>
      <c r="H162" s="33">
        <f>H144+H152+H157+H158</f>
        <v>0</v>
      </c>
      <c r="I162" s="33">
        <f>I144+I152+I157+I158</f>
        <v>0</v>
      </c>
      <c r="J162" s="33">
        <f>SUM(J144,J152,J157,J158)</f>
        <v>0</v>
      </c>
      <c r="K162" s="34">
        <f>SUM(K144,K152,K157,K158)</f>
        <v>0</v>
      </c>
      <c r="L162" s="4"/>
    </row>
    <row r="163" spans="1:15" ht="16.5" customHeight="1" thickBot="1" x14ac:dyDescent="0.3">
      <c r="A163" s="12"/>
      <c r="B163" s="7"/>
      <c r="C163" s="792" t="s">
        <v>138</v>
      </c>
      <c r="D163" s="793"/>
      <c r="E163" s="793"/>
      <c r="F163" s="793"/>
      <c r="G163" s="69">
        <f>G119+G141+G162</f>
        <v>0</v>
      </c>
      <c r="H163" s="69">
        <f>H119+H141+H162</f>
        <v>0</v>
      </c>
      <c r="I163" s="69">
        <f>I119+I141+I162</f>
        <v>0</v>
      </c>
      <c r="J163" s="69">
        <f>J119+J141+J162</f>
        <v>0</v>
      </c>
      <c r="K163" s="70">
        <f>K119+K141+K162</f>
        <v>0</v>
      </c>
      <c r="L163" s="4"/>
    </row>
    <row r="164" spans="1:15" ht="16.5" customHeight="1" thickBot="1" x14ac:dyDescent="0.25">
      <c r="B164" s="7"/>
      <c r="C164" s="696"/>
      <c r="D164" s="697"/>
      <c r="E164" s="697"/>
      <c r="F164" s="697"/>
      <c r="G164" s="697"/>
      <c r="H164" s="697"/>
      <c r="I164" s="697"/>
      <c r="J164" s="697"/>
      <c r="K164" s="698"/>
      <c r="L164" s="4"/>
    </row>
    <row r="165" spans="1:15" ht="18.75" thickBot="1" x14ac:dyDescent="0.3">
      <c r="B165" s="7"/>
      <c r="C165" s="794" t="s">
        <v>4</v>
      </c>
      <c r="D165" s="795"/>
      <c r="E165" s="795"/>
      <c r="F165" s="795" t="s">
        <v>4</v>
      </c>
      <c r="G165" s="795"/>
      <c r="H165" s="795"/>
      <c r="I165" s="795"/>
      <c r="J165" s="795"/>
      <c r="K165" s="796"/>
      <c r="L165" s="4"/>
      <c r="M165" s="25"/>
      <c r="N165" s="25"/>
      <c r="O165" s="25"/>
    </row>
    <row r="166" spans="1:15" ht="16.5" customHeight="1" x14ac:dyDescent="0.25">
      <c r="B166" s="7"/>
      <c r="C166" s="706" t="s">
        <v>139</v>
      </c>
      <c r="D166" s="707"/>
      <c r="E166" s="707"/>
      <c r="F166" s="707"/>
      <c r="G166" s="71"/>
      <c r="H166" s="72"/>
      <c r="I166" s="72"/>
      <c r="J166" s="72"/>
      <c r="K166" s="73"/>
      <c r="L166" s="4"/>
    </row>
    <row r="167" spans="1:15" s="12" customFormat="1" ht="15" customHeight="1" x14ac:dyDescent="0.2">
      <c r="A167" s="1"/>
      <c r="B167" s="15"/>
      <c r="C167" s="759"/>
      <c r="D167" s="688" t="s">
        <v>140</v>
      </c>
      <c r="E167" s="689"/>
      <c r="F167" s="690"/>
      <c r="G167" s="170">
        <f>G168-G172+G173-G174+G175+G176</f>
        <v>0</v>
      </c>
      <c r="H167" s="170">
        <f>H168-H172+H173-H174+H175+H176</f>
        <v>0</v>
      </c>
      <c r="I167" s="170">
        <f>I168-I172+I173-I174+I175+I176</f>
        <v>0</v>
      </c>
      <c r="J167" s="170">
        <f>J168-J172+J173-J174+J175+J176</f>
        <v>0</v>
      </c>
      <c r="K167" s="28">
        <f>K168-K172+K173-K174+K175+K176</f>
        <v>0</v>
      </c>
      <c r="L167" s="11"/>
    </row>
    <row r="168" spans="1:15" s="218" customFormat="1" ht="12.75" outlineLevel="1" x14ac:dyDescent="0.2">
      <c r="B168" s="217"/>
      <c r="C168" s="759"/>
      <c r="D168" s="16"/>
      <c r="E168" s="797" t="s">
        <v>141</v>
      </c>
      <c r="F168" s="798"/>
      <c r="G168" s="17">
        <f>SUM(G169:G171)</f>
        <v>0</v>
      </c>
      <c r="H168" s="17">
        <f>SUM(H169:H171)</f>
        <v>0</v>
      </c>
      <c r="I168" s="17">
        <f>SUM(I169:I171)</f>
        <v>0</v>
      </c>
      <c r="J168" s="17">
        <f>SUM(J169:J171)</f>
        <v>0</v>
      </c>
      <c r="K168" s="18">
        <f>SUM(K169:K171)</f>
        <v>0</v>
      </c>
      <c r="L168" s="219"/>
    </row>
    <row r="169" spans="1:15" s="24" customFormat="1" ht="13.5" customHeight="1" outlineLevel="1" x14ac:dyDescent="0.2">
      <c r="B169" s="19"/>
      <c r="C169" s="759"/>
      <c r="D169" s="171"/>
      <c r="E169" s="196"/>
      <c r="F169" s="197" t="s">
        <v>253</v>
      </c>
      <c r="G169" s="42"/>
      <c r="H169" s="21"/>
      <c r="I169" s="156"/>
      <c r="J169" s="21"/>
      <c r="K169" s="22"/>
      <c r="L169" s="23"/>
    </row>
    <row r="170" spans="1:15" s="24" customFormat="1" ht="13.5" customHeight="1" outlineLevel="1" x14ac:dyDescent="0.2">
      <c r="B170" s="19"/>
      <c r="C170" s="759"/>
      <c r="D170" s="171"/>
      <c r="E170" s="198"/>
      <c r="F170" s="199" t="s">
        <v>254</v>
      </c>
      <c r="G170" s="172"/>
      <c r="H170" s="172"/>
      <c r="I170" s="172"/>
      <c r="J170" s="172"/>
      <c r="K170" s="26"/>
      <c r="L170" s="23"/>
    </row>
    <row r="171" spans="1:15" s="24" customFormat="1" ht="13.5" customHeight="1" outlineLevel="1" x14ac:dyDescent="0.2">
      <c r="B171" s="19"/>
      <c r="C171" s="759"/>
      <c r="D171" s="171"/>
      <c r="E171" s="198"/>
      <c r="F171" s="199" t="s">
        <v>50</v>
      </c>
      <c r="G171" s="172"/>
      <c r="H171" s="172"/>
      <c r="I171" s="173"/>
      <c r="J171" s="172"/>
      <c r="K171" s="26"/>
      <c r="L171" s="23"/>
    </row>
    <row r="172" spans="1:15" s="24" customFormat="1" ht="15" customHeight="1" outlineLevel="1" x14ac:dyDescent="0.2">
      <c r="B172" s="19"/>
      <c r="C172" s="759"/>
      <c r="D172" s="171"/>
      <c r="E172" s="686" t="s">
        <v>142</v>
      </c>
      <c r="F172" s="687"/>
      <c r="G172" s="174"/>
      <c r="H172" s="172"/>
      <c r="I172" s="172"/>
      <c r="J172" s="172"/>
      <c r="K172" s="26"/>
      <c r="L172" s="23"/>
      <c r="M172" s="157"/>
    </row>
    <row r="173" spans="1:15" s="24" customFormat="1" ht="13.5" customHeight="1" outlineLevel="1" x14ac:dyDescent="0.2">
      <c r="B173" s="19"/>
      <c r="C173" s="759"/>
      <c r="D173" s="171"/>
      <c r="E173" s="686" t="s">
        <v>143</v>
      </c>
      <c r="F173" s="687"/>
      <c r="G173" s="172"/>
      <c r="H173" s="172"/>
      <c r="I173" s="172"/>
      <c r="J173" s="172"/>
      <c r="K173" s="26"/>
      <c r="L173" s="23"/>
    </row>
    <row r="174" spans="1:15" s="24" customFormat="1" ht="13.5" customHeight="1" outlineLevel="1" x14ac:dyDescent="0.2">
      <c r="B174" s="19"/>
      <c r="C174" s="759"/>
      <c r="D174" s="171"/>
      <c r="E174" s="686" t="s">
        <v>142</v>
      </c>
      <c r="F174" s="687"/>
      <c r="G174" s="172"/>
      <c r="H174" s="172"/>
      <c r="I174" s="172"/>
      <c r="J174" s="172"/>
      <c r="K174" s="26"/>
      <c r="L174" s="23"/>
    </row>
    <row r="175" spans="1:15" s="24" customFormat="1" ht="13.5" customHeight="1" outlineLevel="1" x14ac:dyDescent="0.2">
      <c r="B175" s="19"/>
      <c r="C175" s="759"/>
      <c r="D175" s="171"/>
      <c r="E175" s="686" t="s">
        <v>144</v>
      </c>
      <c r="F175" s="687"/>
      <c r="G175" s="174"/>
      <c r="H175" s="172"/>
      <c r="I175" s="172"/>
      <c r="J175" s="172"/>
      <c r="K175" s="26"/>
      <c r="L175" s="23"/>
    </row>
    <row r="176" spans="1:15" s="24" customFormat="1" ht="13.5" customHeight="1" outlineLevel="1" x14ac:dyDescent="0.2">
      <c r="B176" s="19"/>
      <c r="C176" s="759"/>
      <c r="D176" s="171"/>
      <c r="E176" s="686" t="s">
        <v>145</v>
      </c>
      <c r="F176" s="687"/>
      <c r="G176" s="174"/>
      <c r="H176" s="172"/>
      <c r="I176" s="172"/>
      <c r="J176" s="172"/>
      <c r="K176" s="26"/>
      <c r="L176" s="23"/>
    </row>
    <row r="177" spans="1:12" s="12" customFormat="1" ht="15" customHeight="1" x14ac:dyDescent="0.2">
      <c r="A177" s="24"/>
      <c r="B177" s="15"/>
      <c r="C177" s="759"/>
      <c r="D177" s="688" t="s">
        <v>146</v>
      </c>
      <c r="E177" s="689"/>
      <c r="F177" s="690"/>
      <c r="G177" s="170">
        <f>SUM(G178:G181)</f>
        <v>0</v>
      </c>
      <c r="H177" s="170">
        <f>SUM(H178:H181)</f>
        <v>0</v>
      </c>
      <c r="I177" s="170">
        <f>SUM(I178:I181)</f>
        <v>0</v>
      </c>
      <c r="J177" s="170">
        <f>SUM(J178:J181)</f>
        <v>0</v>
      </c>
      <c r="K177" s="28">
        <f>SUM(K178:K181)</f>
        <v>0</v>
      </c>
      <c r="L177" s="11"/>
    </row>
    <row r="178" spans="1:12" s="24" customFormat="1" ht="13.5" customHeight="1" outlineLevel="1" x14ac:dyDescent="0.2">
      <c r="B178" s="19"/>
      <c r="C178" s="759"/>
      <c r="D178" s="203"/>
      <c r="E178" s="780" t="s">
        <v>147</v>
      </c>
      <c r="F178" s="781"/>
      <c r="G178" s="21"/>
      <c r="H178" s="21"/>
      <c r="I178" s="21"/>
      <c r="J178" s="21"/>
      <c r="K178" s="22"/>
      <c r="L178" s="23"/>
    </row>
    <row r="179" spans="1:12" s="325" customFormat="1" ht="13.5" customHeight="1" outlineLevel="1" x14ac:dyDescent="0.2">
      <c r="B179" s="19"/>
      <c r="C179" s="759"/>
      <c r="E179" s="803" t="s">
        <v>418</v>
      </c>
      <c r="F179" s="783"/>
      <c r="G179" s="25"/>
      <c r="H179" s="25"/>
      <c r="I179" s="25"/>
      <c r="J179" s="25"/>
      <c r="K179" s="26"/>
      <c r="L179" s="23"/>
    </row>
    <row r="180" spans="1:12" s="24" customFormat="1" ht="13.5" customHeight="1" outlineLevel="1" x14ac:dyDescent="0.2">
      <c r="B180" s="19"/>
      <c r="C180" s="759"/>
      <c r="D180" s="171"/>
      <c r="E180" s="782" t="s">
        <v>148</v>
      </c>
      <c r="F180" s="783"/>
      <c r="G180" s="172"/>
      <c r="H180" s="172"/>
      <c r="I180" s="172"/>
      <c r="J180" s="172"/>
      <c r="K180" s="26"/>
      <c r="L180" s="23"/>
    </row>
    <row r="181" spans="1:12" s="24" customFormat="1" ht="13.5" customHeight="1" outlineLevel="1" x14ac:dyDescent="0.2">
      <c r="B181" s="19"/>
      <c r="C181" s="759"/>
      <c r="D181" s="171"/>
      <c r="E181" s="782" t="s">
        <v>149</v>
      </c>
      <c r="F181" s="783"/>
      <c r="G181" s="172"/>
      <c r="H181" s="172"/>
      <c r="I181" s="172"/>
      <c r="J181" s="172"/>
      <c r="K181" s="26"/>
      <c r="L181" s="23"/>
    </row>
    <row r="182" spans="1:12" s="12" customFormat="1" ht="15" customHeight="1" x14ac:dyDescent="0.2">
      <c r="A182" s="24"/>
      <c r="B182" s="15"/>
      <c r="C182" s="759"/>
      <c r="D182" s="688" t="s">
        <v>150</v>
      </c>
      <c r="E182" s="689"/>
      <c r="F182" s="690"/>
      <c r="G182" s="170">
        <f>SUM(G183,G187)</f>
        <v>0</v>
      </c>
      <c r="H182" s="170">
        <f>SUM(H183,H187)</f>
        <v>0</v>
      </c>
      <c r="I182" s="170">
        <f>SUM(I183,I187)</f>
        <v>0</v>
      </c>
      <c r="J182" s="170"/>
      <c r="K182" s="28">
        <f>SUM(K183,K187)</f>
        <v>0</v>
      </c>
      <c r="L182" s="11"/>
    </row>
    <row r="183" spans="1:12" s="24" customFormat="1" ht="13.5" customHeight="1" outlineLevel="1" x14ac:dyDescent="0.2">
      <c r="B183" s="19"/>
      <c r="C183" s="759"/>
      <c r="D183" s="203"/>
      <c r="E183" s="790" t="s">
        <v>151</v>
      </c>
      <c r="F183" s="791"/>
      <c r="G183" s="74">
        <f>SUM(G184:G186)</f>
        <v>0</v>
      </c>
      <c r="H183" s="74">
        <f>SUM(H184:H186)</f>
        <v>0</v>
      </c>
      <c r="I183" s="74">
        <f>SUM(I184:I186)</f>
        <v>0</v>
      </c>
      <c r="J183" s="74">
        <f>SUM(J184:J186)</f>
        <v>0</v>
      </c>
      <c r="K183" s="75">
        <f>SUM(K184:K186)</f>
        <v>0</v>
      </c>
      <c r="L183" s="23"/>
    </row>
    <row r="184" spans="1:12" s="24" customFormat="1" ht="13.5" customHeight="1" outlineLevel="1" x14ac:dyDescent="0.2">
      <c r="B184" s="19"/>
      <c r="C184" s="759"/>
      <c r="D184" s="171"/>
      <c r="E184" s="194"/>
      <c r="F184" s="195" t="s">
        <v>252</v>
      </c>
      <c r="G184" s="74"/>
      <c r="H184" s="74"/>
      <c r="I184" s="74"/>
      <c r="J184" s="74"/>
      <c r="K184" s="75"/>
      <c r="L184" s="23"/>
    </row>
    <row r="185" spans="1:12" s="24" customFormat="1" ht="13.5" customHeight="1" outlineLevel="1" x14ac:dyDescent="0.2">
      <c r="B185" s="19"/>
      <c r="C185" s="759"/>
      <c r="D185" s="171"/>
      <c r="E185" s="188"/>
      <c r="F185" s="189" t="s">
        <v>251</v>
      </c>
      <c r="G185" s="176"/>
      <c r="H185" s="176"/>
      <c r="I185" s="176"/>
      <c r="J185" s="176"/>
      <c r="K185" s="125"/>
      <c r="L185" s="23"/>
    </row>
    <row r="186" spans="1:12" s="24" customFormat="1" ht="13.5" customHeight="1" outlineLevel="1" x14ac:dyDescent="0.2">
      <c r="B186" s="19"/>
      <c r="C186" s="759"/>
      <c r="D186" s="171"/>
      <c r="E186" s="188"/>
      <c r="F186" s="189" t="s">
        <v>258</v>
      </c>
      <c r="G186" s="176"/>
      <c r="H186" s="176"/>
      <c r="I186" s="176"/>
      <c r="J186" s="176"/>
      <c r="K186" s="125"/>
      <c r="L186" s="23"/>
    </row>
    <row r="187" spans="1:12" s="24" customFormat="1" ht="13.5" customHeight="1" outlineLevel="1" x14ac:dyDescent="0.2">
      <c r="B187" s="19"/>
      <c r="C187" s="759"/>
      <c r="D187" s="171"/>
      <c r="E187" s="799" t="s">
        <v>56</v>
      </c>
      <c r="F187" s="800"/>
      <c r="G187" s="172"/>
      <c r="H187" s="172"/>
      <c r="I187" s="172"/>
      <c r="J187" s="172"/>
      <c r="K187" s="26"/>
      <c r="L187" s="23"/>
    </row>
    <row r="188" spans="1:12" s="12" customFormat="1" ht="15" customHeight="1" x14ac:dyDescent="0.2">
      <c r="A188" s="24"/>
      <c r="B188" s="15"/>
      <c r="C188" s="759"/>
      <c r="D188" s="784" t="s">
        <v>152</v>
      </c>
      <c r="E188" s="784"/>
      <c r="F188" s="785"/>
      <c r="G188" s="177"/>
      <c r="H188" s="177"/>
      <c r="I188" s="177"/>
      <c r="J188" s="177"/>
      <c r="K188" s="76"/>
      <c r="L188" s="11"/>
    </row>
    <row r="189" spans="1:12" s="12" customFormat="1" ht="15" customHeight="1" x14ac:dyDescent="0.2">
      <c r="A189" s="24"/>
      <c r="B189" s="15"/>
      <c r="C189" s="759"/>
      <c r="D189" s="784" t="s">
        <v>153</v>
      </c>
      <c r="E189" s="784"/>
      <c r="F189" s="785"/>
      <c r="G189" s="177">
        <f>SUM(G190:G192)</f>
        <v>0</v>
      </c>
      <c r="H189" s="177">
        <f>SUM(H190:H192)</f>
        <v>0</v>
      </c>
      <c r="I189" s="177">
        <f>SUM(I190:I192)</f>
        <v>0</v>
      </c>
      <c r="J189" s="177">
        <f>SUM(J190:J192)</f>
        <v>0</v>
      </c>
      <c r="K189" s="76">
        <f>SUM(K190:K192)</f>
        <v>0</v>
      </c>
      <c r="L189" s="11"/>
    </row>
    <row r="190" spans="1:12" s="24" customFormat="1" ht="15" customHeight="1" outlineLevel="1" x14ac:dyDescent="0.2">
      <c r="B190" s="19"/>
      <c r="C190" s="759"/>
      <c r="D190" s="194"/>
      <c r="E190" s="801" t="s">
        <v>154</v>
      </c>
      <c r="F190" s="802"/>
      <c r="G190" s="77"/>
      <c r="H190" s="77"/>
      <c r="I190" s="77"/>
      <c r="J190" s="77"/>
      <c r="K190" s="78"/>
      <c r="L190" s="23"/>
    </row>
    <row r="191" spans="1:12" s="24" customFormat="1" ht="15" customHeight="1" outlineLevel="1" x14ac:dyDescent="0.2">
      <c r="B191" s="19"/>
      <c r="C191" s="759"/>
      <c r="D191" s="188"/>
      <c r="E191" s="786" t="s">
        <v>155</v>
      </c>
      <c r="F191" s="787"/>
      <c r="G191" s="178"/>
      <c r="H191" s="178"/>
      <c r="I191" s="178"/>
      <c r="J191" s="178"/>
      <c r="K191" s="79"/>
      <c r="L191" s="23"/>
    </row>
    <row r="192" spans="1:12" s="24" customFormat="1" ht="15" customHeight="1" outlineLevel="1" thickBot="1" x14ac:dyDescent="0.25">
      <c r="B192" s="19"/>
      <c r="C192" s="773"/>
      <c r="D192" s="80"/>
      <c r="E192" s="788" t="s">
        <v>56</v>
      </c>
      <c r="F192" s="789"/>
      <c r="G192" s="277"/>
      <c r="H192" s="83"/>
      <c r="I192" s="83"/>
      <c r="J192" s="277"/>
      <c r="K192" s="32"/>
      <c r="L192" s="23"/>
    </row>
    <row r="193" spans="1:12" ht="16.5" customHeight="1" thickBot="1" x14ac:dyDescent="0.3">
      <c r="A193" s="12"/>
      <c r="B193" s="7"/>
      <c r="C193" s="694" t="s">
        <v>156</v>
      </c>
      <c r="D193" s="695"/>
      <c r="E193" s="695"/>
      <c r="F193" s="695" t="s">
        <v>157</v>
      </c>
      <c r="G193" s="33">
        <f>SUM(G167,G177,G182,G188,G189)</f>
        <v>0</v>
      </c>
      <c r="H193" s="33">
        <f>SUM(H167,H177,H182,H188,H189)</f>
        <v>0</v>
      </c>
      <c r="I193" s="33">
        <f>SUM(I167,I177,I182,I188,I189)</f>
        <v>0</v>
      </c>
      <c r="J193" s="33">
        <f>SUM(J167,J177,J182,J188,J189)</f>
        <v>0</v>
      </c>
      <c r="K193" s="34">
        <f>SUM(K167,K177,K182,K188,K189)</f>
        <v>0</v>
      </c>
      <c r="L193" s="4"/>
    </row>
    <row r="194" spans="1:12" ht="7.5" customHeight="1" x14ac:dyDescent="0.2">
      <c r="B194" s="7"/>
      <c r="C194" s="696"/>
      <c r="D194" s="697"/>
      <c r="E194" s="697"/>
      <c r="F194" s="697"/>
      <c r="G194" s="697"/>
      <c r="H194" s="697"/>
      <c r="I194" s="697"/>
      <c r="J194" s="697"/>
      <c r="K194" s="698"/>
      <c r="L194" s="4"/>
    </row>
    <row r="195" spans="1:12" ht="16.5" customHeight="1" x14ac:dyDescent="0.25">
      <c r="B195" s="7"/>
      <c r="C195" s="759" t="s">
        <v>158</v>
      </c>
      <c r="D195" s="760"/>
      <c r="E195" s="760"/>
      <c r="F195" s="760"/>
      <c r="G195" s="179"/>
      <c r="H195" s="180"/>
      <c r="I195" s="180"/>
      <c r="J195" s="180"/>
      <c r="K195" s="63"/>
      <c r="L195" s="4"/>
    </row>
    <row r="196" spans="1:12" s="12" customFormat="1" ht="15" customHeight="1" x14ac:dyDescent="0.2">
      <c r="A196" s="1"/>
      <c r="B196" s="15"/>
      <c r="C196" s="741"/>
      <c r="D196" s="688" t="s">
        <v>159</v>
      </c>
      <c r="E196" s="689"/>
      <c r="F196" s="690"/>
      <c r="G196" s="170">
        <f>SUM(G197,G200,G201,G202)</f>
        <v>0</v>
      </c>
      <c r="H196" s="170">
        <f>SUM(H197,H200,H201,H202)</f>
        <v>0</v>
      </c>
      <c r="I196" s="170">
        <f>SUM(I197,I200,I201,I202)</f>
        <v>0</v>
      </c>
      <c r="J196" s="170">
        <f>SUM(J197,J200,J201,J202)</f>
        <v>0</v>
      </c>
      <c r="K196" s="28">
        <f>SUM(K197,K200,K201,K202)</f>
        <v>0</v>
      </c>
      <c r="L196" s="11"/>
    </row>
    <row r="197" spans="1:12" s="24" customFormat="1" ht="13.5" customHeight="1" outlineLevel="1" x14ac:dyDescent="0.2">
      <c r="B197" s="19"/>
      <c r="C197" s="741"/>
      <c r="D197" s="164"/>
      <c r="E197" s="780" t="s">
        <v>147</v>
      </c>
      <c r="F197" s="781"/>
      <c r="G197" s="21">
        <f>SUM(G198:G199)</f>
        <v>0</v>
      </c>
      <c r="H197" s="21">
        <f>SUM(H198:H199)</f>
        <v>0</v>
      </c>
      <c r="I197" s="21">
        <f>SUM(I198:I199)</f>
        <v>0</v>
      </c>
      <c r="J197" s="21">
        <f>SUM(J198:J199)</f>
        <v>0</v>
      </c>
      <c r="K197" s="22">
        <f>SUM(K198:K199)</f>
        <v>0</v>
      </c>
      <c r="L197" s="23"/>
    </row>
    <row r="198" spans="1:12" s="24" customFormat="1" ht="13.5" customHeight="1" outlineLevel="2" x14ac:dyDescent="0.2">
      <c r="B198" s="19"/>
      <c r="C198" s="741"/>
      <c r="D198" s="171"/>
      <c r="E198" s="165"/>
      <c r="F198" s="166" t="s">
        <v>160</v>
      </c>
      <c r="G198" s="21"/>
      <c r="H198" s="21"/>
      <c r="I198" s="21"/>
      <c r="J198" s="21"/>
      <c r="K198" s="22"/>
      <c r="L198" s="23"/>
    </row>
    <row r="199" spans="1:12" s="24" customFormat="1" ht="13.5" customHeight="1" outlineLevel="2" x14ac:dyDescent="0.2">
      <c r="B199" s="19"/>
      <c r="C199" s="741"/>
      <c r="D199" s="171"/>
      <c r="E199" s="181"/>
      <c r="F199" s="163" t="s">
        <v>161</v>
      </c>
      <c r="G199" s="172"/>
      <c r="H199" s="172"/>
      <c r="I199" s="172"/>
      <c r="J199" s="172"/>
      <c r="K199" s="26"/>
      <c r="L199" s="23"/>
    </row>
    <row r="200" spans="1:12" s="325" customFormat="1" ht="13.5" customHeight="1" outlineLevel="1" x14ac:dyDescent="0.2">
      <c r="B200" s="19"/>
      <c r="C200" s="741"/>
      <c r="E200" s="803" t="s">
        <v>418</v>
      </c>
      <c r="F200" s="783"/>
      <c r="G200" s="25"/>
      <c r="H200" s="25"/>
      <c r="I200" s="25"/>
      <c r="J200" s="25"/>
      <c r="K200" s="26"/>
      <c r="L200" s="23"/>
    </row>
    <row r="201" spans="1:12" s="24" customFormat="1" ht="13.5" customHeight="1" outlineLevel="1" x14ac:dyDescent="0.2">
      <c r="B201" s="19"/>
      <c r="C201" s="741"/>
      <c r="D201" s="171"/>
      <c r="E201" s="782" t="s">
        <v>148</v>
      </c>
      <c r="F201" s="783"/>
      <c r="G201" s="172"/>
      <c r="H201" s="172"/>
      <c r="I201" s="172"/>
      <c r="J201" s="172"/>
      <c r="K201" s="26"/>
      <c r="L201" s="23"/>
    </row>
    <row r="202" spans="1:12" s="24" customFormat="1" ht="13.5" customHeight="1" outlineLevel="1" x14ac:dyDescent="0.2">
      <c r="B202" s="19"/>
      <c r="C202" s="741"/>
      <c r="D202" s="171"/>
      <c r="E202" s="782" t="s">
        <v>149</v>
      </c>
      <c r="F202" s="783"/>
      <c r="G202" s="172"/>
      <c r="H202" s="172"/>
      <c r="I202" s="172"/>
      <c r="J202" s="172"/>
      <c r="K202" s="26"/>
      <c r="L202" s="23"/>
    </row>
    <row r="203" spans="1:12" s="12" customFormat="1" ht="15" customHeight="1" x14ac:dyDescent="0.2">
      <c r="A203" s="24"/>
      <c r="B203" s="15"/>
      <c r="C203" s="741"/>
      <c r="D203" s="784" t="s">
        <v>162</v>
      </c>
      <c r="E203" s="784"/>
      <c r="F203" s="785"/>
      <c r="G203" s="177">
        <f>SUM(G204:G207)</f>
        <v>0</v>
      </c>
      <c r="H203" s="177">
        <f>SUM(H204:H207)</f>
        <v>0</v>
      </c>
      <c r="I203" s="177">
        <f>SUM(I204:I207)</f>
        <v>0</v>
      </c>
      <c r="J203" s="177">
        <f>SUM(J204:J207)</f>
        <v>0</v>
      </c>
      <c r="K203" s="76">
        <f>SUM(K204:K207)</f>
        <v>0</v>
      </c>
      <c r="L203" s="11"/>
    </row>
    <row r="204" spans="1:12" s="24" customFormat="1" ht="15" customHeight="1" outlineLevel="1" x14ac:dyDescent="0.2">
      <c r="B204" s="19"/>
      <c r="C204" s="741"/>
      <c r="D204" s="167"/>
      <c r="E204" s="807" t="s">
        <v>163</v>
      </c>
      <c r="F204" s="808"/>
      <c r="G204" s="77"/>
      <c r="H204" s="77"/>
      <c r="I204" s="77"/>
      <c r="J204" s="77"/>
      <c r="K204" s="78"/>
      <c r="L204" s="23"/>
    </row>
    <row r="205" spans="1:12" s="24" customFormat="1" ht="15" customHeight="1" outlineLevel="1" x14ac:dyDescent="0.2">
      <c r="B205" s="19"/>
      <c r="C205" s="741"/>
      <c r="D205" s="175"/>
      <c r="E205" s="805" t="s">
        <v>164</v>
      </c>
      <c r="F205" s="806"/>
      <c r="G205" s="178"/>
      <c r="H205" s="178"/>
      <c r="I205" s="178"/>
      <c r="J205" s="178"/>
      <c r="K205" s="79"/>
      <c r="L205" s="23"/>
    </row>
    <row r="206" spans="1:12" s="24" customFormat="1" ht="15" customHeight="1" outlineLevel="1" x14ac:dyDescent="0.2">
      <c r="B206" s="19"/>
      <c r="C206" s="741"/>
      <c r="D206" s="175"/>
      <c r="E206" s="805" t="s">
        <v>6</v>
      </c>
      <c r="F206" s="806"/>
      <c r="G206" s="178"/>
      <c r="H206" s="178"/>
      <c r="I206" s="178"/>
      <c r="J206" s="178"/>
      <c r="K206" s="79"/>
      <c r="L206" s="23"/>
    </row>
    <row r="207" spans="1:12" s="24" customFormat="1" ht="15" customHeight="1" outlineLevel="1" x14ac:dyDescent="0.2">
      <c r="B207" s="19"/>
      <c r="C207" s="741"/>
      <c r="D207" s="175"/>
      <c r="E207" s="805" t="s">
        <v>165</v>
      </c>
      <c r="F207" s="806"/>
      <c r="G207" s="178"/>
      <c r="H207" s="178"/>
      <c r="I207" s="178"/>
      <c r="J207" s="178"/>
      <c r="K207" s="79"/>
      <c r="L207" s="23"/>
    </row>
    <row r="208" spans="1:12" s="12" customFormat="1" ht="15" customHeight="1" x14ac:dyDescent="0.2">
      <c r="B208" s="15"/>
      <c r="C208" s="741"/>
      <c r="D208" s="688" t="s">
        <v>166</v>
      </c>
      <c r="E208" s="689"/>
      <c r="F208" s="690"/>
      <c r="G208" s="170">
        <f>SUM(G209:G210)-G212</f>
        <v>0</v>
      </c>
      <c r="H208" s="170">
        <f>SUM(H209:H210)-H212</f>
        <v>0</v>
      </c>
      <c r="I208" s="170">
        <f>SUM(I209:I210)-I212</f>
        <v>0</v>
      </c>
      <c r="J208" s="170">
        <f>SUM(J209:J210)-J212</f>
        <v>0</v>
      </c>
      <c r="K208" s="28">
        <f>SUM(K209:K210)-K212</f>
        <v>0</v>
      </c>
      <c r="L208" s="11"/>
    </row>
    <row r="209" spans="1:12" s="24" customFormat="1" ht="13.5" customHeight="1" outlineLevel="1" x14ac:dyDescent="0.2">
      <c r="B209" s="19"/>
      <c r="C209" s="741"/>
      <c r="D209" s="164"/>
      <c r="E209" s="790" t="s">
        <v>394</v>
      </c>
      <c r="F209" s="791"/>
      <c r="G209" s="77"/>
      <c r="H209" s="77"/>
      <c r="I209" s="77"/>
      <c r="J209" s="77"/>
      <c r="K209" s="78"/>
      <c r="L209" s="23"/>
    </row>
    <row r="210" spans="1:12" s="24" customFormat="1" ht="13.5" customHeight="1" outlineLevel="1" x14ac:dyDescent="0.2">
      <c r="B210" s="19"/>
      <c r="C210" s="741"/>
      <c r="D210" s="171"/>
      <c r="E210" s="799" t="s">
        <v>395</v>
      </c>
      <c r="F210" s="800"/>
      <c r="G210" s="178"/>
      <c r="H210" s="178"/>
      <c r="I210" s="178"/>
      <c r="J210" s="178"/>
      <c r="K210" s="79"/>
      <c r="L210" s="23"/>
    </row>
    <row r="211" spans="1:12" s="325" customFormat="1" ht="13.5" customHeight="1" outlineLevel="1" x14ac:dyDescent="0.2">
      <c r="B211" s="19"/>
      <c r="C211" s="741"/>
      <c r="E211" s="809" t="s">
        <v>151</v>
      </c>
      <c r="F211" s="800"/>
      <c r="G211" s="326"/>
      <c r="H211" s="326"/>
      <c r="I211" s="326"/>
      <c r="J211" s="326"/>
      <c r="K211" s="79"/>
      <c r="L211" s="23"/>
    </row>
    <row r="212" spans="1:12" s="24" customFormat="1" ht="13.5" customHeight="1" outlineLevel="1" x14ac:dyDescent="0.2">
      <c r="B212" s="19"/>
      <c r="C212" s="741"/>
      <c r="D212" s="171"/>
      <c r="E212" s="786" t="s">
        <v>167</v>
      </c>
      <c r="F212" s="787"/>
      <c r="G212" s="178"/>
      <c r="H212" s="178"/>
      <c r="I212" s="178"/>
      <c r="J212" s="178"/>
      <c r="K212" s="79"/>
      <c r="L212" s="23"/>
    </row>
    <row r="213" spans="1:12" s="12" customFormat="1" ht="15" customHeight="1" x14ac:dyDescent="0.2">
      <c r="A213" s="24"/>
      <c r="B213" s="15"/>
      <c r="C213" s="741"/>
      <c r="D213" s="688" t="s">
        <v>168</v>
      </c>
      <c r="E213" s="689"/>
      <c r="F213" s="690"/>
      <c r="G213" s="177"/>
      <c r="H213" s="177"/>
      <c r="I213" s="177"/>
      <c r="J213" s="177"/>
      <c r="K213" s="76"/>
      <c r="L213" s="11"/>
    </row>
    <row r="214" spans="1:12" s="12" customFormat="1" ht="15" customHeight="1" x14ac:dyDescent="0.2">
      <c r="B214" s="15"/>
      <c r="C214" s="741"/>
      <c r="D214" s="688" t="s">
        <v>169</v>
      </c>
      <c r="E214" s="689"/>
      <c r="F214" s="690"/>
      <c r="G214" s="170">
        <f>SUM(G215,G219)</f>
        <v>0</v>
      </c>
      <c r="H214" s="170">
        <f>SUM(H215,H219)</f>
        <v>0</v>
      </c>
      <c r="I214" s="170">
        <f>SUM(I215,I219)</f>
        <v>0</v>
      </c>
      <c r="J214" s="170">
        <f>SUM(J215,J219)</f>
        <v>0</v>
      </c>
      <c r="K214" s="28">
        <f>SUM(K215,K219)</f>
        <v>0</v>
      </c>
      <c r="L214" s="11"/>
    </row>
    <row r="215" spans="1:12" s="24" customFormat="1" ht="13.5" customHeight="1" outlineLevel="1" x14ac:dyDescent="0.2">
      <c r="A215" s="12"/>
      <c r="B215" s="19"/>
      <c r="C215" s="741"/>
      <c r="D215" s="164"/>
      <c r="E215" s="790" t="s">
        <v>151</v>
      </c>
      <c r="F215" s="791"/>
      <c r="G215" s="81">
        <f>SUM(G216:G218)</f>
        <v>0</v>
      </c>
      <c r="H215" s="81">
        <f>SUM(H216:H218)</f>
        <v>0</v>
      </c>
      <c r="I215" s="81">
        <f>SUM(I216:I218)</f>
        <v>0</v>
      </c>
      <c r="J215" s="81">
        <f>SUM(J216:J218)</f>
        <v>0</v>
      </c>
      <c r="K215" s="82">
        <f>SUM(K216:K218)</f>
        <v>0</v>
      </c>
      <c r="L215" s="23"/>
    </row>
    <row r="216" spans="1:12" s="24" customFormat="1" ht="13.5" customHeight="1" outlineLevel="1" x14ac:dyDescent="0.2">
      <c r="A216" s="12"/>
      <c r="B216" s="19"/>
      <c r="C216" s="741"/>
      <c r="D216" s="171"/>
      <c r="E216" s="167"/>
      <c r="F216" s="168" t="s">
        <v>252</v>
      </c>
      <c r="G216" s="81"/>
      <c r="H216" s="81"/>
      <c r="I216" s="81"/>
      <c r="J216" s="81"/>
      <c r="K216" s="82"/>
      <c r="L216" s="23"/>
    </row>
    <row r="217" spans="1:12" s="24" customFormat="1" ht="13.5" customHeight="1" outlineLevel="1" x14ac:dyDescent="0.2">
      <c r="A217" s="12"/>
      <c r="B217" s="19"/>
      <c r="C217" s="741"/>
      <c r="D217" s="171"/>
      <c r="E217" s="175"/>
      <c r="F217" s="169" t="s">
        <v>251</v>
      </c>
      <c r="G217" s="182"/>
      <c r="H217" s="182"/>
      <c r="I217" s="182"/>
      <c r="J217" s="182"/>
      <c r="K217" s="126"/>
      <c r="L217" s="23"/>
    </row>
    <row r="218" spans="1:12" s="24" customFormat="1" ht="13.5" customHeight="1" outlineLevel="1" x14ac:dyDescent="0.2">
      <c r="A218" s="12"/>
      <c r="B218" s="19"/>
      <c r="C218" s="741"/>
      <c r="D218" s="171"/>
      <c r="E218" s="175"/>
      <c r="F218" s="169" t="s">
        <v>258</v>
      </c>
      <c r="G218" s="182"/>
      <c r="H218" s="182"/>
      <c r="I218" s="182"/>
      <c r="J218" s="182"/>
      <c r="K218" s="126"/>
      <c r="L218" s="23"/>
    </row>
    <row r="219" spans="1:12" s="24" customFormat="1" ht="13.5" customHeight="1" outlineLevel="1" x14ac:dyDescent="0.2">
      <c r="B219" s="19"/>
      <c r="C219" s="741"/>
      <c r="D219" s="171"/>
      <c r="E219" s="799" t="s">
        <v>56</v>
      </c>
      <c r="F219" s="800"/>
      <c r="G219" s="172"/>
      <c r="H219" s="172"/>
      <c r="I219" s="172"/>
      <c r="J219" s="172"/>
      <c r="K219" s="26"/>
      <c r="L219" s="23"/>
    </row>
    <row r="220" spans="1:12" s="12" customFormat="1" ht="15" customHeight="1" thickBot="1" x14ac:dyDescent="0.25">
      <c r="A220" s="24"/>
      <c r="B220" s="15"/>
      <c r="C220" s="804"/>
      <c r="D220" s="688" t="s">
        <v>8</v>
      </c>
      <c r="E220" s="689"/>
      <c r="F220" s="690"/>
      <c r="G220" s="83"/>
      <c r="H220" s="83"/>
      <c r="I220" s="83"/>
      <c r="J220" s="83"/>
      <c r="K220" s="84"/>
      <c r="L220" s="11"/>
    </row>
    <row r="221" spans="1:12" ht="16.5" customHeight="1" thickBot="1" x14ac:dyDescent="0.3">
      <c r="A221" s="12"/>
      <c r="B221" s="7"/>
      <c r="C221" s="761" t="s">
        <v>170</v>
      </c>
      <c r="D221" s="762"/>
      <c r="E221" s="762"/>
      <c r="F221" s="810" t="s">
        <v>157</v>
      </c>
      <c r="G221" s="33">
        <f>SUM(G196,G203,G208,G213:G214,G220)</f>
        <v>0</v>
      </c>
      <c r="H221" s="33">
        <f>SUM(H196,H203,H208,H213:H214,H220)</f>
        <v>0</v>
      </c>
      <c r="I221" s="33">
        <f>SUM(I196,I203,I208,I213:I214,I220)</f>
        <v>0</v>
      </c>
      <c r="J221" s="33">
        <f>SUM(J196,J203,J208,J213:J214,J220)</f>
        <v>0</v>
      </c>
      <c r="K221" s="34">
        <f>SUM(K196,K203,K208,K213:K214,K220)</f>
        <v>0</v>
      </c>
      <c r="L221" s="4"/>
    </row>
    <row r="222" spans="1:12" ht="16.5" customHeight="1" thickBot="1" x14ac:dyDescent="0.3">
      <c r="A222" s="12"/>
      <c r="B222" s="7"/>
      <c r="C222" s="792" t="s">
        <v>9</v>
      </c>
      <c r="D222" s="793"/>
      <c r="E222" s="793"/>
      <c r="F222" s="793" t="s">
        <v>9</v>
      </c>
      <c r="G222" s="69">
        <f>SUM(G193,G221)</f>
        <v>0</v>
      </c>
      <c r="H222" s="69">
        <f>SUM(H193,H221)</f>
        <v>0</v>
      </c>
      <c r="I222" s="69">
        <f>SUM(I193,I221)</f>
        <v>0</v>
      </c>
      <c r="J222" s="69">
        <f>SUM(J193,J221)</f>
        <v>0</v>
      </c>
      <c r="K222" s="70">
        <f>SUM(K193,K221)</f>
        <v>0</v>
      </c>
      <c r="L222" s="4"/>
    </row>
    <row r="223" spans="1:12" ht="13.5" customHeight="1" x14ac:dyDescent="0.2">
      <c r="B223" s="7"/>
      <c r="F223" s="85"/>
      <c r="G223" s="86"/>
      <c r="H223" s="47"/>
      <c r="I223" s="47"/>
      <c r="J223" s="47"/>
      <c r="K223" s="47"/>
      <c r="L223" s="4"/>
    </row>
    <row r="224" spans="1:12" s="24" customFormat="1" ht="15" customHeight="1" x14ac:dyDescent="0.2">
      <c r="B224" s="19"/>
      <c r="C224" s="814" t="s">
        <v>171</v>
      </c>
      <c r="D224" s="815"/>
      <c r="E224" s="815"/>
      <c r="F224" s="815"/>
      <c r="G224" s="123">
        <f>G163-G222</f>
        <v>0</v>
      </c>
      <c r="H224" s="123">
        <f>H163-H222</f>
        <v>0</v>
      </c>
      <c r="I224" s="123">
        <f>I163-I222</f>
        <v>0</v>
      </c>
      <c r="J224" s="123">
        <f>J163-J222</f>
        <v>0</v>
      </c>
      <c r="K224" s="124">
        <f>K163-K222</f>
        <v>0</v>
      </c>
      <c r="L224" s="23"/>
    </row>
    <row r="225" spans="1:12" s="65" customFormat="1" ht="13.5" customHeight="1" thickBot="1" x14ac:dyDescent="0.25">
      <c r="A225" s="12"/>
      <c r="B225" s="7"/>
      <c r="C225" s="1"/>
      <c r="D225" s="1"/>
      <c r="E225" s="1"/>
      <c r="F225" s="87"/>
      <c r="G225" s="88"/>
      <c r="H225" s="89"/>
      <c r="I225" s="89"/>
      <c r="J225" s="89"/>
      <c r="K225" s="89"/>
      <c r="L225" s="4"/>
    </row>
    <row r="226" spans="1:12" s="65" customFormat="1" ht="20.25" thickBot="1" x14ac:dyDescent="0.25">
      <c r="A226" s="1"/>
      <c r="B226" s="7"/>
      <c r="C226" s="749" t="s">
        <v>172</v>
      </c>
      <c r="D226" s="750"/>
      <c r="E226" s="750"/>
      <c r="F226" s="750"/>
      <c r="G226" s="750"/>
      <c r="H226" s="750"/>
      <c r="I226" s="750"/>
      <c r="J226" s="750"/>
      <c r="K226" s="751"/>
      <c r="L226" s="4"/>
    </row>
    <row r="227" spans="1:12" s="65" customFormat="1" ht="16.5" customHeight="1" thickBot="1" x14ac:dyDescent="0.25">
      <c r="A227" s="1"/>
      <c r="B227" s="7"/>
      <c r="C227" s="752" t="s">
        <v>15</v>
      </c>
      <c r="D227" s="753"/>
      <c r="E227" s="753"/>
      <c r="F227" s="754" t="s">
        <v>99</v>
      </c>
      <c r="G227" s="59" t="str">
        <f>G6</f>
        <v>-</v>
      </c>
      <c r="H227" s="59" t="str">
        <f>H6</f>
        <v>-</v>
      </c>
      <c r="I227" s="59">
        <f>I6</f>
        <v>0</v>
      </c>
      <c r="J227" s="59">
        <f>J6</f>
        <v>366</v>
      </c>
      <c r="K227" s="60">
        <f>K6</f>
        <v>731</v>
      </c>
      <c r="L227" s="4"/>
    </row>
    <row r="228" spans="1:12" s="93" customFormat="1" ht="16.5" x14ac:dyDescent="0.25">
      <c r="A228" s="1"/>
      <c r="B228" s="90"/>
      <c r="C228" s="816" t="s">
        <v>173</v>
      </c>
      <c r="D228" s="817"/>
      <c r="E228" s="817"/>
      <c r="F228" s="817"/>
      <c r="G228" s="817"/>
      <c r="H228" s="817"/>
      <c r="I228" s="817"/>
      <c r="J228" s="817"/>
      <c r="K228" s="818"/>
      <c r="L228" s="91"/>
    </row>
    <row r="229" spans="1:12" s="65" customFormat="1" ht="15" customHeight="1" x14ac:dyDescent="0.25">
      <c r="A229" s="92"/>
      <c r="B229" s="15"/>
      <c r="C229" s="811" t="s">
        <v>174</v>
      </c>
      <c r="D229" s="812"/>
      <c r="E229" s="812"/>
      <c r="F229" s="813"/>
      <c r="G229" s="94"/>
      <c r="H229" s="95" t="str">
        <f>IFERROR((H23-G23)/G23,"-")</f>
        <v>-</v>
      </c>
      <c r="I229" s="95" t="str">
        <f>IFERROR((I23-H23)/H23,"-")</f>
        <v>-</v>
      </c>
      <c r="J229" s="95" t="str">
        <f>IFERROR((J23-I23)/I23,"-")</f>
        <v>-</v>
      </c>
      <c r="K229" s="96" t="str">
        <f>IFERROR((K23-J23)/J23,"-")</f>
        <v>-</v>
      </c>
      <c r="L229" s="11"/>
    </row>
    <row r="230" spans="1:12" s="65" customFormat="1" ht="15" customHeight="1" x14ac:dyDescent="0.2">
      <c r="A230" s="12"/>
      <c r="B230" s="15"/>
      <c r="C230" s="811" t="s">
        <v>175</v>
      </c>
      <c r="D230" s="812"/>
      <c r="E230" s="812"/>
      <c r="F230" s="813"/>
      <c r="G230" s="94"/>
      <c r="H230" s="95" t="str">
        <f>IFERROR(H55/G55-1,"-")</f>
        <v>-</v>
      </c>
      <c r="I230" s="95" t="str">
        <f>IFERROR(I55/H55-1,"-")</f>
        <v>-</v>
      </c>
      <c r="J230" s="95" t="str">
        <f>IFERROR(J55/I55-1,"-")</f>
        <v>-</v>
      </c>
      <c r="K230" s="96" t="str">
        <f>IFERROR(K55/J55-1,"-")</f>
        <v>-</v>
      </c>
      <c r="L230" s="11"/>
    </row>
    <row r="231" spans="1:12" s="65" customFormat="1" ht="15" customHeight="1" x14ac:dyDescent="0.2">
      <c r="A231" s="12"/>
      <c r="B231" s="15"/>
      <c r="C231" s="811" t="s">
        <v>176</v>
      </c>
      <c r="D231" s="812"/>
      <c r="E231" s="812"/>
      <c r="F231" s="813"/>
      <c r="G231" s="94"/>
      <c r="H231" s="95" t="str">
        <f>IFERROR((H92-G92)/G92,"-")</f>
        <v>-</v>
      </c>
      <c r="I231" s="95" t="str">
        <f>IFERROR((I92-H92)/H92,"-")</f>
        <v>-</v>
      </c>
      <c r="J231" s="95" t="str">
        <f>IFERROR((J92-I92)/I92,"-")</f>
        <v>-</v>
      </c>
      <c r="K231" s="96" t="str">
        <f>IFERROR((K92-J92)/J92,"-")</f>
        <v>-</v>
      </c>
      <c r="L231" s="11"/>
    </row>
    <row r="232" spans="1:12" ht="7.5" customHeight="1" thickBot="1" x14ac:dyDescent="0.25">
      <c r="A232" s="12"/>
      <c r="B232" s="7"/>
      <c r="C232" s="741"/>
      <c r="D232" s="755"/>
      <c r="E232" s="755"/>
      <c r="F232" s="755"/>
      <c r="G232" s="755"/>
      <c r="H232" s="755"/>
      <c r="I232" s="755"/>
      <c r="J232" s="755"/>
      <c r="K232" s="743"/>
      <c r="L232" s="4"/>
    </row>
    <row r="233" spans="1:12" s="93" customFormat="1" ht="16.5" x14ac:dyDescent="0.25">
      <c r="A233" s="1"/>
      <c r="B233" s="90"/>
      <c r="C233" s="816" t="s">
        <v>177</v>
      </c>
      <c r="D233" s="817"/>
      <c r="E233" s="817"/>
      <c r="F233" s="817"/>
      <c r="G233" s="817"/>
      <c r="H233" s="817"/>
      <c r="I233" s="817"/>
      <c r="J233" s="817"/>
      <c r="K233" s="818"/>
      <c r="L233" s="91"/>
    </row>
    <row r="234" spans="1:12" s="65" customFormat="1" ht="15" customHeight="1" x14ac:dyDescent="0.25">
      <c r="A234" s="92"/>
      <c r="B234" s="15"/>
      <c r="C234" s="819" t="s">
        <v>178</v>
      </c>
      <c r="D234" s="820"/>
      <c r="E234" s="820"/>
      <c r="F234" s="821"/>
      <c r="G234" s="95" t="str">
        <f>IFERROR(G55/G23,"-")</f>
        <v>-</v>
      </c>
      <c r="H234" s="95" t="str">
        <f>IFERROR(H55/H23,"-")</f>
        <v>-</v>
      </c>
      <c r="I234" s="95" t="str">
        <f>IFERROR(I55/I23,"-")</f>
        <v>-</v>
      </c>
      <c r="J234" s="95" t="str">
        <f>IFERROR(J55/J23,"-")</f>
        <v>-</v>
      </c>
      <c r="K234" s="96" t="str">
        <f>IFERROR(K55/K23,"-")</f>
        <v>-</v>
      </c>
      <c r="L234" s="11"/>
    </row>
    <row r="235" spans="1:12" s="65" customFormat="1" ht="15" customHeight="1" x14ac:dyDescent="0.2">
      <c r="A235" s="12"/>
      <c r="B235" s="15"/>
      <c r="C235" s="822" t="s">
        <v>179</v>
      </c>
      <c r="D235" s="823"/>
      <c r="E235" s="823"/>
      <c r="F235" s="824"/>
      <c r="G235" s="95" t="str">
        <f>IFERROR((G92-G73)/G23,"-")</f>
        <v>-</v>
      </c>
      <c r="H235" s="95" t="str">
        <f>IFERROR((H92-H73)/H23,"-")</f>
        <v>-</v>
      </c>
      <c r="I235" s="95" t="str">
        <f>IFERROR((I92-I73)/I23,"-")</f>
        <v>-</v>
      </c>
      <c r="J235" s="95" t="str">
        <f>IFERROR((J92-J73)/J23,"-")</f>
        <v>-</v>
      </c>
      <c r="K235" s="96" t="str">
        <f>IFERROR((K92-K73)/K23,"-")</f>
        <v>-</v>
      </c>
      <c r="L235" s="11"/>
    </row>
    <row r="236" spans="1:12" s="65" customFormat="1" ht="15" customHeight="1" x14ac:dyDescent="0.2">
      <c r="A236" s="12"/>
      <c r="B236" s="15"/>
      <c r="C236" s="819" t="s">
        <v>180</v>
      </c>
      <c r="D236" s="820"/>
      <c r="E236" s="820"/>
      <c r="F236" s="821"/>
      <c r="G236" s="95" t="str">
        <f>IFERROR((G100-G73)/G23,"-")</f>
        <v>-</v>
      </c>
      <c r="H236" s="95" t="str">
        <f>IFERROR((H100-H73)/H23,"-")</f>
        <v>-</v>
      </c>
      <c r="I236" s="95" t="str">
        <f>IFERROR((I100-I73)/I23,"-")</f>
        <v>-</v>
      </c>
      <c r="J236" s="95" t="str">
        <f>IFERROR((J100-J73)/J23,"-")</f>
        <v>-</v>
      </c>
      <c r="K236" s="96" t="str">
        <f>IFERROR((K100-K73)/K23,"-")</f>
        <v>-</v>
      </c>
      <c r="L236" s="11"/>
    </row>
    <row r="237" spans="1:12" s="65" customFormat="1" ht="15" customHeight="1" x14ac:dyDescent="0.2">
      <c r="A237" s="12"/>
      <c r="B237" s="15"/>
      <c r="C237" s="819" t="s">
        <v>181</v>
      </c>
      <c r="D237" s="820"/>
      <c r="E237" s="820"/>
      <c r="F237" s="821"/>
      <c r="G237" s="95" t="str">
        <f>IFERROR(G65/(G222-G162),"-")</f>
        <v>-</v>
      </c>
      <c r="H237" s="95" t="str">
        <f>IFERROR(H65/(H222-H162),"-")</f>
        <v>-</v>
      </c>
      <c r="I237" s="95" t="str">
        <f>IFERROR(I65/(I222-I162),"-")</f>
        <v>-</v>
      </c>
      <c r="J237" s="95" t="str">
        <f>IFERROR(J65/(J222-J162),"-")</f>
        <v>-</v>
      </c>
      <c r="K237" s="96" t="str">
        <f>IFERROR(K65/(K222-K162),"-")</f>
        <v>-</v>
      </c>
      <c r="L237" s="11"/>
    </row>
    <row r="238" spans="1:12" s="65" customFormat="1" ht="15" customHeight="1" x14ac:dyDescent="0.2">
      <c r="A238" s="12"/>
      <c r="B238" s="15"/>
      <c r="C238" s="819" t="s">
        <v>182</v>
      </c>
      <c r="D238" s="820"/>
      <c r="E238" s="820"/>
      <c r="F238" s="821"/>
      <c r="G238" s="95" t="str">
        <f>IFERROR(G92/G119,"-")</f>
        <v>-</v>
      </c>
      <c r="H238" s="95" t="str">
        <f>IFERROR(H92/H119,"-")</f>
        <v>-</v>
      </c>
      <c r="I238" s="95" t="str">
        <f>IFERROR(I92/I119,"-")</f>
        <v>-</v>
      </c>
      <c r="J238" s="95" t="str">
        <f>IFERROR(J92/J119,"-")</f>
        <v>-</v>
      </c>
      <c r="K238" s="96" t="str">
        <f>IFERROR(K92/K119,"-")</f>
        <v>-</v>
      </c>
      <c r="L238" s="11"/>
    </row>
    <row r="239" spans="1:12" s="65" customFormat="1" ht="15" customHeight="1" x14ac:dyDescent="0.2">
      <c r="A239" s="12"/>
      <c r="B239" s="15"/>
      <c r="C239" s="819" t="s">
        <v>183</v>
      </c>
      <c r="D239" s="820"/>
      <c r="E239" s="820"/>
      <c r="F239" s="821"/>
      <c r="G239" s="95" t="str">
        <f>IFERROR(G92/G222,"-")</f>
        <v>-</v>
      </c>
      <c r="H239" s="95" t="str">
        <f>IFERROR(H92/H222,"-")</f>
        <v>-</v>
      </c>
      <c r="I239" s="95" t="str">
        <f>IFERROR(I92/I222,"-")</f>
        <v>-</v>
      </c>
      <c r="J239" s="95" t="str">
        <f>IFERROR(J92/J222,"-")</f>
        <v>-</v>
      </c>
      <c r="K239" s="96" t="str">
        <f>IFERROR(K92/K222,"-")</f>
        <v>-</v>
      </c>
      <c r="L239" s="11"/>
    </row>
    <row r="240" spans="1:12" ht="7.5" customHeight="1" thickBot="1" x14ac:dyDescent="0.25">
      <c r="A240" s="12"/>
      <c r="B240" s="7"/>
      <c r="C240" s="741"/>
      <c r="D240" s="755"/>
      <c r="E240" s="755"/>
      <c r="F240" s="755"/>
      <c r="G240" s="755"/>
      <c r="H240" s="755"/>
      <c r="I240" s="755"/>
      <c r="J240" s="755"/>
      <c r="K240" s="743"/>
      <c r="L240" s="4"/>
    </row>
    <row r="241" spans="1:12" s="93" customFormat="1" ht="16.5" x14ac:dyDescent="0.25">
      <c r="A241" s="1"/>
      <c r="B241" s="90"/>
      <c r="C241" s="816" t="s">
        <v>184</v>
      </c>
      <c r="D241" s="817"/>
      <c r="E241" s="817"/>
      <c r="F241" s="817"/>
      <c r="G241" s="817"/>
      <c r="H241" s="817"/>
      <c r="I241" s="817"/>
      <c r="J241" s="817"/>
      <c r="K241" s="818"/>
      <c r="L241" s="91"/>
    </row>
    <row r="242" spans="1:12" s="65" customFormat="1" ht="15" customHeight="1" x14ac:dyDescent="0.25">
      <c r="A242" s="92"/>
      <c r="B242" s="15"/>
      <c r="C242" s="819" t="s">
        <v>185</v>
      </c>
      <c r="D242" s="820"/>
      <c r="E242" s="820"/>
      <c r="F242" s="821"/>
      <c r="G242" s="97" t="str">
        <f>IFERROR(G221/G162,"-")</f>
        <v>-</v>
      </c>
      <c r="H242" s="97" t="str">
        <f>IFERROR(H221/H162,"-")</f>
        <v>-</v>
      </c>
      <c r="I242" s="97" t="str">
        <f>IFERROR(I221/I162,"-")</f>
        <v>-</v>
      </c>
      <c r="J242" s="97" t="str">
        <f>IFERROR(J221/J162,"-")</f>
        <v>-</v>
      </c>
      <c r="K242" s="98" t="str">
        <f>IFERROR(K221/K162,"-")</f>
        <v>-</v>
      </c>
      <c r="L242" s="11"/>
    </row>
    <row r="243" spans="1:12" s="65" customFormat="1" ht="15" customHeight="1" x14ac:dyDescent="0.2">
      <c r="A243" s="12"/>
      <c r="B243" s="15"/>
      <c r="C243" s="819" t="s">
        <v>186</v>
      </c>
      <c r="D243" s="820"/>
      <c r="E243" s="820"/>
      <c r="F243" s="821"/>
      <c r="G243" s="97">
        <f>G221-G162</f>
        <v>0</v>
      </c>
      <c r="H243" s="97">
        <f>H221-H162</f>
        <v>0</v>
      </c>
      <c r="I243" s="97">
        <f>I221-I162</f>
        <v>0</v>
      </c>
      <c r="J243" s="97">
        <f>J221-J162</f>
        <v>0</v>
      </c>
      <c r="K243" s="98">
        <f>K221-K162</f>
        <v>0</v>
      </c>
      <c r="L243" s="11"/>
    </row>
    <row r="244" spans="1:12" s="65" customFormat="1" ht="15" customHeight="1" x14ac:dyDescent="0.2">
      <c r="A244" s="12"/>
      <c r="B244" s="15"/>
      <c r="C244" s="819" t="s">
        <v>187</v>
      </c>
      <c r="D244" s="820"/>
      <c r="E244" s="820"/>
      <c r="F244" s="821"/>
      <c r="G244" s="97" t="str">
        <f>IFERROR((G23/G243),"-")</f>
        <v>-</v>
      </c>
      <c r="H244" s="97" t="str">
        <f>IFERROR((H23/H243),"-")</f>
        <v>-</v>
      </c>
      <c r="I244" s="97" t="str">
        <f>IFERROR((I23/I243),"-")</f>
        <v>-</v>
      </c>
      <c r="J244" s="97" t="str">
        <f>IFERROR((J23/J243),"-")</f>
        <v>-</v>
      </c>
      <c r="K244" s="98" t="str">
        <f>IFERROR((K23/K243),"-")</f>
        <v>-</v>
      </c>
      <c r="L244" s="11"/>
    </row>
    <row r="245" spans="1:12" s="65" customFormat="1" ht="15" customHeight="1" x14ac:dyDescent="0.2">
      <c r="A245" s="12"/>
      <c r="B245" s="15"/>
      <c r="C245" s="819" t="s">
        <v>188</v>
      </c>
      <c r="D245" s="820"/>
      <c r="E245" s="820"/>
      <c r="F245" s="821"/>
      <c r="G245" s="97" t="str">
        <f>IFERROR((G221-G220-G203)/G162,"-")</f>
        <v>-</v>
      </c>
      <c r="H245" s="97" t="str">
        <f>IFERROR((H221-H220-H203)/H162,"-")</f>
        <v>-</v>
      </c>
      <c r="I245" s="97" t="str">
        <f>IFERROR((I221-I220-I203)/I162,"-")</f>
        <v>-</v>
      </c>
      <c r="J245" s="97" t="str">
        <f>IFERROR((J221-J220-J203)/J162,"-")</f>
        <v>-</v>
      </c>
      <c r="K245" s="98" t="str">
        <f>IFERROR((K221-K220-K203)/K162,"-")</f>
        <v>-</v>
      </c>
      <c r="L245" s="11"/>
    </row>
    <row r="246" spans="1:12" ht="7.5" customHeight="1" thickBot="1" x14ac:dyDescent="0.25">
      <c r="A246" s="12"/>
      <c r="B246" s="7"/>
      <c r="C246" s="741"/>
      <c r="D246" s="755"/>
      <c r="E246" s="755"/>
      <c r="F246" s="755"/>
      <c r="G246" s="755"/>
      <c r="H246" s="755"/>
      <c r="I246" s="755"/>
      <c r="J246" s="755"/>
      <c r="K246" s="743"/>
      <c r="L246" s="4"/>
    </row>
    <row r="247" spans="1:12" s="93" customFormat="1" ht="16.5" x14ac:dyDescent="0.25">
      <c r="A247" s="1"/>
      <c r="B247" s="90"/>
      <c r="C247" s="816" t="s">
        <v>189</v>
      </c>
      <c r="D247" s="817"/>
      <c r="E247" s="817"/>
      <c r="F247" s="817"/>
      <c r="G247" s="817"/>
      <c r="H247" s="817"/>
      <c r="I247" s="817"/>
      <c r="J247" s="817"/>
      <c r="K247" s="818"/>
      <c r="L247" s="91"/>
    </row>
    <row r="248" spans="1:12" s="65" customFormat="1" ht="15" customHeight="1" x14ac:dyDescent="0.25">
      <c r="A248" s="92"/>
      <c r="B248" s="15"/>
      <c r="C248" s="819" t="s">
        <v>190</v>
      </c>
      <c r="D248" s="820"/>
      <c r="E248" s="820"/>
      <c r="F248" s="821"/>
      <c r="G248" s="97" t="str">
        <f>IFERROR((G26/G203),"-")</f>
        <v>-</v>
      </c>
      <c r="H248" s="97" t="str">
        <f>IFERROR((H26/H203),"-")</f>
        <v>-</v>
      </c>
      <c r="I248" s="97" t="str">
        <f>IFERROR((I26/I203),"-")</f>
        <v>-</v>
      </c>
      <c r="J248" s="97" t="str">
        <f>IFERROR((J26/J203),"-")</f>
        <v>-</v>
      </c>
      <c r="K248" s="98" t="str">
        <f>IFERROR((K26/K203),"-")</f>
        <v>-</v>
      </c>
      <c r="L248" s="11"/>
    </row>
    <row r="249" spans="1:12" s="65" customFormat="1" ht="15" customHeight="1" x14ac:dyDescent="0.2">
      <c r="A249" s="12"/>
      <c r="B249" s="15"/>
      <c r="C249" s="819" t="s">
        <v>191</v>
      </c>
      <c r="D249" s="820"/>
      <c r="E249" s="820"/>
      <c r="F249" s="821"/>
      <c r="G249" s="97" t="str">
        <f>IFERROR(365/G248,"-")</f>
        <v>-</v>
      </c>
      <c r="H249" s="97" t="str">
        <f>IFERROR(365/H248,"-")</f>
        <v>-</v>
      </c>
      <c r="I249" s="97" t="str">
        <f>IFERROR(365/I248,"-")</f>
        <v>-</v>
      </c>
      <c r="J249" s="97" t="str">
        <f>IFERROR(365/J248,"-")</f>
        <v>-</v>
      </c>
      <c r="K249" s="98" t="str">
        <f>IFERROR(365/K248,"-")</f>
        <v>-</v>
      </c>
      <c r="L249" s="11"/>
    </row>
    <row r="250" spans="1:12" s="65" customFormat="1" ht="15" customHeight="1" x14ac:dyDescent="0.2">
      <c r="A250" s="12"/>
      <c r="B250" s="15"/>
      <c r="C250" s="819" t="s">
        <v>192</v>
      </c>
      <c r="D250" s="820"/>
      <c r="E250" s="820"/>
      <c r="F250" s="821"/>
      <c r="G250" s="97" t="str">
        <f>IFERROR(G23/G208,"-")</f>
        <v>-</v>
      </c>
      <c r="H250" s="97" t="str">
        <f>IFERROR(H23/H208,"-")</f>
        <v>-</v>
      </c>
      <c r="I250" s="97" t="str">
        <f>IFERROR(I23/I208,"-")</f>
        <v>-</v>
      </c>
      <c r="J250" s="97" t="str">
        <f>IFERROR(J23/J208,"-")</f>
        <v>-</v>
      </c>
      <c r="K250" s="98" t="str">
        <f>IFERROR(K23/K208,"-")</f>
        <v>-</v>
      </c>
      <c r="L250" s="11"/>
    </row>
    <row r="251" spans="1:12" s="65" customFormat="1" ht="15" customHeight="1" x14ac:dyDescent="0.2">
      <c r="A251" s="12"/>
      <c r="B251" s="15"/>
      <c r="C251" s="819" t="s">
        <v>193</v>
      </c>
      <c r="D251" s="820"/>
      <c r="E251" s="820"/>
      <c r="F251" s="821"/>
      <c r="G251" s="97" t="str">
        <f>IFERROR(365/G250,"-")</f>
        <v>-</v>
      </c>
      <c r="H251" s="97" t="str">
        <f>IFERROR(365/H250,"-")</f>
        <v>-</v>
      </c>
      <c r="I251" s="97" t="str">
        <f>IFERROR(365/I250,"-")</f>
        <v>-</v>
      </c>
      <c r="J251" s="97" t="str">
        <f>IFERROR(365/J250,"-")</f>
        <v>-</v>
      </c>
      <c r="K251" s="98" t="str">
        <f>IFERROR(365/K250,"-")</f>
        <v>-</v>
      </c>
      <c r="L251" s="11"/>
    </row>
    <row r="252" spans="1:12" s="65" customFormat="1" ht="15" customHeight="1" x14ac:dyDescent="0.2">
      <c r="A252" s="12"/>
      <c r="B252" s="15"/>
      <c r="C252" s="819" t="s">
        <v>194</v>
      </c>
      <c r="D252" s="820"/>
      <c r="E252" s="820"/>
      <c r="F252" s="821"/>
      <c r="G252" s="97" t="str">
        <f>IFERROR((G26+G38)/G152,"-")</f>
        <v>-</v>
      </c>
      <c r="H252" s="97" t="str">
        <f>IFERROR((H26+H38)/H152,"-")</f>
        <v>-</v>
      </c>
      <c r="I252" s="97" t="str">
        <f>IFERROR((I26+I38)/I152,"-")</f>
        <v>-</v>
      </c>
      <c r="J252" s="97" t="str">
        <f>IFERROR((J26+J38)/J152,"-")</f>
        <v>-</v>
      </c>
      <c r="K252" s="98" t="str">
        <f>IFERROR((K26+K38)/K152,"-")</f>
        <v>-</v>
      </c>
      <c r="L252" s="11"/>
    </row>
    <row r="253" spans="1:12" s="65" customFormat="1" ht="15" customHeight="1" x14ac:dyDescent="0.2">
      <c r="A253" s="12"/>
      <c r="B253" s="15"/>
      <c r="C253" s="819" t="s">
        <v>195</v>
      </c>
      <c r="D253" s="820"/>
      <c r="E253" s="820"/>
      <c r="F253" s="821"/>
      <c r="G253" s="97" t="str">
        <f>IFERROR(365/G252,"-")</f>
        <v>-</v>
      </c>
      <c r="H253" s="97" t="str">
        <f>IFERROR(365/H252,"-")</f>
        <v>-</v>
      </c>
      <c r="I253" s="97" t="str">
        <f>IFERROR(365/I252,"-")</f>
        <v>-</v>
      </c>
      <c r="J253" s="97" t="str">
        <f>IFERROR(365/J252,"-")</f>
        <v>-</v>
      </c>
      <c r="K253" s="98" t="str">
        <f>IFERROR(365/K252,"-")</f>
        <v>-</v>
      </c>
      <c r="L253" s="11"/>
    </row>
    <row r="254" spans="1:12" s="65" customFormat="1" ht="15" customHeight="1" x14ac:dyDescent="0.2">
      <c r="A254" s="12"/>
      <c r="B254" s="15"/>
      <c r="C254" s="819" t="s">
        <v>196</v>
      </c>
      <c r="D254" s="820"/>
      <c r="E254" s="820"/>
      <c r="F254" s="821"/>
      <c r="G254" s="97" t="str">
        <f>IFERROR(G249+G251-G253,"-")</f>
        <v>-</v>
      </c>
      <c r="H254" s="97" t="str">
        <f>IFERROR(H249+H251-H253,"-")</f>
        <v>-</v>
      </c>
      <c r="I254" s="97" t="str">
        <f>IFERROR(I249+I251-I253,"-")</f>
        <v>-</v>
      </c>
      <c r="J254" s="97" t="str">
        <f>IFERROR(J249+J251-J253,"-")</f>
        <v>-</v>
      </c>
      <c r="K254" s="98" t="str">
        <f>IFERROR(K249+K251-K253,"-")</f>
        <v>-</v>
      </c>
      <c r="L254" s="11"/>
    </row>
    <row r="255" spans="1:12" s="65" customFormat="1" ht="15" customHeight="1" x14ac:dyDescent="0.2">
      <c r="A255" s="12"/>
      <c r="B255" s="15"/>
      <c r="C255" s="819" t="s">
        <v>197</v>
      </c>
      <c r="D255" s="820"/>
      <c r="E255" s="820"/>
      <c r="F255" s="821"/>
      <c r="G255" s="97" t="str">
        <f>IFERROR(G23/(G168-G172),"-")</f>
        <v>-</v>
      </c>
      <c r="H255" s="97" t="str">
        <f>IFERROR(H23/(H168-H172),"-")</f>
        <v>-</v>
      </c>
      <c r="I255" s="97" t="str">
        <f>IFERROR(I23/(I168-I172),"-")</f>
        <v>-</v>
      </c>
      <c r="J255" s="97" t="str">
        <f>IFERROR(J23/(J168-J172),"-")</f>
        <v>-</v>
      </c>
      <c r="K255" s="98" t="str">
        <f>IFERROR(K23/(K168-K172),"-")</f>
        <v>-</v>
      </c>
      <c r="L255" s="11"/>
    </row>
    <row r="256" spans="1:12" s="65" customFormat="1" ht="15" customHeight="1" x14ac:dyDescent="0.2">
      <c r="A256" s="12"/>
      <c r="B256" s="15"/>
      <c r="C256" s="819" t="s">
        <v>198</v>
      </c>
      <c r="D256" s="820"/>
      <c r="E256" s="820"/>
      <c r="F256" s="821"/>
      <c r="G256" s="97" t="str">
        <f>IFERROR(G23/G222,"-")</f>
        <v>-</v>
      </c>
      <c r="H256" s="97" t="str">
        <f>IFERROR(H23/H222,"-")</f>
        <v>-</v>
      </c>
      <c r="I256" s="97" t="str">
        <f>IFERROR(I23/I222,"-")</f>
        <v>-</v>
      </c>
      <c r="J256" s="97" t="str">
        <f>IFERROR(J23/J222,"-")</f>
        <v>-</v>
      </c>
      <c r="K256" s="98" t="str">
        <f>IFERROR(K23/K222,"-")</f>
        <v>-</v>
      </c>
      <c r="L256" s="11"/>
    </row>
    <row r="257" spans="1:12" s="65" customFormat="1" ht="7.5" customHeight="1" thickBot="1" x14ac:dyDescent="0.25">
      <c r="A257" s="12"/>
      <c r="B257" s="15"/>
      <c r="C257" s="741"/>
      <c r="D257" s="755"/>
      <c r="E257" s="755"/>
      <c r="F257" s="755"/>
      <c r="G257" s="755"/>
      <c r="H257" s="755"/>
      <c r="I257" s="755"/>
      <c r="J257" s="755"/>
      <c r="K257" s="743"/>
      <c r="L257" s="11"/>
    </row>
    <row r="258" spans="1:12" s="93" customFormat="1" ht="16.5" x14ac:dyDescent="0.25">
      <c r="A258" s="12"/>
      <c r="B258" s="90"/>
      <c r="C258" s="816" t="s">
        <v>199</v>
      </c>
      <c r="D258" s="817"/>
      <c r="E258" s="817"/>
      <c r="F258" s="817"/>
      <c r="G258" s="817"/>
      <c r="H258" s="817"/>
      <c r="I258" s="817"/>
      <c r="J258" s="817"/>
      <c r="K258" s="818"/>
      <c r="L258" s="91"/>
    </row>
    <row r="259" spans="1:12" s="12" customFormat="1" ht="15" customHeight="1" x14ac:dyDescent="0.25">
      <c r="A259" s="92"/>
      <c r="B259" s="15"/>
      <c r="C259" s="819" t="s">
        <v>200</v>
      </c>
      <c r="D259" s="820"/>
      <c r="E259" s="820"/>
      <c r="F259" s="821"/>
      <c r="G259" s="97" t="str">
        <f>IFERROR(G55/G67,"-")</f>
        <v>-</v>
      </c>
      <c r="H259" s="97" t="str">
        <f>IFERROR(H65/H67,"-")</f>
        <v>-</v>
      </c>
      <c r="I259" s="97" t="str">
        <f>IFERROR(I65/I67,"-")</f>
        <v>-</v>
      </c>
      <c r="J259" s="97" t="str">
        <f>IFERROR(J55/J67,"-")</f>
        <v>-</v>
      </c>
      <c r="K259" s="98" t="str">
        <f>IFERROR(K55/K67,"-")</f>
        <v>-</v>
      </c>
      <c r="L259" s="11"/>
    </row>
    <row r="260" spans="1:12" s="12" customFormat="1" ht="27.75" customHeight="1" x14ac:dyDescent="0.2">
      <c r="B260" s="15"/>
      <c r="C260" s="819" t="s">
        <v>201</v>
      </c>
      <c r="D260" s="820"/>
      <c r="E260" s="820"/>
      <c r="F260" s="821"/>
      <c r="G260" s="99" t="str">
        <f t="shared" ref="G260:H260" si="2">IF(G144+G152=0,"-", G55/(G144+G152))</f>
        <v>-</v>
      </c>
      <c r="H260" s="99" t="str">
        <f t="shared" si="2"/>
        <v>-</v>
      </c>
      <c r="I260" s="99" t="str">
        <f>IF(I144+I152=0,"-", I55/(I144+I152))</f>
        <v>-</v>
      </c>
      <c r="J260" s="99" t="str">
        <f t="shared" ref="J260:K260" si="3">IF(J144+J152=0,"-", J55/(J144+J152))</f>
        <v>-</v>
      </c>
      <c r="K260" s="100" t="str">
        <f t="shared" si="3"/>
        <v>-</v>
      </c>
      <c r="L260" s="11"/>
    </row>
    <row r="261" spans="1:12" s="12" customFormat="1" ht="15" customHeight="1" x14ac:dyDescent="0.2">
      <c r="B261" s="15"/>
      <c r="C261" s="819" t="s">
        <v>202</v>
      </c>
      <c r="D261" s="820"/>
      <c r="E261" s="820"/>
      <c r="F261" s="821"/>
      <c r="G261" s="97" t="str">
        <f>IFERROR((G141+G162+#REF!)/G119,"-")</f>
        <v>-</v>
      </c>
      <c r="H261" s="97" t="str">
        <f>IFERROR((H141+H162+#REF!)/H119,"-")</f>
        <v>-</v>
      </c>
      <c r="I261" s="97" t="str">
        <f>IFERROR((I141+I162+#REF!)/I119,"-")</f>
        <v>-</v>
      </c>
      <c r="J261" s="97" t="str">
        <f>IFERROR((J141+J162+#REF!)/J119,"-")</f>
        <v>-</v>
      </c>
      <c r="K261" s="98" t="str">
        <f>IFERROR((K141+K162+#REF!)/K119,"-")</f>
        <v>-</v>
      </c>
      <c r="L261" s="11"/>
    </row>
    <row r="262" spans="1:12" s="12" customFormat="1" ht="40.5" customHeight="1" x14ac:dyDescent="0.2">
      <c r="B262" s="15"/>
      <c r="C262" s="819" t="s">
        <v>203</v>
      </c>
      <c r="D262" s="820"/>
      <c r="E262" s="820"/>
      <c r="F262" s="821"/>
      <c r="G262" s="97" t="str">
        <f>IFERROR((G125+SUM(G144,G152))/(G92+G57),"-")</f>
        <v>-</v>
      </c>
      <c r="H262" s="97" t="str">
        <f>IFERROR((H125+SUM(H144,H152))/(H92+H57),"-")</f>
        <v>-</v>
      </c>
      <c r="I262" s="97" t="str">
        <f>IFERROR((I125+SUM(I144,I152))/(I92+I57),"-")</f>
        <v>-</v>
      </c>
      <c r="J262" s="97" t="str">
        <f>IFERROR((J125+SUM(J144,J152))/(J92+J57),"-")</f>
        <v>-</v>
      </c>
      <c r="K262" s="98" t="str">
        <f>IFERROR((K125+SUM(K144,K152))/(K92+K57),"-")</f>
        <v>-</v>
      </c>
      <c r="L262" s="11"/>
    </row>
    <row r="263" spans="1:12" s="12" customFormat="1" ht="15" customHeight="1" x14ac:dyDescent="0.2">
      <c r="B263" s="15"/>
      <c r="C263" s="819" t="s">
        <v>204</v>
      </c>
      <c r="D263" s="820"/>
      <c r="E263" s="820"/>
      <c r="F263" s="821"/>
      <c r="G263" s="97" t="str">
        <f>IFERROR((SUM(G144,G152,G125))/G119,"-")</f>
        <v>-</v>
      </c>
      <c r="H263" s="97" t="str">
        <f>IFERROR((SUM(H144,H152,H125))/H119,"-")</f>
        <v>-</v>
      </c>
      <c r="I263" s="97" t="str">
        <f>IFERROR((SUM(I144,I152,I125))/I119,"-")</f>
        <v>-</v>
      </c>
      <c r="J263" s="97" t="str">
        <f>IFERROR((SUM(J144,J152,J125))/J119,"-")</f>
        <v>-</v>
      </c>
      <c r="K263" s="98" t="str">
        <f>IFERROR((SUM(K144,K152,K125))/K119,"-")</f>
        <v>-</v>
      </c>
      <c r="L263" s="11"/>
    </row>
    <row r="264" spans="1:12" s="12" customFormat="1" ht="15" customHeight="1" thickBot="1" x14ac:dyDescent="0.25">
      <c r="B264" s="15"/>
      <c r="C264" s="832" t="s">
        <v>205</v>
      </c>
      <c r="D264" s="833"/>
      <c r="E264" s="833"/>
      <c r="F264" s="834"/>
      <c r="G264" s="101" t="str">
        <f>IF((G125+G144+G152)=0,"No Debt", ((G222-(G173+G174)-G191)-(G162-(G144+G152)))/(G125+G144+G152))</f>
        <v>No Debt</v>
      </c>
      <c r="H264" s="101" t="str">
        <f>IF((H125+H144+H152)=0,"No Debt", ((H222-(H173+H174)-H191)-(H162-(H144+H152)))/(H125+H144+H152))</f>
        <v>No Debt</v>
      </c>
      <c r="I264" s="101" t="str">
        <f>IF((I125+I144+I152)=0,"No Debt", ((I222-(I173+I174)-I191)-(I162-(I144+I152)))/(I125+I144+I152))</f>
        <v>No Debt</v>
      </c>
      <c r="J264" s="101" t="str">
        <f>IF((J125+J144+J152)=0,"No Debt", ((J222-(J173+J174)-J191)-(J162-(J144+J152)))/(J125+J144+J152))</f>
        <v>No Debt</v>
      </c>
      <c r="K264" s="102" t="str">
        <f>IF((K125+K144+K152)=0,"No Debt", ((K222-(K173+K174)-K191)-(K162-(K144+K152)))/(K125+K144+K152))</f>
        <v>No Debt</v>
      </c>
      <c r="L264" s="11"/>
    </row>
    <row r="265" spans="1:12" ht="12.75" customHeight="1" thickBot="1" x14ac:dyDescent="0.25">
      <c r="A265" s="12"/>
      <c r="B265" s="54"/>
      <c r="C265" s="55"/>
      <c r="D265" s="55"/>
      <c r="E265" s="55"/>
      <c r="F265" s="103"/>
      <c r="G265" s="55"/>
      <c r="H265" s="55"/>
      <c r="I265" s="55"/>
      <c r="J265" s="55"/>
      <c r="K265" s="55"/>
      <c r="L265" s="104"/>
    </row>
  </sheetData>
  <mergeCells count="252">
    <mergeCell ref="C4:E4"/>
    <mergeCell ref="C9:F9"/>
    <mergeCell ref="C8:F8"/>
    <mergeCell ref="D94:F94"/>
    <mergeCell ref="C95:F95"/>
    <mergeCell ref="E112:F112"/>
    <mergeCell ref="C263:F263"/>
    <mergeCell ref="C264:F264"/>
    <mergeCell ref="C259:F259"/>
    <mergeCell ref="C262:F262"/>
    <mergeCell ref="C257:K257"/>
    <mergeCell ref="C258:K258"/>
    <mergeCell ref="C260:F260"/>
    <mergeCell ref="C261:F261"/>
    <mergeCell ref="C243:F243"/>
    <mergeCell ref="C244:F244"/>
    <mergeCell ref="C251:F251"/>
    <mergeCell ref="C252:F252"/>
    <mergeCell ref="C253:F253"/>
    <mergeCell ref="C254:F254"/>
    <mergeCell ref="C255:F255"/>
    <mergeCell ref="C256:F256"/>
    <mergeCell ref="C245:F245"/>
    <mergeCell ref="C249:F249"/>
    <mergeCell ref="C250:F250"/>
    <mergeCell ref="C231:F231"/>
    <mergeCell ref="C232:K232"/>
    <mergeCell ref="C239:F239"/>
    <mergeCell ref="C242:F242"/>
    <mergeCell ref="C234:F234"/>
    <mergeCell ref="C237:F237"/>
    <mergeCell ref="C238:F238"/>
    <mergeCell ref="C233:K233"/>
    <mergeCell ref="C235:F235"/>
    <mergeCell ref="C236:F236"/>
    <mergeCell ref="C240:K240"/>
    <mergeCell ref="C241:K241"/>
    <mergeCell ref="C221:F221"/>
    <mergeCell ref="C227:F227"/>
    <mergeCell ref="C230:F230"/>
    <mergeCell ref="C222:F222"/>
    <mergeCell ref="C224:F224"/>
    <mergeCell ref="C226:K226"/>
    <mergeCell ref="C228:K228"/>
    <mergeCell ref="C229:F229"/>
    <mergeCell ref="C248:F248"/>
    <mergeCell ref="C246:K246"/>
    <mergeCell ref="C247:K247"/>
    <mergeCell ref="C196:C220"/>
    <mergeCell ref="D196:F196"/>
    <mergeCell ref="E197:F197"/>
    <mergeCell ref="E202:F202"/>
    <mergeCell ref="D203:F203"/>
    <mergeCell ref="E206:F206"/>
    <mergeCell ref="D208:F208"/>
    <mergeCell ref="E212:F212"/>
    <mergeCell ref="D213:F213"/>
    <mergeCell ref="D214:F214"/>
    <mergeCell ref="E219:F219"/>
    <mergeCell ref="E215:F215"/>
    <mergeCell ref="D220:F220"/>
    <mergeCell ref="E201:F201"/>
    <mergeCell ref="E204:F204"/>
    <mergeCell ref="E205:F205"/>
    <mergeCell ref="E207:F207"/>
    <mergeCell ref="E209:F209"/>
    <mergeCell ref="E210:F210"/>
    <mergeCell ref="E211:F211"/>
    <mergeCell ref="E200:F200"/>
    <mergeCell ref="D167:F167"/>
    <mergeCell ref="E168:F168"/>
    <mergeCell ref="E175:F175"/>
    <mergeCell ref="E176:F176"/>
    <mergeCell ref="C193:F193"/>
    <mergeCell ref="C194:K194"/>
    <mergeCell ref="C195:F195"/>
    <mergeCell ref="E187:F187"/>
    <mergeCell ref="D188:F188"/>
    <mergeCell ref="E190:F190"/>
    <mergeCell ref="E179:F179"/>
    <mergeCell ref="C162:F162"/>
    <mergeCell ref="E151:F151"/>
    <mergeCell ref="D152:F152"/>
    <mergeCell ref="E153:F153"/>
    <mergeCell ref="E154:F154"/>
    <mergeCell ref="E156:F156"/>
    <mergeCell ref="D157:F157"/>
    <mergeCell ref="E178:F178"/>
    <mergeCell ref="E180:F180"/>
    <mergeCell ref="C167:C192"/>
    <mergeCell ref="E172:F172"/>
    <mergeCell ref="E173:F173"/>
    <mergeCell ref="E174:F174"/>
    <mergeCell ref="D177:F177"/>
    <mergeCell ref="E181:F181"/>
    <mergeCell ref="D182:F182"/>
    <mergeCell ref="D189:F189"/>
    <mergeCell ref="E191:F191"/>
    <mergeCell ref="E192:F192"/>
    <mergeCell ref="E183:F183"/>
    <mergeCell ref="C163:F163"/>
    <mergeCell ref="C164:K164"/>
    <mergeCell ref="C165:K165"/>
    <mergeCell ref="C166:F166"/>
    <mergeCell ref="C141:F141"/>
    <mergeCell ref="C142:K142"/>
    <mergeCell ref="C143:F143"/>
    <mergeCell ref="C144:C161"/>
    <mergeCell ref="D144:F144"/>
    <mergeCell ref="E145:F145"/>
    <mergeCell ref="E147:F147"/>
    <mergeCell ref="E148:F148"/>
    <mergeCell ref="E149:F149"/>
    <mergeCell ref="E150:F150"/>
    <mergeCell ref="D158:F158"/>
    <mergeCell ref="E159:F159"/>
    <mergeCell ref="E160:F160"/>
    <mergeCell ref="E161:F161"/>
    <mergeCell ref="E146:F146"/>
    <mergeCell ref="E155:F155"/>
    <mergeCell ref="E129:F129"/>
    <mergeCell ref="E130:F130"/>
    <mergeCell ref="E132:F132"/>
    <mergeCell ref="D133:F133"/>
    <mergeCell ref="D134:F134"/>
    <mergeCell ref="D140:F140"/>
    <mergeCell ref="C123:F123"/>
    <mergeCell ref="C124:F124"/>
    <mergeCell ref="D125:F125"/>
    <mergeCell ref="E126:F126"/>
    <mergeCell ref="E127:F127"/>
    <mergeCell ref="E128:F128"/>
    <mergeCell ref="E131:F131"/>
    <mergeCell ref="E135:F135"/>
    <mergeCell ref="E136:F136"/>
    <mergeCell ref="D137:F137"/>
    <mergeCell ref="E138:F138"/>
    <mergeCell ref="E139:F139"/>
    <mergeCell ref="E117:F117"/>
    <mergeCell ref="E118:F118"/>
    <mergeCell ref="C119:F119"/>
    <mergeCell ref="C120:K120"/>
    <mergeCell ref="C121:F121"/>
    <mergeCell ref="C122:K122"/>
    <mergeCell ref="D107:F107"/>
    <mergeCell ref="C108:C118"/>
    <mergeCell ref="E108:F108"/>
    <mergeCell ref="E109:F109"/>
    <mergeCell ref="E110:F110"/>
    <mergeCell ref="E111:F111"/>
    <mergeCell ref="D113:F113"/>
    <mergeCell ref="E114:F114"/>
    <mergeCell ref="E115:F115"/>
    <mergeCell ref="E116:F116"/>
    <mergeCell ref="C100:F100"/>
    <mergeCell ref="C102:K102"/>
    <mergeCell ref="C103:F103"/>
    <mergeCell ref="C104:K104"/>
    <mergeCell ref="C105:K105"/>
    <mergeCell ref="C106:F106"/>
    <mergeCell ref="C92:F92"/>
    <mergeCell ref="C93:K93"/>
    <mergeCell ref="D96:F96"/>
    <mergeCell ref="E97:F97"/>
    <mergeCell ref="E98:F98"/>
    <mergeCell ref="C99:F99"/>
    <mergeCell ref="E72:F72"/>
    <mergeCell ref="C87:C89"/>
    <mergeCell ref="E87:F87"/>
    <mergeCell ref="E88:F88"/>
    <mergeCell ref="D89:F89"/>
    <mergeCell ref="C90:C91"/>
    <mergeCell ref="D90:F90"/>
    <mergeCell ref="D91:F91"/>
    <mergeCell ref="C81:F81"/>
    <mergeCell ref="C82:K82"/>
    <mergeCell ref="D83:F83"/>
    <mergeCell ref="C84:F84"/>
    <mergeCell ref="C85:K85"/>
    <mergeCell ref="D86:F86"/>
    <mergeCell ref="D45:F45"/>
    <mergeCell ref="C46:C54"/>
    <mergeCell ref="E46:F46"/>
    <mergeCell ref="E47:F47"/>
    <mergeCell ref="E48:F48"/>
    <mergeCell ref="D49:F49"/>
    <mergeCell ref="D74:D80"/>
    <mergeCell ref="E74:F74"/>
    <mergeCell ref="E75:F75"/>
    <mergeCell ref="E76:F76"/>
    <mergeCell ref="E77:F77"/>
    <mergeCell ref="E78:F78"/>
    <mergeCell ref="E79:F79"/>
    <mergeCell ref="E80:F80"/>
    <mergeCell ref="C65:F65"/>
    <mergeCell ref="C66:K66"/>
    <mergeCell ref="C67:C80"/>
    <mergeCell ref="D67:F67"/>
    <mergeCell ref="D68:D71"/>
    <mergeCell ref="E68:F68"/>
    <mergeCell ref="E69:F69"/>
    <mergeCell ref="E70:F70"/>
    <mergeCell ref="E71:F71"/>
    <mergeCell ref="D73:F73"/>
    <mergeCell ref="D32:D33"/>
    <mergeCell ref="E34:F34"/>
    <mergeCell ref="D35:D37"/>
    <mergeCell ref="D38:F38"/>
    <mergeCell ref="C56:K56"/>
    <mergeCell ref="C57:C64"/>
    <mergeCell ref="D57:F57"/>
    <mergeCell ref="D58:F58"/>
    <mergeCell ref="E59:F59"/>
    <mergeCell ref="E60:F60"/>
    <mergeCell ref="D61:F61"/>
    <mergeCell ref="E62:F62"/>
    <mergeCell ref="E63:F63"/>
    <mergeCell ref="D64:F64"/>
    <mergeCell ref="E50:F50"/>
    <mergeCell ref="E51:F51"/>
    <mergeCell ref="D52:F52"/>
    <mergeCell ref="E53:F53"/>
    <mergeCell ref="E54:F54"/>
    <mergeCell ref="C55:F55"/>
    <mergeCell ref="E41:F41"/>
    <mergeCell ref="E42:F42"/>
    <mergeCell ref="C43:F43"/>
    <mergeCell ref="C44:K44"/>
    <mergeCell ref="B2:L2"/>
    <mergeCell ref="C5:K5"/>
    <mergeCell ref="E39:F39"/>
    <mergeCell ref="E40:F40"/>
    <mergeCell ref="D21:F21"/>
    <mergeCell ref="D22:F22"/>
    <mergeCell ref="C23:F23"/>
    <mergeCell ref="C24:K24"/>
    <mergeCell ref="C25:F25"/>
    <mergeCell ref="D26:F26"/>
    <mergeCell ref="C6:F6"/>
    <mergeCell ref="C7:F7"/>
    <mergeCell ref="C10:F10"/>
    <mergeCell ref="D11:F11"/>
    <mergeCell ref="C12:C22"/>
    <mergeCell ref="E12:F12"/>
    <mergeCell ref="D13:D15"/>
    <mergeCell ref="E16:F16"/>
    <mergeCell ref="D17:D19"/>
    <mergeCell ref="E20:F20"/>
    <mergeCell ref="C27:C42"/>
    <mergeCell ref="E27:F27"/>
    <mergeCell ref="D28:D30"/>
    <mergeCell ref="E31:F31"/>
  </mergeCells>
  <conditionalFormatting sqref="G11:K22 G26:K42 G45:K54 G57:K64 G67:K71 G83:K83 G86:K91 G94:K94 G96:K100 G107:K118 G125:K136 G144:K145 G167:K178 G196:K199 G224:K224 G229:K231 G234:K239 G242:K245 G248:K256 G73:K80 G140:K140 H137:K137 G147:K154 G156:K161 G180:K192 G212:K220 G201:K210 G259:K264">
    <cfRule type="expression" dxfId="178" priority="10">
      <formula>G$7=""</formula>
    </cfRule>
  </conditionalFormatting>
  <conditionalFormatting sqref="G72:K72">
    <cfRule type="expression" dxfId="177" priority="9">
      <formula>G$7=""</formula>
    </cfRule>
  </conditionalFormatting>
  <conditionalFormatting sqref="G138:K138">
    <cfRule type="expression" dxfId="176" priority="8">
      <formula>G$7=""</formula>
    </cfRule>
  </conditionalFormatting>
  <conditionalFormatting sqref="G139:K139">
    <cfRule type="expression" dxfId="175" priority="7">
      <formula>G$7=""</formula>
    </cfRule>
  </conditionalFormatting>
  <conditionalFormatting sqref="G137">
    <cfRule type="expression" dxfId="174" priority="6">
      <formula>G$7=""</formula>
    </cfRule>
  </conditionalFormatting>
  <conditionalFormatting sqref="G146:K146">
    <cfRule type="expression" dxfId="173" priority="5">
      <formula>G$7=""</formula>
    </cfRule>
  </conditionalFormatting>
  <conditionalFormatting sqref="G155:K155">
    <cfRule type="expression" dxfId="172" priority="4">
      <formula>G$7=""</formula>
    </cfRule>
  </conditionalFormatting>
  <conditionalFormatting sqref="G179:K179">
    <cfRule type="expression" dxfId="171" priority="3">
      <formula>G$7=""</formula>
    </cfRule>
  </conditionalFormatting>
  <conditionalFormatting sqref="G211:K211">
    <cfRule type="expression" dxfId="170" priority="2">
      <formula>G$7=""</formula>
    </cfRule>
  </conditionalFormatting>
  <conditionalFormatting sqref="G200:K200">
    <cfRule type="expression" dxfId="169" priority="1">
      <formula>G$7=""</formula>
    </cfRule>
  </conditionalFormatting>
  <dataValidations count="3">
    <dataValidation type="list" allowBlank="1" showInputMessage="1" showErrorMessage="1" sqref="G7:K7" xr:uid="{9A818244-CFE1-4AE2-85C6-D59F5E55FB50}">
      <formula1>"Audited,Unaudited,Provisional,Projection"</formula1>
    </dataValidation>
    <dataValidation type="list" allowBlank="1" showInputMessage="1" showErrorMessage="1" sqref="G9:K9" xr:uid="{D72533EC-9FC0-426F-B0CC-9C009D990946}">
      <formula1>"Material Qualification,Unqualified,No opinion / Unknown"</formula1>
    </dataValidation>
    <dataValidation type="list" allowBlank="1" showInputMessage="1" showErrorMessage="1" sqref="K4" xr:uid="{E0F95DCA-BD96-4C04-9F36-71B5E79A43AA}">
      <formula1>"Actuals, Thousands, Lakhs, Millions, Crores"</formula1>
    </dataValidation>
  </dataValidations>
  <pageMargins left="0.7" right="0.7" top="0.75" bottom="0.75" header="0.3" footer="0.3"/>
  <pageSetup paperSize="9" scale="28" fitToHeight="0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63C76-EE8A-4480-A8E4-5850C09EE92C}">
  <sheetPr codeName="Sheet17">
    <tabColor theme="3" tint="-0.499984740745262"/>
  </sheetPr>
  <dimension ref="B1:J90"/>
  <sheetViews>
    <sheetView workbookViewId="0">
      <selection activeCell="M13" sqref="M13"/>
    </sheetView>
  </sheetViews>
  <sheetFormatPr defaultRowHeight="12.75" x14ac:dyDescent="0.2"/>
  <cols>
    <col min="1" max="1" width="2.7109375" style="327" customWidth="1"/>
    <col min="2" max="3" width="2.42578125" style="327" customWidth="1"/>
    <col min="4" max="4" width="50.7109375" style="327" customWidth="1"/>
    <col min="5" max="5" width="15.140625" style="327" bestFit="1" customWidth="1"/>
    <col min="6" max="6" width="17.28515625" style="327" bestFit="1" customWidth="1"/>
    <col min="7" max="8" width="15.7109375" style="327" customWidth="1"/>
    <col min="9" max="16384" width="9.140625" style="327"/>
  </cols>
  <sheetData>
    <row r="1" spans="2:10" ht="13.5" thickBot="1" x14ac:dyDescent="0.25"/>
    <row r="2" spans="2:10" s="328" customFormat="1" ht="20.25" thickBot="1" x14ac:dyDescent="0.25">
      <c r="B2" s="838" t="s">
        <v>206</v>
      </c>
      <c r="C2" s="839"/>
      <c r="D2" s="839"/>
      <c r="E2" s="839"/>
      <c r="F2" s="839"/>
      <c r="G2" s="839"/>
      <c r="H2" s="840"/>
    </row>
    <row r="3" spans="2:10" s="328" customFormat="1" ht="15.75" thickBot="1" x14ac:dyDescent="0.25">
      <c r="B3" s="841" t="s">
        <v>15</v>
      </c>
      <c r="C3" s="842"/>
      <c r="D3" s="843"/>
      <c r="E3" s="105" t="str">
        <f>'Financial Statement'!H6</f>
        <v>-</v>
      </c>
      <c r="F3" s="105">
        <f>'Financial Statement'!I6</f>
        <v>0</v>
      </c>
      <c r="G3" s="105">
        <f>'Financial Statement'!J6</f>
        <v>366</v>
      </c>
      <c r="H3" s="106">
        <f>'Financial Statement'!K6</f>
        <v>731</v>
      </c>
    </row>
    <row r="4" spans="2:10" s="328" customFormat="1" ht="7.5" customHeight="1" x14ac:dyDescent="0.2">
      <c r="B4" s="844"/>
      <c r="C4" s="845"/>
      <c r="D4" s="845"/>
      <c r="E4" s="845"/>
      <c r="F4" s="845"/>
      <c r="G4" s="845"/>
      <c r="H4" s="846"/>
    </row>
    <row r="5" spans="2:10" s="331" customFormat="1" ht="15" x14ac:dyDescent="0.25">
      <c r="B5" s="847" t="s">
        <v>207</v>
      </c>
      <c r="C5" s="848"/>
      <c r="D5" s="848"/>
      <c r="E5" s="329"/>
      <c r="F5" s="329"/>
      <c r="G5" s="329"/>
      <c r="H5" s="330"/>
    </row>
    <row r="6" spans="2:10" ht="15" customHeight="1" x14ac:dyDescent="0.2">
      <c r="B6" s="835" t="s">
        <v>71</v>
      </c>
      <c r="C6" s="836"/>
      <c r="D6" s="837"/>
      <c r="E6" s="183">
        <f>'Financial Statement'!H65</f>
        <v>0</v>
      </c>
      <c r="F6" s="183">
        <f>'Financial Statement'!I65</f>
        <v>0</v>
      </c>
      <c r="G6" s="183">
        <f>'Financial Statement'!J65</f>
        <v>0</v>
      </c>
      <c r="H6" s="107">
        <f>'Financial Statement'!K65</f>
        <v>0</v>
      </c>
    </row>
    <row r="7" spans="2:10" ht="15" customHeight="1" x14ac:dyDescent="0.2">
      <c r="B7" s="835" t="s">
        <v>208</v>
      </c>
      <c r="C7" s="836"/>
      <c r="D7" s="837"/>
      <c r="E7" s="332"/>
      <c r="F7" s="332"/>
      <c r="G7" s="332"/>
      <c r="H7" s="333"/>
      <c r="J7" s="334"/>
    </row>
    <row r="8" spans="2:10" ht="15" customHeight="1" x14ac:dyDescent="0.2">
      <c r="B8" s="849"/>
      <c r="C8" s="836" t="s">
        <v>63</v>
      </c>
      <c r="D8" s="837"/>
      <c r="E8" s="183">
        <f>'Financial Statement'!H57</f>
        <v>0</v>
      </c>
      <c r="F8" s="183">
        <f>'Financial Statement'!I57</f>
        <v>0</v>
      </c>
      <c r="G8" s="183">
        <f>'Financial Statement'!J57</f>
        <v>0</v>
      </c>
      <c r="H8" s="107">
        <f>'Financial Statement'!K57</f>
        <v>0</v>
      </c>
    </row>
    <row r="9" spans="2:10" ht="15" customHeight="1" x14ac:dyDescent="0.2">
      <c r="B9" s="850"/>
      <c r="C9" s="836" t="s">
        <v>209</v>
      </c>
      <c r="D9" s="837"/>
      <c r="E9" s="183">
        <f>'Financial Statement'!H61</f>
        <v>0</v>
      </c>
      <c r="F9" s="183">
        <f>'Financial Statement'!I61</f>
        <v>0</v>
      </c>
      <c r="G9" s="183">
        <f>'Financial Statement'!J61</f>
        <v>0</v>
      </c>
      <c r="H9" s="107">
        <f>'Financial Statement'!K61</f>
        <v>0</v>
      </c>
    </row>
    <row r="10" spans="2:10" ht="15" customHeight="1" x14ac:dyDescent="0.2">
      <c r="B10" s="850"/>
      <c r="C10" s="836" t="s">
        <v>210</v>
      </c>
      <c r="D10" s="837"/>
      <c r="E10" s="183">
        <f>'Financial Statement'!H76</f>
        <v>0</v>
      </c>
      <c r="F10" s="183">
        <f>'Financial Statement'!I76</f>
        <v>0</v>
      </c>
      <c r="G10" s="183">
        <f>'Financial Statement'!J76</f>
        <v>0</v>
      </c>
      <c r="H10" s="107">
        <f>'Financial Statement'!K76</f>
        <v>0</v>
      </c>
    </row>
    <row r="11" spans="2:10" ht="15" customHeight="1" x14ac:dyDescent="0.2">
      <c r="B11" s="850"/>
      <c r="C11" s="836" t="s">
        <v>211</v>
      </c>
      <c r="D11" s="837"/>
      <c r="E11" s="183">
        <f>'Financial Statement'!H77</f>
        <v>0</v>
      </c>
      <c r="F11" s="183">
        <f>'Financial Statement'!I77</f>
        <v>0</v>
      </c>
      <c r="G11" s="183">
        <f>'Financial Statement'!J77</f>
        <v>0</v>
      </c>
      <c r="H11" s="107">
        <f>'Financial Statement'!K77</f>
        <v>0</v>
      </c>
    </row>
    <row r="12" spans="2:10" ht="15" customHeight="1" thickBot="1" x14ac:dyDescent="0.25">
      <c r="B12" s="850"/>
      <c r="C12" s="851" t="s">
        <v>212</v>
      </c>
      <c r="D12" s="852"/>
      <c r="E12" s="183">
        <f>'Financial Statement'!H78</f>
        <v>0</v>
      </c>
      <c r="F12" s="183">
        <f>'Financial Statement'!I78</f>
        <v>0</v>
      </c>
      <c r="G12" s="183">
        <f>'Financial Statement'!J78</f>
        <v>0</v>
      </c>
      <c r="H12" s="107">
        <f>'Financial Statement'!K78</f>
        <v>0</v>
      </c>
    </row>
    <row r="13" spans="2:10" ht="30" customHeight="1" x14ac:dyDescent="0.25">
      <c r="B13" s="855" t="s">
        <v>213</v>
      </c>
      <c r="C13" s="856"/>
      <c r="D13" s="857"/>
      <c r="E13" s="108">
        <f>SUM(E6,E8:E12)</f>
        <v>0</v>
      </c>
      <c r="F13" s="108">
        <f>SUM(F6,F8:F12)</f>
        <v>0</v>
      </c>
      <c r="G13" s="108">
        <f>SUM(G6,G8:G12)</f>
        <v>0</v>
      </c>
      <c r="H13" s="109">
        <f>SUM(H6,H8:H12)</f>
        <v>0</v>
      </c>
    </row>
    <row r="14" spans="2:10" ht="7.5" customHeight="1" x14ac:dyDescent="0.2">
      <c r="B14" s="858"/>
      <c r="C14" s="859"/>
      <c r="D14" s="859"/>
      <c r="E14" s="859"/>
      <c r="F14" s="859"/>
      <c r="G14" s="859"/>
      <c r="H14" s="860"/>
    </row>
    <row r="15" spans="2:10" ht="15" customHeight="1" x14ac:dyDescent="0.2">
      <c r="B15" s="849"/>
      <c r="C15" s="862" t="s">
        <v>214</v>
      </c>
      <c r="D15" s="863"/>
      <c r="E15" s="183">
        <f>'Financial Statement'!G203-'Financial Statement'!H203</f>
        <v>0</v>
      </c>
      <c r="F15" s="183">
        <f>'Financial Statement'!H203-'Financial Statement'!I203</f>
        <v>0</v>
      </c>
      <c r="G15" s="183">
        <f>'Financial Statement'!I203-'Financial Statement'!J203</f>
        <v>0</v>
      </c>
      <c r="H15" s="107">
        <f>'Financial Statement'!J203-'Financial Statement'!K203</f>
        <v>0</v>
      </c>
    </row>
    <row r="16" spans="2:10" ht="15" customHeight="1" x14ac:dyDescent="0.2">
      <c r="B16" s="850"/>
      <c r="C16" s="862" t="s">
        <v>215</v>
      </c>
      <c r="D16" s="863"/>
      <c r="E16" s="183">
        <f>'Financial Statement'!G208-'Financial Statement'!H208</f>
        <v>0</v>
      </c>
      <c r="F16" s="183">
        <f>'Financial Statement'!H208-'Financial Statement'!I208</f>
        <v>0</v>
      </c>
      <c r="G16" s="183">
        <f>'Financial Statement'!I208-'Financial Statement'!J208</f>
        <v>0</v>
      </c>
      <c r="H16" s="107">
        <f>'Financial Statement'!J208-'Financial Statement'!K208</f>
        <v>0</v>
      </c>
    </row>
    <row r="17" spans="2:8" ht="15" customHeight="1" x14ac:dyDescent="0.2">
      <c r="B17" s="850"/>
      <c r="C17" s="864" t="s">
        <v>216</v>
      </c>
      <c r="D17" s="865"/>
      <c r="E17" s="110">
        <f>SUM(E18:E19)</f>
        <v>0</v>
      </c>
      <c r="F17" s="110">
        <f>SUM(F18:F19)</f>
        <v>0</v>
      </c>
      <c r="G17" s="110">
        <f>SUM(G18:G19)</f>
        <v>0</v>
      </c>
      <c r="H17" s="111">
        <f>SUM(H18:H19)</f>
        <v>0</v>
      </c>
    </row>
    <row r="18" spans="2:8" s="336" customFormat="1" ht="13.5" customHeight="1" x14ac:dyDescent="0.2">
      <c r="B18" s="850"/>
      <c r="C18" s="866"/>
      <c r="D18" s="335" t="s">
        <v>151</v>
      </c>
      <c r="E18" s="184">
        <f>'Financial Statement'!G183-'Financial Statement'!H183</f>
        <v>0</v>
      </c>
      <c r="F18" s="184">
        <f>'Financial Statement'!H183-'Financial Statement'!I183</f>
        <v>0</v>
      </c>
      <c r="G18" s="184">
        <f>'Financial Statement'!I183-'Financial Statement'!J183</f>
        <v>0</v>
      </c>
      <c r="H18" s="112">
        <f>'Financial Statement'!J183-'Financial Statement'!K183</f>
        <v>0</v>
      </c>
    </row>
    <row r="19" spans="2:8" s="336" customFormat="1" ht="13.5" customHeight="1" x14ac:dyDescent="0.2">
      <c r="B19" s="850"/>
      <c r="C19" s="867"/>
      <c r="D19" s="335" t="s">
        <v>56</v>
      </c>
      <c r="E19" s="184">
        <f>'Financial Statement'!G187-'Financial Statement'!H187</f>
        <v>0</v>
      </c>
      <c r="F19" s="184">
        <f>'Financial Statement'!H187-'Financial Statement'!I187</f>
        <v>0</v>
      </c>
      <c r="G19" s="184">
        <f>'Financial Statement'!I187-'Financial Statement'!J187</f>
        <v>0</v>
      </c>
      <c r="H19" s="112">
        <f>'Financial Statement'!J187-'Financial Statement'!K187</f>
        <v>0</v>
      </c>
    </row>
    <row r="20" spans="2:8" ht="15" customHeight="1" x14ac:dyDescent="0.2">
      <c r="B20" s="850"/>
      <c r="C20" s="864" t="s">
        <v>217</v>
      </c>
      <c r="D20" s="865"/>
      <c r="E20" s="110">
        <f>SUM(E21:E22)</f>
        <v>0</v>
      </c>
      <c r="F20" s="110">
        <f>SUM(F21:F22)</f>
        <v>0</v>
      </c>
      <c r="G20" s="110">
        <f>SUM(G21:G22)</f>
        <v>0</v>
      </c>
      <c r="H20" s="111">
        <f>SUM(H21:H22)</f>
        <v>0</v>
      </c>
    </row>
    <row r="21" spans="2:8" s="336" customFormat="1" ht="13.5" customHeight="1" x14ac:dyDescent="0.2">
      <c r="B21" s="850"/>
      <c r="C21" s="866"/>
      <c r="D21" s="335" t="s">
        <v>151</v>
      </c>
      <c r="E21" s="184">
        <f>'Financial Statement'!G215-'Financial Statement'!H215</f>
        <v>0</v>
      </c>
      <c r="F21" s="184">
        <f>'Financial Statement'!H215-'Financial Statement'!I215</f>
        <v>0</v>
      </c>
      <c r="G21" s="184">
        <f>'Financial Statement'!I215-'Financial Statement'!J215</f>
        <v>0</v>
      </c>
      <c r="H21" s="112">
        <f>'Financial Statement'!J215-'Financial Statement'!K215</f>
        <v>0</v>
      </c>
    </row>
    <row r="22" spans="2:8" s="336" customFormat="1" ht="13.5" customHeight="1" x14ac:dyDescent="0.2">
      <c r="B22" s="850"/>
      <c r="C22" s="867"/>
      <c r="D22" s="335" t="s">
        <v>56</v>
      </c>
      <c r="E22" s="184">
        <f>'Financial Statement'!G219-'Financial Statement'!H219</f>
        <v>0</v>
      </c>
      <c r="F22" s="184">
        <f>'Financial Statement'!H219-'Financial Statement'!I219</f>
        <v>0</v>
      </c>
      <c r="G22" s="184">
        <f>'Financial Statement'!I219-'Financial Statement'!J219</f>
        <v>0</v>
      </c>
      <c r="H22" s="112">
        <f>'Financial Statement'!J219-'Financial Statement'!K219</f>
        <v>0</v>
      </c>
    </row>
    <row r="23" spans="2:8" ht="15" customHeight="1" x14ac:dyDescent="0.2">
      <c r="B23" s="850"/>
      <c r="C23" s="853" t="s">
        <v>218</v>
      </c>
      <c r="D23" s="854"/>
      <c r="E23" s="183">
        <f>'Financial Statement'!G189-'Financial Statement'!H189</f>
        <v>0</v>
      </c>
      <c r="F23" s="183">
        <f>'Financial Statement'!H189-'Financial Statement'!I189</f>
        <v>0</v>
      </c>
      <c r="G23" s="183">
        <f>'Financial Statement'!I189-'Financial Statement'!J189</f>
        <v>0</v>
      </c>
      <c r="H23" s="107">
        <f>'Financial Statement'!J189-'Financial Statement'!K189</f>
        <v>0</v>
      </c>
    </row>
    <row r="24" spans="2:8" ht="15" customHeight="1" x14ac:dyDescent="0.2">
      <c r="B24" s="850"/>
      <c r="C24" s="853" t="s">
        <v>219</v>
      </c>
      <c r="D24" s="854"/>
      <c r="E24" s="183">
        <f>'Financial Statement'!G220-'Financial Statement'!H220</f>
        <v>0</v>
      </c>
      <c r="F24" s="183">
        <f>'Financial Statement'!H220-'Financial Statement'!I220</f>
        <v>0</v>
      </c>
      <c r="G24" s="183">
        <f>'Financial Statement'!I220-'Financial Statement'!J220</f>
        <v>0</v>
      </c>
      <c r="H24" s="107">
        <f>'Financial Statement'!J220-'Financial Statement'!K220</f>
        <v>0</v>
      </c>
    </row>
    <row r="25" spans="2:8" ht="15" customHeight="1" x14ac:dyDescent="0.2">
      <c r="B25" s="850"/>
      <c r="C25" s="853" t="s">
        <v>220</v>
      </c>
      <c r="D25" s="854"/>
      <c r="E25" s="183">
        <f>'Financial Statement'!H152+'Financial Statement'!H137-'Financial Statement'!G152-'Financial Statement'!G137</f>
        <v>0</v>
      </c>
      <c r="F25" s="183">
        <f>'Financial Statement'!I152+'Financial Statement'!I137-'Financial Statement'!H152-'Financial Statement'!H137</f>
        <v>0</v>
      </c>
      <c r="G25" s="183">
        <f>'Financial Statement'!J152+'Financial Statement'!J137-'Financial Statement'!I152-'Financial Statement'!I137</f>
        <v>0</v>
      </c>
      <c r="H25" s="107">
        <f>'Financial Statement'!K152-'Financial Statement'!J152</f>
        <v>0</v>
      </c>
    </row>
    <row r="26" spans="2:8" ht="15" customHeight="1" x14ac:dyDescent="0.2">
      <c r="B26" s="850"/>
      <c r="C26" s="853" t="s">
        <v>221</v>
      </c>
      <c r="D26" s="854"/>
      <c r="E26" s="183">
        <f>'Financial Statement'!H134-'Financial Statement'!G134</f>
        <v>0</v>
      </c>
      <c r="F26" s="183">
        <f>'Financial Statement'!I134-'Financial Statement'!H134</f>
        <v>0</v>
      </c>
      <c r="G26" s="183">
        <f>'Financial Statement'!J134-'Financial Statement'!I134</f>
        <v>0</v>
      </c>
      <c r="H26" s="107">
        <f>'Financial Statement'!K134-'Financial Statement'!J134</f>
        <v>0</v>
      </c>
    </row>
    <row r="27" spans="2:8" ht="15" customHeight="1" x14ac:dyDescent="0.2">
      <c r="B27" s="850"/>
      <c r="C27" s="853" t="s">
        <v>222</v>
      </c>
      <c r="D27" s="854"/>
      <c r="E27" s="183">
        <f>'Financial Statement'!H157-'Financial Statement'!G157</f>
        <v>0</v>
      </c>
      <c r="F27" s="183">
        <f>'Financial Statement'!I157-'Financial Statement'!H157</f>
        <v>0</v>
      </c>
      <c r="G27" s="183">
        <f>'Financial Statement'!J157-'Financial Statement'!I157</f>
        <v>0</v>
      </c>
      <c r="H27" s="107">
        <f>'Financial Statement'!K157-'Financial Statement'!J157</f>
        <v>0</v>
      </c>
    </row>
    <row r="28" spans="2:8" ht="15" customHeight="1" x14ac:dyDescent="0.2">
      <c r="B28" s="850"/>
      <c r="C28" s="853" t="s">
        <v>223</v>
      </c>
      <c r="D28" s="854"/>
      <c r="E28" s="183">
        <f>'Financial Statement'!H140-'Financial Statement'!G140</f>
        <v>0</v>
      </c>
      <c r="F28" s="183">
        <f>'Financial Statement'!I140-'Financial Statement'!H140</f>
        <v>0</v>
      </c>
      <c r="G28" s="183">
        <f>'Financial Statement'!J140-'Financial Statement'!I140</f>
        <v>0</v>
      </c>
      <c r="H28" s="107">
        <f>'Financial Statement'!K140-'Financial Statement'!J140</f>
        <v>0</v>
      </c>
    </row>
    <row r="29" spans="2:8" ht="15" customHeight="1" thickBot="1" x14ac:dyDescent="0.25">
      <c r="B29" s="861"/>
      <c r="C29" s="853" t="s">
        <v>224</v>
      </c>
      <c r="D29" s="854"/>
      <c r="E29" s="183">
        <f>'Financial Statement'!H158-'Financial Statement'!G158</f>
        <v>0</v>
      </c>
      <c r="F29" s="183">
        <f>'Financial Statement'!I158-'Financial Statement'!H158</f>
        <v>0</v>
      </c>
      <c r="G29" s="183">
        <f>'Financial Statement'!J158-'Financial Statement'!I158</f>
        <v>0</v>
      </c>
      <c r="H29" s="107">
        <f>'Financial Statement'!K158-'Financial Statement'!J158</f>
        <v>0</v>
      </c>
    </row>
    <row r="30" spans="2:8" s="328" customFormat="1" ht="16.5" customHeight="1" x14ac:dyDescent="0.25">
      <c r="B30" s="868" t="s">
        <v>225</v>
      </c>
      <c r="C30" s="869"/>
      <c r="D30" s="870"/>
      <c r="E30" s="108">
        <f>SUM(E13,E15:E16,E17,E20,E23:E29)</f>
        <v>0</v>
      </c>
      <c r="F30" s="108">
        <f>SUM(F13,F15:F16,F17,F20,F23:F29)</f>
        <v>0</v>
      </c>
      <c r="G30" s="108">
        <f>SUM(G13,G15:G16,G17,G20,G23:G29)</f>
        <v>0</v>
      </c>
      <c r="H30" s="109">
        <f>SUM(H13,H15:H16,H17,H20,H23:H29)</f>
        <v>0</v>
      </c>
    </row>
    <row r="31" spans="2:8" s="328" customFormat="1" ht="7.5" customHeight="1" x14ac:dyDescent="0.2">
      <c r="B31" s="858"/>
      <c r="C31" s="859"/>
      <c r="D31" s="859"/>
      <c r="E31" s="859"/>
      <c r="F31" s="859"/>
      <c r="G31" s="859"/>
      <c r="H31" s="860"/>
    </row>
    <row r="32" spans="2:8" ht="15" customHeight="1" collapsed="1" x14ac:dyDescent="0.2">
      <c r="B32" s="871"/>
      <c r="C32" s="853" t="s">
        <v>226</v>
      </c>
      <c r="D32" s="854"/>
      <c r="E32" s="183">
        <f>'Financial Statement'!H80+'Financial Statement'!H79</f>
        <v>0</v>
      </c>
      <c r="F32" s="183">
        <f>'Financial Statement'!I80+'Financial Statement'!I79</f>
        <v>0</v>
      </c>
      <c r="G32" s="183">
        <f>'Financial Statement'!J80+'Financial Statement'!J79</f>
        <v>0</v>
      </c>
      <c r="H32" s="107">
        <f>'Financial Statement'!K80+'Financial Statement'!K79</f>
        <v>0</v>
      </c>
    </row>
    <row r="33" spans="2:10" ht="13.5" customHeight="1" x14ac:dyDescent="0.2">
      <c r="B33" s="835"/>
      <c r="C33" s="873" t="s">
        <v>85</v>
      </c>
      <c r="D33" s="874"/>
      <c r="E33" s="183">
        <f>-'Financial Statement'!H83</f>
        <v>0</v>
      </c>
      <c r="F33" s="183">
        <f>-'Financial Statement'!I83</f>
        <v>0</v>
      </c>
      <c r="G33" s="183">
        <f>-'Financial Statement'!J83</f>
        <v>0</v>
      </c>
      <c r="H33" s="107">
        <f>-'Financial Statement'!K83</f>
        <v>0</v>
      </c>
    </row>
    <row r="34" spans="2:10" ht="15" customHeight="1" x14ac:dyDescent="0.2">
      <c r="B34" s="835"/>
      <c r="C34" s="836" t="s">
        <v>227</v>
      </c>
      <c r="D34" s="837"/>
      <c r="E34" s="183">
        <f>-'Financial Statement'!H87</f>
        <v>0</v>
      </c>
      <c r="F34" s="183">
        <f>-'Financial Statement'!I87</f>
        <v>0</v>
      </c>
      <c r="G34" s="183">
        <f>-'Financial Statement'!J87</f>
        <v>0</v>
      </c>
      <c r="H34" s="107">
        <f>-'Financial Statement'!K87</f>
        <v>0</v>
      </c>
      <c r="J34" s="334"/>
    </row>
    <row r="35" spans="2:10" ht="15" customHeight="1" thickBot="1" x14ac:dyDescent="0.25">
      <c r="B35" s="872"/>
      <c r="C35" s="337" t="s">
        <v>228</v>
      </c>
      <c r="D35" s="338"/>
      <c r="E35" s="183">
        <f>('Financial Statement'!G188-'Financial Statement'!H188)+('Financial Statement'!H133-'Financial Statement'!G133)-'Financial Statement'!H88</f>
        <v>0</v>
      </c>
      <c r="F35" s="183">
        <f>('Financial Statement'!H188-'Financial Statement'!I188)+('Financial Statement'!I133-'Financial Statement'!H133)-'Financial Statement'!I88</f>
        <v>0</v>
      </c>
      <c r="G35" s="183">
        <f>('Financial Statement'!I188-'Financial Statement'!J188)+('Financial Statement'!J133-'Financial Statement'!I133)-'Financial Statement'!J88</f>
        <v>0</v>
      </c>
      <c r="H35" s="107">
        <f>('Financial Statement'!J188-'Financial Statement'!K188)+('Financial Statement'!K133-'Financial Statement'!J133)-'Financial Statement'!K88</f>
        <v>0</v>
      </c>
      <c r="J35" s="334"/>
    </row>
    <row r="36" spans="2:10" s="328" customFormat="1" ht="16.5" customHeight="1" x14ac:dyDescent="0.25">
      <c r="B36" s="875" t="s">
        <v>229</v>
      </c>
      <c r="C36" s="876"/>
      <c r="D36" s="877"/>
      <c r="E36" s="113">
        <f>SUM(E32:E35,E30)</f>
        <v>0</v>
      </c>
      <c r="F36" s="113">
        <f>SUM(F32:F35,F30)</f>
        <v>0</v>
      </c>
      <c r="G36" s="113">
        <f>SUM(G32:G35,G30)</f>
        <v>0</v>
      </c>
      <c r="H36" s="114">
        <f>SUM(H32:H35,H30)</f>
        <v>0</v>
      </c>
    </row>
    <row r="37" spans="2:10" s="328" customFormat="1" ht="7.5" customHeight="1" x14ac:dyDescent="0.2">
      <c r="B37" s="878"/>
      <c r="C37" s="879"/>
      <c r="D37" s="879"/>
      <c r="E37" s="879"/>
      <c r="F37" s="879"/>
      <c r="G37" s="879"/>
      <c r="H37" s="880"/>
    </row>
    <row r="38" spans="2:10" ht="16.5" customHeight="1" x14ac:dyDescent="0.25">
      <c r="B38" s="847" t="s">
        <v>230</v>
      </c>
      <c r="C38" s="848"/>
      <c r="D38" s="848"/>
      <c r="E38" s="329"/>
      <c r="F38" s="329"/>
      <c r="G38" s="329"/>
      <c r="H38" s="330"/>
    </row>
    <row r="39" spans="2:10" ht="15" customHeight="1" x14ac:dyDescent="0.2">
      <c r="B39" s="357"/>
      <c r="C39" s="864" t="s">
        <v>231</v>
      </c>
      <c r="D39" s="865"/>
      <c r="E39" s="110">
        <f>SUM(E40:E43,-'Financial Statement'!H57)</f>
        <v>0</v>
      </c>
      <c r="F39" s="110">
        <f>SUM(F40:F43,-'Financial Statement'!I57)</f>
        <v>0</v>
      </c>
      <c r="G39" s="110">
        <f>SUM(G40:G43,-'Financial Statement'!J57)</f>
        <v>0</v>
      </c>
      <c r="H39" s="111">
        <f>SUM(H40:H43,-'Financial Statement'!K57)</f>
        <v>0</v>
      </c>
    </row>
    <row r="40" spans="2:10" s="336" customFormat="1" ht="13.5" customHeight="1" x14ac:dyDescent="0.2">
      <c r="B40" s="357"/>
      <c r="C40" s="881"/>
      <c r="D40" s="339" t="s">
        <v>232</v>
      </c>
      <c r="E40" s="184">
        <f>SUM(('Financial Statement'!G168-'Financial Statement'!G172),-('Financial Statement'!H168-'Financial Statement'!H172))</f>
        <v>0</v>
      </c>
      <c r="F40" s="184">
        <f>SUM(('Financial Statement'!H168-'Financial Statement'!H172),-('Financial Statement'!I168-'Financial Statement'!I172))</f>
        <v>0</v>
      </c>
      <c r="G40" s="184">
        <f>SUM(('Financial Statement'!I168-'Financial Statement'!I172),-('Financial Statement'!J168-'Financial Statement'!J172))</f>
        <v>0</v>
      </c>
      <c r="H40" s="112">
        <f>SUM(('Financial Statement'!J168-'Financial Statement'!J172),-('Financial Statement'!K168-'Financial Statement'!K172))</f>
        <v>0</v>
      </c>
    </row>
    <row r="41" spans="2:10" s="336" customFormat="1" ht="13.5" customHeight="1" x14ac:dyDescent="0.2">
      <c r="B41" s="357"/>
      <c r="C41" s="882"/>
      <c r="D41" s="339" t="s">
        <v>233</v>
      </c>
      <c r="E41" s="184">
        <f>SUM(('Financial Statement'!G173-'Financial Statement'!G174),-('Financial Statement'!H173-'Financial Statement'!H174))</f>
        <v>0</v>
      </c>
      <c r="F41" s="184">
        <f>SUM(('Financial Statement'!H173-'Financial Statement'!H174),-('Financial Statement'!I173-'Financial Statement'!I174))</f>
        <v>0</v>
      </c>
      <c r="G41" s="184">
        <f>SUM(('Financial Statement'!I173-'Financial Statement'!I174),-('Financial Statement'!J173-'Financial Statement'!J174))</f>
        <v>0</v>
      </c>
      <c r="H41" s="112">
        <f>SUM(('Financial Statement'!J173-'Financial Statement'!J174),-('Financial Statement'!K173-'Financial Statement'!K174))</f>
        <v>0</v>
      </c>
    </row>
    <row r="42" spans="2:10" s="336" customFormat="1" ht="13.5" customHeight="1" x14ac:dyDescent="0.2">
      <c r="B42" s="357"/>
      <c r="C42" s="882"/>
      <c r="D42" s="339" t="s">
        <v>234</v>
      </c>
      <c r="E42" s="184">
        <f>SUM('Financial Statement'!G175,-'Financial Statement'!H175)</f>
        <v>0</v>
      </c>
      <c r="F42" s="184">
        <f>SUM('Financial Statement'!H175,-'Financial Statement'!I175)</f>
        <v>0</v>
      </c>
      <c r="G42" s="184">
        <f>SUM('Financial Statement'!I175,-'Financial Statement'!J175)</f>
        <v>0</v>
      </c>
      <c r="H42" s="112">
        <f>SUM('Financial Statement'!J175,-'Financial Statement'!K175)</f>
        <v>0</v>
      </c>
    </row>
    <row r="43" spans="2:10" s="336" customFormat="1" ht="13.5" customHeight="1" x14ac:dyDescent="0.2">
      <c r="B43" s="357"/>
      <c r="C43" s="882"/>
      <c r="D43" s="340" t="s">
        <v>235</v>
      </c>
      <c r="E43" s="184">
        <f>SUM('Financial Statement'!G176,-'Financial Statement'!H176)</f>
        <v>0</v>
      </c>
      <c r="F43" s="184">
        <f>SUM('Financial Statement'!H176,-'Financial Statement'!I176)</f>
        <v>0</v>
      </c>
      <c r="G43" s="184">
        <f>SUM('Financial Statement'!I176,-'Financial Statement'!J176)</f>
        <v>0</v>
      </c>
      <c r="H43" s="112">
        <f>SUM('Financial Statement'!J176,-'Financial Statement'!K176)</f>
        <v>0</v>
      </c>
    </row>
    <row r="44" spans="2:10" ht="15" customHeight="1" x14ac:dyDescent="0.2">
      <c r="B44" s="357"/>
      <c r="C44" s="864" t="s">
        <v>236</v>
      </c>
      <c r="D44" s="865"/>
      <c r="E44" s="110">
        <f>SUM(E45:E48)</f>
        <v>0</v>
      </c>
      <c r="F44" s="110">
        <f>SUM(F45:F48)</f>
        <v>0</v>
      </c>
      <c r="G44" s="110">
        <f>SUM(G45:G48)</f>
        <v>0</v>
      </c>
      <c r="H44" s="111">
        <f>SUM(H45:H48)</f>
        <v>0</v>
      </c>
    </row>
    <row r="45" spans="2:10" s="336" customFormat="1" ht="13.5" customHeight="1" x14ac:dyDescent="0.2">
      <c r="B45" s="357"/>
      <c r="C45" s="361"/>
      <c r="D45" s="341" t="s">
        <v>147</v>
      </c>
      <c r="E45" s="184">
        <f>SUM('Financial Statement'!G178,-'Financial Statement'!H178)</f>
        <v>0</v>
      </c>
      <c r="F45" s="184">
        <f>SUM('Financial Statement'!H178,-'Financial Statement'!I178)</f>
        <v>0</v>
      </c>
      <c r="G45" s="184">
        <f>SUM('Financial Statement'!I178,-'Financial Statement'!J178)</f>
        <v>0</v>
      </c>
      <c r="H45" s="112">
        <f>SUM('Financial Statement'!J178,-'Financial Statement'!K178)</f>
        <v>0</v>
      </c>
    </row>
    <row r="46" spans="2:10" s="336" customFormat="1" ht="13.5" customHeight="1" x14ac:dyDescent="0.2">
      <c r="B46" s="357"/>
      <c r="C46" s="362"/>
      <c r="D46" s="341" t="s">
        <v>418</v>
      </c>
      <c r="E46" s="184">
        <f>SUM('Financial Statement'!G179,-'Financial Statement'!H179)</f>
        <v>0</v>
      </c>
      <c r="F46" s="184">
        <f>SUM('Financial Statement'!H179,-'Financial Statement'!I179)</f>
        <v>0</v>
      </c>
      <c r="G46" s="184">
        <f>SUM('Financial Statement'!I179,-'Financial Statement'!J179)</f>
        <v>0</v>
      </c>
      <c r="H46" s="112">
        <f>SUM('Financial Statement'!J179,-'Financial Statement'!K179)</f>
        <v>0</v>
      </c>
    </row>
    <row r="47" spans="2:10" s="336" customFormat="1" ht="13.5" customHeight="1" x14ac:dyDescent="0.2">
      <c r="B47" s="357"/>
      <c r="C47" s="362"/>
      <c r="D47" s="341" t="s">
        <v>148</v>
      </c>
      <c r="E47" s="184">
        <f>SUM('Financial Statement'!G180,-'Financial Statement'!H180)</f>
        <v>0</v>
      </c>
      <c r="F47" s="184">
        <f>SUM('Financial Statement'!H180,-'Financial Statement'!I180)</f>
        <v>0</v>
      </c>
      <c r="G47" s="184">
        <f>SUM('Financial Statement'!I180,-'Financial Statement'!J180)</f>
        <v>0</v>
      </c>
      <c r="H47" s="112">
        <f>SUM('Financial Statement'!J180,-'Financial Statement'!K180)</f>
        <v>0</v>
      </c>
    </row>
    <row r="48" spans="2:10" s="336" customFormat="1" ht="13.5" customHeight="1" x14ac:dyDescent="0.2">
      <c r="B48" s="357"/>
      <c r="C48" s="362"/>
      <c r="D48" s="341" t="s">
        <v>149</v>
      </c>
      <c r="E48" s="184">
        <f>SUM('Financial Statement'!G181,-'Financial Statement'!H181)</f>
        <v>0</v>
      </c>
      <c r="F48" s="184">
        <f>SUM('Financial Statement'!H181,-'Financial Statement'!I181)</f>
        <v>0</v>
      </c>
      <c r="G48" s="184">
        <f>SUM('Financial Statement'!I181,-'Financial Statement'!J181)</f>
        <v>0</v>
      </c>
      <c r="H48" s="112">
        <f>SUM('Financial Statement'!J181,-'Financial Statement'!K181)</f>
        <v>0</v>
      </c>
    </row>
    <row r="49" spans="2:8" ht="15" customHeight="1" x14ac:dyDescent="0.2">
      <c r="B49" s="357"/>
      <c r="C49" s="864" t="s">
        <v>237</v>
      </c>
      <c r="D49" s="865"/>
      <c r="E49" s="110">
        <f>SUM(E50:E53)</f>
        <v>0</v>
      </c>
      <c r="F49" s="110">
        <f>SUM(F50:F53)</f>
        <v>0</v>
      </c>
      <c r="G49" s="110">
        <f>SUM(G50:G53)</f>
        <v>0</v>
      </c>
      <c r="H49" s="111">
        <f>SUM(H50:H53)</f>
        <v>0</v>
      </c>
    </row>
    <row r="50" spans="2:8" s="336" customFormat="1" ht="13.5" customHeight="1" x14ac:dyDescent="0.2">
      <c r="B50" s="357"/>
      <c r="C50" s="359"/>
      <c r="D50" s="341" t="s">
        <v>147</v>
      </c>
      <c r="E50" s="184">
        <f>'Financial Statement'!G197-'Financial Statement'!H197</f>
        <v>0</v>
      </c>
      <c r="F50" s="184">
        <f>'Financial Statement'!H197-'Financial Statement'!I197</f>
        <v>0</v>
      </c>
      <c r="G50" s="184">
        <f>'Financial Statement'!I197-'Financial Statement'!J197</f>
        <v>0</v>
      </c>
      <c r="H50" s="112">
        <f>'Financial Statement'!J197-'Financial Statement'!K197</f>
        <v>0</v>
      </c>
    </row>
    <row r="51" spans="2:8" s="336" customFormat="1" ht="13.5" customHeight="1" x14ac:dyDescent="0.2">
      <c r="B51" s="357"/>
      <c r="C51" s="360"/>
      <c r="D51" s="341" t="s">
        <v>418</v>
      </c>
      <c r="E51" s="184">
        <f>'Financial Statement'!G200-'Financial Statement'!H200</f>
        <v>0</v>
      </c>
      <c r="F51" s="184">
        <f>'Financial Statement'!H200-'Financial Statement'!I200</f>
        <v>0</v>
      </c>
      <c r="G51" s="184">
        <f>'Financial Statement'!I200-'Financial Statement'!J200</f>
        <v>0</v>
      </c>
      <c r="H51" s="112">
        <f>'Financial Statement'!J200-'Financial Statement'!K200</f>
        <v>0</v>
      </c>
    </row>
    <row r="52" spans="2:8" s="336" customFormat="1" ht="13.5" customHeight="1" x14ac:dyDescent="0.2">
      <c r="B52" s="357"/>
      <c r="C52" s="360"/>
      <c r="D52" s="341" t="s">
        <v>148</v>
      </c>
      <c r="E52" s="184">
        <f>'Financial Statement'!G201-'Financial Statement'!H201</f>
        <v>0</v>
      </c>
      <c r="F52" s="184">
        <f>'Financial Statement'!H201-'Financial Statement'!I201</f>
        <v>0</v>
      </c>
      <c r="G52" s="184">
        <f>'Financial Statement'!I201-'Financial Statement'!J201</f>
        <v>0</v>
      </c>
      <c r="H52" s="112">
        <f>'Financial Statement'!J201-'Financial Statement'!K201</f>
        <v>0</v>
      </c>
    </row>
    <row r="53" spans="2:8" s="336" customFormat="1" ht="13.5" customHeight="1" x14ac:dyDescent="0.2">
      <c r="B53" s="357"/>
      <c r="C53" s="360"/>
      <c r="D53" s="341" t="s">
        <v>149</v>
      </c>
      <c r="E53" s="184">
        <f>'Financial Statement'!G202-'Financial Statement'!H202</f>
        <v>0</v>
      </c>
      <c r="F53" s="184">
        <f>'Financial Statement'!H202-'Financial Statement'!I202</f>
        <v>0</v>
      </c>
      <c r="G53" s="184">
        <f>'Financial Statement'!I202-'Financial Statement'!J202</f>
        <v>0</v>
      </c>
      <c r="H53" s="112">
        <f>'Financial Statement'!J202-'Financial Statement'!K202</f>
        <v>0</v>
      </c>
    </row>
    <row r="54" spans="2:8" ht="15" customHeight="1" x14ac:dyDescent="0.2">
      <c r="B54" s="357"/>
      <c r="C54" s="883" t="s">
        <v>78</v>
      </c>
      <c r="D54" s="884"/>
      <c r="E54" s="183">
        <f>'Financial Statement'!H74</f>
        <v>0</v>
      </c>
      <c r="F54" s="183">
        <f>'Financial Statement'!I74</f>
        <v>0</v>
      </c>
      <c r="G54" s="183">
        <f>'Financial Statement'!J74</f>
        <v>0</v>
      </c>
      <c r="H54" s="107">
        <f>'Financial Statement'!K74</f>
        <v>0</v>
      </c>
    </row>
    <row r="55" spans="2:8" ht="15" customHeight="1" thickBot="1" x14ac:dyDescent="0.25">
      <c r="B55" s="358"/>
      <c r="C55" s="885" t="s">
        <v>79</v>
      </c>
      <c r="D55" s="886"/>
      <c r="E55" s="183">
        <f>'Financial Statement'!H75</f>
        <v>0</v>
      </c>
      <c r="F55" s="183">
        <f>'Financial Statement'!I75</f>
        <v>0</v>
      </c>
      <c r="G55" s="183">
        <f>'Financial Statement'!J75</f>
        <v>0</v>
      </c>
      <c r="H55" s="107">
        <f>'Financial Statement'!K75</f>
        <v>0</v>
      </c>
    </row>
    <row r="56" spans="2:8" s="328" customFormat="1" ht="16.5" customHeight="1" x14ac:dyDescent="0.25">
      <c r="B56" s="887" t="s">
        <v>238</v>
      </c>
      <c r="C56" s="888"/>
      <c r="D56" s="889"/>
      <c r="E56" s="113">
        <f>SUM(E49,E44,E39,E54:E55)</f>
        <v>0</v>
      </c>
      <c r="F56" s="113">
        <f>SUM(F49,F44,F39,F54:F55)</f>
        <v>0</v>
      </c>
      <c r="G56" s="113">
        <f>SUM(G49,G44,G39,G54:G55)</f>
        <v>0</v>
      </c>
      <c r="H56" s="114">
        <f>SUM(H49,H44,H39,H54:H55)</f>
        <v>0</v>
      </c>
    </row>
    <row r="57" spans="2:8" ht="7.5" customHeight="1" x14ac:dyDescent="0.2">
      <c r="B57" s="858"/>
      <c r="C57" s="859"/>
      <c r="D57" s="859"/>
      <c r="E57" s="859"/>
      <c r="F57" s="859"/>
      <c r="G57" s="859"/>
      <c r="H57" s="860"/>
    </row>
    <row r="58" spans="2:8" s="328" customFormat="1" ht="16.5" customHeight="1" x14ac:dyDescent="0.25">
      <c r="B58" s="847" t="s">
        <v>239</v>
      </c>
      <c r="C58" s="848"/>
      <c r="D58" s="848"/>
      <c r="E58" s="329"/>
      <c r="F58" s="329"/>
      <c r="G58" s="329"/>
      <c r="H58" s="330"/>
    </row>
    <row r="59" spans="2:8" s="328" customFormat="1" ht="15" customHeight="1" x14ac:dyDescent="0.2">
      <c r="B59" s="342"/>
      <c r="C59" s="864" t="s">
        <v>240</v>
      </c>
      <c r="D59" s="865"/>
      <c r="E59" s="110">
        <f>SUM(E60:E66)</f>
        <v>0</v>
      </c>
      <c r="F59" s="110">
        <f>SUM(F60:F66)</f>
        <v>0</v>
      </c>
      <c r="G59" s="110">
        <f>SUM(G60:G66)</f>
        <v>0</v>
      </c>
      <c r="H59" s="111">
        <f>SUM(H60:H66)</f>
        <v>0</v>
      </c>
    </row>
    <row r="60" spans="2:8" s="336" customFormat="1" ht="13.5" customHeight="1" x14ac:dyDescent="0.2">
      <c r="B60" s="343"/>
      <c r="C60" s="344"/>
      <c r="D60" s="345" t="s">
        <v>117</v>
      </c>
      <c r="E60" s="184">
        <f>'Financial Statement'!H126-'Financial Statement'!G126</f>
        <v>0</v>
      </c>
      <c r="F60" s="184">
        <f>'Financial Statement'!I126-'Financial Statement'!H126</f>
        <v>0</v>
      </c>
      <c r="G60" s="184">
        <f>'Financial Statement'!J126-'Financial Statement'!I126</f>
        <v>0</v>
      </c>
      <c r="H60" s="112">
        <f>'Financial Statement'!K126-'Financial Statement'!J126</f>
        <v>0</v>
      </c>
    </row>
    <row r="61" spans="2:8" s="347" customFormat="1" ht="13.5" customHeight="1" x14ac:dyDescent="0.2">
      <c r="B61" s="342"/>
      <c r="C61" s="346"/>
      <c r="D61" s="345" t="s">
        <v>118</v>
      </c>
      <c r="E61" s="184">
        <f>'Financial Statement'!H127-'Financial Statement'!G127</f>
        <v>0</v>
      </c>
      <c r="F61" s="184">
        <f>'Financial Statement'!I127-'Financial Statement'!H127</f>
        <v>0</v>
      </c>
      <c r="G61" s="184">
        <f>'Financial Statement'!J127-'Financial Statement'!I127</f>
        <v>0</v>
      </c>
      <c r="H61" s="112">
        <f>'Financial Statement'!K127-'Financial Statement'!J127</f>
        <v>0</v>
      </c>
    </row>
    <row r="62" spans="2:8" s="347" customFormat="1" ht="13.5" customHeight="1" x14ac:dyDescent="0.2">
      <c r="B62" s="342"/>
      <c r="C62" s="346"/>
      <c r="D62" s="345" t="s">
        <v>255</v>
      </c>
      <c r="E62" s="184">
        <f>'Financial Statement'!H128-'Financial Statement'!G128</f>
        <v>0</v>
      </c>
      <c r="F62" s="184">
        <f>'Financial Statement'!I128-'Financial Statement'!H128</f>
        <v>0</v>
      </c>
      <c r="G62" s="184">
        <f>'Financial Statement'!J128-'Financial Statement'!I128</f>
        <v>0</v>
      </c>
      <c r="H62" s="112">
        <f>'Financial Statement'!K128-'Financial Statement'!J128</f>
        <v>0</v>
      </c>
    </row>
    <row r="63" spans="2:8" s="347" customFormat="1" ht="13.5" customHeight="1" x14ac:dyDescent="0.2">
      <c r="B63" s="342"/>
      <c r="C63" s="346"/>
      <c r="D63" s="345" t="s">
        <v>120</v>
      </c>
      <c r="E63" s="184">
        <f>'Financial Statement'!H129-'Financial Statement'!G129</f>
        <v>0</v>
      </c>
      <c r="F63" s="184">
        <f>'Financial Statement'!I129-'Financial Statement'!H129</f>
        <v>0</v>
      </c>
      <c r="G63" s="184">
        <f>'Financial Statement'!J129-'Financial Statement'!I129</f>
        <v>0</v>
      </c>
      <c r="H63" s="112">
        <f>'Financial Statement'!K129-'Financial Statement'!J129</f>
        <v>0</v>
      </c>
    </row>
    <row r="64" spans="2:8" s="347" customFormat="1" ht="13.5" customHeight="1" x14ac:dyDescent="0.2">
      <c r="B64" s="342"/>
      <c r="C64" s="346"/>
      <c r="D64" s="345" t="s">
        <v>121</v>
      </c>
      <c r="E64" s="184">
        <f>'Financial Statement'!H130-'Financial Statement'!G130</f>
        <v>0</v>
      </c>
      <c r="F64" s="184">
        <f>'Financial Statement'!I130-'Financial Statement'!H130</f>
        <v>0</v>
      </c>
      <c r="G64" s="184">
        <f>'Financial Statement'!J130-'Financial Statement'!I130</f>
        <v>0</v>
      </c>
      <c r="H64" s="112">
        <f>'Financial Statement'!K130-'Financial Statement'!J130</f>
        <v>0</v>
      </c>
    </row>
    <row r="65" spans="2:8" s="347" customFormat="1" ht="13.5" customHeight="1" x14ac:dyDescent="0.2">
      <c r="B65" s="342"/>
      <c r="C65" s="348"/>
      <c r="D65" s="345" t="s">
        <v>256</v>
      </c>
      <c r="E65" s="184">
        <f>'Financial Statement'!H131-'Financial Statement'!G131</f>
        <v>0</v>
      </c>
      <c r="F65" s="184">
        <f>'Financial Statement'!I131-'Financial Statement'!H131</f>
        <v>0</v>
      </c>
      <c r="G65" s="184">
        <f>'Financial Statement'!J131-'Financial Statement'!I131</f>
        <v>0</v>
      </c>
      <c r="H65" s="112">
        <f>'Financial Statement'!K131-'Financial Statement'!J131</f>
        <v>0</v>
      </c>
    </row>
    <row r="66" spans="2:8" s="347" customFormat="1" ht="13.5" customHeight="1" x14ac:dyDescent="0.2">
      <c r="B66" s="342"/>
      <c r="C66" s="348"/>
      <c r="D66" s="345" t="s">
        <v>122</v>
      </c>
      <c r="E66" s="184">
        <f>'Financial Statement'!H132-'Financial Statement'!G132</f>
        <v>0</v>
      </c>
      <c r="F66" s="184">
        <f>'Financial Statement'!I132-'Financial Statement'!H132</f>
        <v>0</v>
      </c>
      <c r="G66" s="184">
        <f>'Financial Statement'!J132-'Financial Statement'!I132</f>
        <v>0</v>
      </c>
      <c r="H66" s="112">
        <f>'Financial Statement'!K132-'Financial Statement'!J132</f>
        <v>0</v>
      </c>
    </row>
    <row r="67" spans="2:8" s="328" customFormat="1" ht="15" customHeight="1" x14ac:dyDescent="0.2">
      <c r="B67" s="342"/>
      <c r="C67" s="864" t="s">
        <v>241</v>
      </c>
      <c r="D67" s="865"/>
      <c r="E67" s="110">
        <f>SUM(E68:E74)</f>
        <v>0</v>
      </c>
      <c r="F67" s="110">
        <f>SUM(F68:F74)</f>
        <v>0</v>
      </c>
      <c r="G67" s="110">
        <f>SUM(G68:G74)</f>
        <v>0</v>
      </c>
      <c r="H67" s="111">
        <f>SUM(H68:H74)</f>
        <v>0</v>
      </c>
    </row>
    <row r="68" spans="2:8" s="336" customFormat="1" ht="13.5" customHeight="1" x14ac:dyDescent="0.2">
      <c r="B68" s="342"/>
      <c r="C68" s="344"/>
      <c r="D68" s="345" t="s">
        <v>129</v>
      </c>
      <c r="E68" s="184">
        <f>'Financial Statement'!H145-'Financial Statement'!G145</f>
        <v>0</v>
      </c>
      <c r="F68" s="184">
        <f>'Financial Statement'!I145-'Financial Statement'!H145</f>
        <v>0</v>
      </c>
      <c r="G68" s="184">
        <f>'Financial Statement'!J145-'Financial Statement'!I145</f>
        <v>0</v>
      </c>
      <c r="H68" s="112">
        <f>'Financial Statement'!K145-'Financial Statement'!J145</f>
        <v>0</v>
      </c>
    </row>
    <row r="69" spans="2:8" s="336" customFormat="1" ht="13.5" customHeight="1" x14ac:dyDescent="0.2">
      <c r="B69" s="342"/>
      <c r="C69" s="346"/>
      <c r="D69" s="345" t="s">
        <v>417</v>
      </c>
      <c r="E69" s="184">
        <f>'Financial Statement'!H146-'Financial Statement'!G146</f>
        <v>0</v>
      </c>
      <c r="F69" s="184">
        <f>'Financial Statement'!I146-'Financial Statement'!H146</f>
        <v>0</v>
      </c>
      <c r="G69" s="184">
        <f>'Financial Statement'!J146-'Financial Statement'!I146</f>
        <v>0</v>
      </c>
      <c r="H69" s="112">
        <f>'Financial Statement'!K146-'Financial Statement'!J146</f>
        <v>0</v>
      </c>
    </row>
    <row r="70" spans="2:8" s="336" customFormat="1" ht="13.5" customHeight="1" x14ac:dyDescent="0.2">
      <c r="B70" s="342"/>
      <c r="C70" s="346"/>
      <c r="D70" s="345" t="s">
        <v>255</v>
      </c>
      <c r="E70" s="184">
        <f>'Financial Statement'!H148-'Financial Statement'!G148</f>
        <v>0</v>
      </c>
      <c r="F70" s="184">
        <f>'Financial Statement'!I148-'Financial Statement'!H148</f>
        <v>0</v>
      </c>
      <c r="G70" s="184">
        <f>'Financial Statement'!J148-'Financial Statement'!I148</f>
        <v>0</v>
      </c>
      <c r="H70" s="112">
        <f>'Financial Statement'!K148-'Financial Statement'!J148</f>
        <v>0</v>
      </c>
    </row>
    <row r="71" spans="2:8" ht="27.75" customHeight="1" x14ac:dyDescent="0.2">
      <c r="B71" s="342"/>
      <c r="C71" s="349"/>
      <c r="D71" s="350" t="s">
        <v>242</v>
      </c>
      <c r="E71" s="183">
        <f>'Financial Statement'!H147-'Financial Statement'!G147</f>
        <v>0</v>
      </c>
      <c r="F71" s="183">
        <f>'Financial Statement'!I147-'Financial Statement'!H147</f>
        <v>0</v>
      </c>
      <c r="G71" s="183">
        <f>'Financial Statement'!J147-'Financial Statement'!I147</f>
        <v>0</v>
      </c>
      <c r="H71" s="107">
        <f>'Financial Statement'!K147-'Financial Statement'!J147</f>
        <v>0</v>
      </c>
    </row>
    <row r="72" spans="2:8" x14ac:dyDescent="0.2">
      <c r="B72" s="342"/>
      <c r="C72" s="351"/>
      <c r="D72" s="345" t="s">
        <v>119</v>
      </c>
      <c r="E72" s="183">
        <f>'Financial Statement'!H151-'Financial Statement'!G151</f>
        <v>0</v>
      </c>
      <c r="F72" s="183">
        <f>'Financial Statement'!I151-'Financial Statement'!H151</f>
        <v>0</v>
      </c>
      <c r="G72" s="183">
        <f>'Financial Statement'!J151-'Financial Statement'!I151</f>
        <v>0</v>
      </c>
      <c r="H72" s="107">
        <f>'Financial Statement'!K151-'Financial Statement'!J151</f>
        <v>0</v>
      </c>
    </row>
    <row r="73" spans="2:8" x14ac:dyDescent="0.2">
      <c r="B73" s="342"/>
      <c r="C73" s="351"/>
      <c r="D73" s="345" t="s">
        <v>120</v>
      </c>
      <c r="E73" s="183">
        <f>'Financial Statement'!H149-'Financial Statement'!G149</f>
        <v>0</v>
      </c>
      <c r="F73" s="183">
        <f>'Financial Statement'!I149-'Financial Statement'!H149</f>
        <v>0</v>
      </c>
      <c r="G73" s="183">
        <f>'Financial Statement'!J149-'Financial Statement'!I149</f>
        <v>0</v>
      </c>
      <c r="H73" s="107">
        <f>'Financial Statement'!K149-'Financial Statement'!J149</f>
        <v>0</v>
      </c>
    </row>
    <row r="74" spans="2:8" x14ac:dyDescent="0.2">
      <c r="B74" s="342"/>
      <c r="C74" s="351"/>
      <c r="D74" s="345" t="s">
        <v>121</v>
      </c>
      <c r="E74" s="183">
        <f>'Financial Statement'!H150-'Financial Statement'!G150</f>
        <v>0</v>
      </c>
      <c r="F74" s="183">
        <f>'Financial Statement'!I150-'Financial Statement'!H150</f>
        <v>0</v>
      </c>
      <c r="G74" s="183">
        <f>'Financial Statement'!J150-'Financial Statement'!I150</f>
        <v>0</v>
      </c>
      <c r="H74" s="107">
        <f>'Financial Statement'!K150-'Financial Statement'!J150</f>
        <v>0</v>
      </c>
    </row>
    <row r="75" spans="2:8" ht="15" customHeight="1" x14ac:dyDescent="0.2">
      <c r="B75" s="342"/>
      <c r="C75" s="864" t="s">
        <v>243</v>
      </c>
      <c r="D75" s="865"/>
      <c r="E75" s="110">
        <f>SUM(E76:E77)</f>
        <v>0</v>
      </c>
      <c r="F75" s="110">
        <f>SUM(F76:F77)</f>
        <v>0</v>
      </c>
      <c r="G75" s="110">
        <f>SUM(G76:G77)</f>
        <v>0</v>
      </c>
      <c r="H75" s="111">
        <f>SUM(H76:H77)</f>
        <v>0</v>
      </c>
    </row>
    <row r="76" spans="2:8" s="336" customFormat="1" ht="13.5" customHeight="1" x14ac:dyDescent="0.2">
      <c r="B76" s="342"/>
      <c r="C76" s="866"/>
      <c r="D76" s="339" t="s">
        <v>102</v>
      </c>
      <c r="E76" s="184">
        <f>'Financial Statement'!H107-'Financial Statement'!G107</f>
        <v>0</v>
      </c>
      <c r="F76" s="184">
        <f>'Financial Statement'!I107-'Financial Statement'!H107</f>
        <v>0</v>
      </c>
      <c r="G76" s="184">
        <f>'Financial Statement'!J107-'Financial Statement'!I107</f>
        <v>0</v>
      </c>
      <c r="H76" s="112">
        <f>'Financial Statement'!K107-'Financial Statement'!J107</f>
        <v>0</v>
      </c>
    </row>
    <row r="77" spans="2:8" s="336" customFormat="1" ht="13.5" customHeight="1" x14ac:dyDescent="0.2">
      <c r="B77" s="342"/>
      <c r="C77" s="867"/>
      <c r="D77" s="339" t="s">
        <v>107</v>
      </c>
      <c r="E77" s="184">
        <f>'Financial Statement'!H113-'Financial Statement'!G113-'Financial Statement'!H92</f>
        <v>0</v>
      </c>
      <c r="F77" s="184">
        <f>'Financial Statement'!I113-'Financial Statement'!H113-'Financial Statement'!I92</f>
        <v>0</v>
      </c>
      <c r="G77" s="184">
        <f>'Financial Statement'!J113-'Financial Statement'!I113-'Financial Statement'!J92</f>
        <v>0</v>
      </c>
      <c r="H77" s="112">
        <f>'Financial Statement'!K113-'Financial Statement'!J113-'Financial Statement'!K92</f>
        <v>0</v>
      </c>
    </row>
    <row r="78" spans="2:8" x14ac:dyDescent="0.2">
      <c r="B78" s="342"/>
      <c r="C78" s="864" t="s">
        <v>244</v>
      </c>
      <c r="D78" s="865"/>
      <c r="E78" s="110">
        <f>SUM(E79:E83)</f>
        <v>0</v>
      </c>
      <c r="F78" s="110">
        <f t="shared" ref="F78:H78" si="0">SUM(F79:F83)</f>
        <v>0</v>
      </c>
      <c r="G78" s="110">
        <f t="shared" si="0"/>
        <v>0</v>
      </c>
      <c r="H78" s="111">
        <f t="shared" si="0"/>
        <v>0</v>
      </c>
    </row>
    <row r="79" spans="2:8" x14ac:dyDescent="0.2">
      <c r="B79" s="342"/>
      <c r="C79" s="352"/>
      <c r="D79" s="345" t="s">
        <v>73</v>
      </c>
      <c r="E79" s="184">
        <f>-'Financial Statement'!H68</f>
        <v>0</v>
      </c>
      <c r="F79" s="184">
        <f>-'Financial Statement'!I68</f>
        <v>0</v>
      </c>
      <c r="G79" s="184">
        <f>-'Financial Statement'!J68</f>
        <v>0</v>
      </c>
      <c r="H79" s="112">
        <f>-'Financial Statement'!K68</f>
        <v>0</v>
      </c>
    </row>
    <row r="80" spans="2:8" x14ac:dyDescent="0.2">
      <c r="B80" s="342"/>
      <c r="C80" s="339"/>
      <c r="D80" s="345" t="s">
        <v>74</v>
      </c>
      <c r="E80" s="184">
        <f>-'Financial Statement'!H69</f>
        <v>0</v>
      </c>
      <c r="F80" s="184">
        <f>-'Financial Statement'!I69</f>
        <v>0</v>
      </c>
      <c r="G80" s="184">
        <f>-'Financial Statement'!J69</f>
        <v>0</v>
      </c>
      <c r="H80" s="112">
        <f>-'Financial Statement'!K69</f>
        <v>0</v>
      </c>
    </row>
    <row r="81" spans="2:8" x14ac:dyDescent="0.2">
      <c r="B81" s="342"/>
      <c r="C81" s="339"/>
      <c r="D81" s="345" t="s">
        <v>75</v>
      </c>
      <c r="E81" s="184">
        <f>-'Financial Statement'!H70</f>
        <v>0</v>
      </c>
      <c r="F81" s="184">
        <f>-'Financial Statement'!I70</f>
        <v>0</v>
      </c>
      <c r="G81" s="184">
        <f>-'Financial Statement'!J70</f>
        <v>0</v>
      </c>
      <c r="H81" s="112">
        <f>-'Financial Statement'!K70</f>
        <v>0</v>
      </c>
    </row>
    <row r="82" spans="2:8" x14ac:dyDescent="0.2">
      <c r="B82" s="342"/>
      <c r="C82" s="339"/>
      <c r="D82" s="335" t="s">
        <v>76</v>
      </c>
      <c r="E82" s="184">
        <f>-'Financial Statement'!H71</f>
        <v>0</v>
      </c>
      <c r="F82" s="184">
        <f>-'Financial Statement'!I71</f>
        <v>0</v>
      </c>
      <c r="G82" s="184">
        <f>-'Financial Statement'!J71</f>
        <v>0</v>
      </c>
      <c r="H82" s="112">
        <f>-'Financial Statement'!K71</f>
        <v>0</v>
      </c>
    </row>
    <row r="83" spans="2:8" ht="13.5" thickBot="1" x14ac:dyDescent="0.25">
      <c r="B83" s="342"/>
      <c r="C83" s="339"/>
      <c r="D83" s="335" t="s">
        <v>416</v>
      </c>
      <c r="E83" s="184">
        <f>-'Financial Statement'!H72</f>
        <v>0</v>
      </c>
      <c r="F83" s="184">
        <f>-'Financial Statement'!I72</f>
        <v>0</v>
      </c>
      <c r="G83" s="184">
        <f>-'Financial Statement'!J72</f>
        <v>0</v>
      </c>
      <c r="H83" s="112">
        <f>-'Financial Statement'!K72</f>
        <v>0</v>
      </c>
    </row>
    <row r="84" spans="2:8" s="328" customFormat="1" ht="16.5" customHeight="1" x14ac:dyDescent="0.25">
      <c r="B84" s="887" t="s">
        <v>245</v>
      </c>
      <c r="C84" s="888"/>
      <c r="D84" s="889"/>
      <c r="E84" s="113">
        <f>SUM(E59,E67,E75,E78)</f>
        <v>0</v>
      </c>
      <c r="F84" s="113">
        <f>SUM(F59,F67,F75,F78)</f>
        <v>0</v>
      </c>
      <c r="G84" s="113">
        <f>SUM(G59,G67,G75,G78)</f>
        <v>0</v>
      </c>
      <c r="H84" s="114">
        <f>SUM(H59,H67,H75,H78)</f>
        <v>0</v>
      </c>
    </row>
    <row r="85" spans="2:8" s="328" customFormat="1" ht="7.5" customHeight="1" x14ac:dyDescent="0.2">
      <c r="B85" s="878"/>
      <c r="C85" s="879"/>
      <c r="D85" s="879"/>
      <c r="E85" s="879"/>
      <c r="F85" s="879"/>
      <c r="G85" s="879"/>
      <c r="H85" s="880"/>
    </row>
    <row r="86" spans="2:8" ht="15" customHeight="1" x14ac:dyDescent="0.2">
      <c r="B86" s="835" t="s">
        <v>246</v>
      </c>
      <c r="C86" s="836"/>
      <c r="D86" s="836"/>
      <c r="E86" s="183">
        <f>E36+E56+E84</f>
        <v>0</v>
      </c>
      <c r="F86" s="183">
        <f>F36+F56+F84</f>
        <v>0</v>
      </c>
      <c r="G86" s="183">
        <f>G36+G56+G84</f>
        <v>0</v>
      </c>
      <c r="H86" s="107">
        <f>H36+H56+H84</f>
        <v>0</v>
      </c>
    </row>
    <row r="87" spans="2:8" ht="15" customHeight="1" x14ac:dyDescent="0.2">
      <c r="B87" s="835" t="s">
        <v>247</v>
      </c>
      <c r="C87" s="836"/>
      <c r="D87" s="836"/>
      <c r="E87" s="183">
        <f>'Financial Statement'!G213</f>
        <v>0</v>
      </c>
      <c r="F87" s="183">
        <f>'Financial Statement'!H213</f>
        <v>0</v>
      </c>
      <c r="G87" s="183">
        <f>'Financial Statement'!I213</f>
        <v>0</v>
      </c>
      <c r="H87" s="107">
        <f>'Financial Statement'!J213</f>
        <v>0</v>
      </c>
    </row>
    <row r="88" spans="2:8" ht="15" customHeight="1" thickBot="1" x14ac:dyDescent="0.25">
      <c r="B88" s="890" t="s">
        <v>248</v>
      </c>
      <c r="C88" s="891"/>
      <c r="D88" s="891"/>
      <c r="E88" s="115">
        <f>'Financial Statement'!H213</f>
        <v>0</v>
      </c>
      <c r="F88" s="115">
        <f>'Financial Statement'!I213</f>
        <v>0</v>
      </c>
      <c r="G88" s="115">
        <f>'Financial Statement'!J213</f>
        <v>0</v>
      </c>
      <c r="H88" s="116">
        <f>'Financial Statement'!K213</f>
        <v>0</v>
      </c>
    </row>
    <row r="89" spans="2:8" ht="15" customHeight="1" x14ac:dyDescent="0.2">
      <c r="E89" s="353"/>
      <c r="F89" s="353"/>
      <c r="G89" s="353"/>
      <c r="H89" s="353"/>
    </row>
    <row r="90" spans="2:8" s="328" customFormat="1" ht="15" customHeight="1" x14ac:dyDescent="0.2">
      <c r="B90" s="892" t="s">
        <v>249</v>
      </c>
      <c r="C90" s="892"/>
      <c r="D90" s="892"/>
      <c r="E90" s="117">
        <f>E86+E87-E88</f>
        <v>0</v>
      </c>
      <c r="F90" s="117">
        <f>F86+F87-F88</f>
        <v>0</v>
      </c>
      <c r="G90" s="117">
        <f>G86+G87-G88</f>
        <v>0</v>
      </c>
      <c r="H90" s="117">
        <f>H86+H87-H88</f>
        <v>0</v>
      </c>
    </row>
  </sheetData>
  <sheetProtection formatCells="0" formatColumns="0" formatRows="0"/>
  <mergeCells count="57">
    <mergeCell ref="B88:D88"/>
    <mergeCell ref="B90:D90"/>
    <mergeCell ref="B84:D84"/>
    <mergeCell ref="B85:H85"/>
    <mergeCell ref="B86:D86"/>
    <mergeCell ref="B87:D87"/>
    <mergeCell ref="C78:D78"/>
    <mergeCell ref="C54:D54"/>
    <mergeCell ref="C55:D55"/>
    <mergeCell ref="B56:D56"/>
    <mergeCell ref="B57:H57"/>
    <mergeCell ref="B58:D58"/>
    <mergeCell ref="C59:D59"/>
    <mergeCell ref="C67:D67"/>
    <mergeCell ref="C75:D75"/>
    <mergeCell ref="C76:C77"/>
    <mergeCell ref="C44:D44"/>
    <mergeCell ref="C49:D49"/>
    <mergeCell ref="B30:D30"/>
    <mergeCell ref="B31:H31"/>
    <mergeCell ref="B32:B35"/>
    <mergeCell ref="C32:D32"/>
    <mergeCell ref="C33:D33"/>
    <mergeCell ref="C34:D34"/>
    <mergeCell ref="B36:D36"/>
    <mergeCell ref="B37:H37"/>
    <mergeCell ref="B38:D38"/>
    <mergeCell ref="C39:D39"/>
    <mergeCell ref="C40:C43"/>
    <mergeCell ref="C28:D28"/>
    <mergeCell ref="B13:D13"/>
    <mergeCell ref="B14:H14"/>
    <mergeCell ref="B15:B29"/>
    <mergeCell ref="C15:D15"/>
    <mergeCell ref="C16:D16"/>
    <mergeCell ref="C17:D17"/>
    <mergeCell ref="C18:C19"/>
    <mergeCell ref="C20:D20"/>
    <mergeCell ref="C21:C22"/>
    <mergeCell ref="C23:D23"/>
    <mergeCell ref="C24:D24"/>
    <mergeCell ref="C25:D25"/>
    <mergeCell ref="C26:D26"/>
    <mergeCell ref="C27:D27"/>
    <mergeCell ref="C29:D29"/>
    <mergeCell ref="B8:B12"/>
    <mergeCell ref="C8:D8"/>
    <mergeCell ref="C9:D9"/>
    <mergeCell ref="C10:D10"/>
    <mergeCell ref="C11:D11"/>
    <mergeCell ref="C12:D12"/>
    <mergeCell ref="B7:D7"/>
    <mergeCell ref="B2:H2"/>
    <mergeCell ref="B3:D3"/>
    <mergeCell ref="B4:H4"/>
    <mergeCell ref="B5:D5"/>
    <mergeCell ref="B6:D6"/>
  </mergeCells>
  <pageMargins left="0.7" right="0.7" top="0.75" bottom="0.75" header="0.3" footer="0.3"/>
  <pageSetup paperSize="9" orientation="portrait" horizontalDpi="4294967292" verticalDpi="0" copies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31D0489-5835-4326-9E40-91867048CE87}">
            <xm:f>OR('Financial Statement'!G$7="",'Financial Statement'!H$7="")</xm:f>
            <x14:dxf>
              <font>
                <color theme="0" tint="-4.9989318521683403E-2"/>
              </font>
              <fill>
                <patternFill>
                  <bgColor theme="0" tint="-4.9989318521683403E-2"/>
                </patternFill>
              </fill>
            </x14:dxf>
          </x14:cfRule>
          <xm:sqref>E86:H88 E90:H90 E15:H30 E32:H35 E6:H6 E8:H13 E39:H55 E59:H83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6289-BCBF-42A5-A2AC-04DA376AA7EB}">
  <sheetPr codeName="Sheet20">
    <tabColor theme="3" tint="-0.499984740745262"/>
  </sheetPr>
  <dimension ref="A1:BD30"/>
  <sheetViews>
    <sheetView zoomScale="90" zoomScaleNormal="90" workbookViewId="0">
      <selection activeCell="B26" sqref="B26"/>
    </sheetView>
  </sheetViews>
  <sheetFormatPr defaultRowHeight="15" customHeight="1" outlineLevelRow="1" x14ac:dyDescent="0.2"/>
  <cols>
    <col min="1" max="1" width="1.7109375" style="128" customWidth="1"/>
    <col min="2" max="2" width="4.5703125" style="129" customWidth="1"/>
    <col min="3" max="3" width="22.5703125" style="129" customWidth="1"/>
    <col min="4" max="4" width="20.7109375" style="129" customWidth="1"/>
    <col min="5" max="5" width="14.140625" style="129" customWidth="1"/>
    <col min="6" max="7" width="11.7109375" style="129" customWidth="1"/>
    <col min="8" max="8" width="11.140625" style="129" customWidth="1"/>
    <col min="9" max="9" width="14.140625" style="129" customWidth="1"/>
    <col min="10" max="11" width="7.7109375" style="129" customWidth="1"/>
    <col min="12" max="12" width="4" style="129" customWidth="1"/>
    <col min="13" max="13" width="9.7109375" style="129" customWidth="1"/>
    <col min="14" max="14" width="12" style="129" customWidth="1"/>
    <col min="15" max="15" width="5.7109375" style="129" customWidth="1"/>
    <col min="16" max="16" width="7.28515625" style="129" customWidth="1"/>
    <col min="17" max="17" width="9.7109375" style="129" customWidth="1"/>
    <col min="18" max="18" width="13.7109375" style="129" customWidth="1"/>
    <col min="19" max="19" width="5.140625" style="129" customWidth="1"/>
    <col min="20" max="20" width="9.7109375" style="129" customWidth="1"/>
    <col min="21" max="21" width="12.5703125" style="129" customWidth="1"/>
    <col min="22" max="22" width="5.140625" style="129" customWidth="1"/>
    <col min="23" max="23" width="9.7109375" style="129" customWidth="1"/>
    <col min="24" max="24" width="12.7109375" style="129" customWidth="1"/>
    <col min="25" max="25" width="5.140625" style="129" customWidth="1"/>
    <col min="26" max="26" width="9.7109375" style="129" customWidth="1"/>
    <col min="27" max="27" width="12.7109375" style="129" customWidth="1"/>
    <col min="28" max="28" width="5.140625" style="129" customWidth="1"/>
    <col min="29" max="29" width="9.7109375" style="129" customWidth="1"/>
    <col min="30" max="30" width="12.7109375" style="129" customWidth="1"/>
    <col min="31" max="31" width="5.140625" style="129" customWidth="1"/>
    <col min="32" max="32" width="9.7109375" style="129" customWidth="1"/>
    <col min="33" max="33" width="12.7109375" style="129" customWidth="1"/>
    <col min="34" max="34" width="5.140625" style="129" customWidth="1"/>
    <col min="35" max="35" width="9.7109375" style="129" customWidth="1"/>
    <col min="36" max="36" width="12.7109375" style="129" customWidth="1"/>
    <col min="37" max="37" width="5.140625" style="129" customWidth="1"/>
    <col min="38" max="38" width="9.7109375" style="129" customWidth="1"/>
    <col min="39" max="39" width="12.7109375" style="129" customWidth="1"/>
    <col min="40" max="40" width="5.140625" style="129" customWidth="1"/>
    <col min="41" max="41" width="9.7109375" style="129" customWidth="1"/>
    <col min="42" max="42" width="12.7109375" style="129" customWidth="1"/>
    <col min="43" max="43" width="5.140625" style="129" customWidth="1"/>
    <col min="44" max="44" width="9.7109375" style="129" customWidth="1"/>
    <col min="45" max="45" width="12.7109375" style="129" customWidth="1"/>
    <col min="46" max="46" width="5.140625" style="129" customWidth="1"/>
    <col min="47" max="47" width="9.7109375" style="129" customWidth="1"/>
    <col min="48" max="48" width="12.7109375" style="129" customWidth="1"/>
    <col min="49" max="49" width="5.140625" style="129" customWidth="1"/>
    <col min="50" max="50" width="9.7109375" style="129" customWidth="1"/>
    <col min="51" max="51" width="12.7109375" style="129" customWidth="1"/>
    <col min="52" max="52" width="5.140625" style="129" customWidth="1"/>
    <col min="53" max="53" width="9.7109375" style="129" customWidth="1"/>
    <col min="54" max="54" width="12.7109375" style="129" customWidth="1"/>
    <col min="55" max="55" width="37.7109375" style="129" customWidth="1"/>
    <col min="56" max="56" width="9.140625" style="129"/>
    <col min="57" max="16384" width="9.140625" style="130"/>
  </cols>
  <sheetData>
    <row r="1" spans="1:56" ht="13.5" thickBot="1" x14ac:dyDescent="0.25">
      <c r="A1" s="128">
        <v>130</v>
      </c>
    </row>
    <row r="2" spans="1:56" ht="18.75" customHeight="1" outlineLevel="1" thickBot="1" x14ac:dyDescent="0.25">
      <c r="B2" s="906" t="s">
        <v>406</v>
      </c>
      <c r="C2" s="907"/>
      <c r="D2" s="907"/>
      <c r="E2" s="907"/>
      <c r="F2" s="907"/>
      <c r="G2" s="907"/>
      <c r="H2" s="907"/>
      <c r="I2" s="907"/>
      <c r="J2" s="907"/>
      <c r="K2" s="907"/>
      <c r="L2" s="907"/>
      <c r="M2" s="907"/>
      <c r="N2" s="907"/>
      <c r="O2" s="907"/>
      <c r="P2" s="907"/>
      <c r="Q2" s="907"/>
      <c r="R2" s="907"/>
      <c r="S2" s="907"/>
      <c r="T2" s="907"/>
      <c r="U2" s="907"/>
      <c r="V2" s="907"/>
      <c r="W2" s="907"/>
      <c r="X2" s="907"/>
      <c r="Y2" s="907"/>
      <c r="Z2" s="908"/>
      <c r="BC2" s="130"/>
      <c r="BD2" s="130"/>
    </row>
    <row r="3" spans="1:56" s="132" customFormat="1" ht="17.25" customHeight="1" outlineLevel="1" x14ac:dyDescent="0.25">
      <c r="A3" s="292"/>
      <c r="B3" s="898" t="s">
        <v>15</v>
      </c>
      <c r="C3" s="899"/>
      <c r="D3" s="899"/>
      <c r="E3" s="900" t="s">
        <v>397</v>
      </c>
      <c r="F3" s="900"/>
      <c r="G3" s="900"/>
      <c r="H3" s="900" t="s">
        <v>403</v>
      </c>
      <c r="I3" s="900"/>
      <c r="J3" s="900"/>
      <c r="K3" s="900" t="s">
        <v>405</v>
      </c>
      <c r="L3" s="900"/>
      <c r="M3" s="900"/>
      <c r="N3" s="900"/>
      <c r="O3" s="900" t="s">
        <v>404</v>
      </c>
      <c r="P3" s="900"/>
      <c r="Q3" s="900"/>
      <c r="R3" s="900"/>
      <c r="S3" s="900" t="s">
        <v>434</v>
      </c>
      <c r="T3" s="900"/>
      <c r="U3" s="900"/>
      <c r="V3" s="900"/>
      <c r="W3" s="900" t="s">
        <v>435</v>
      </c>
      <c r="X3" s="900"/>
      <c r="Y3" s="900"/>
      <c r="Z3" s="909"/>
      <c r="AA3" s="131"/>
      <c r="AB3" s="131"/>
      <c r="AC3" s="131"/>
      <c r="AD3" s="131"/>
      <c r="AE3" s="131"/>
      <c r="AF3" s="131"/>
      <c r="AG3" s="131"/>
      <c r="AH3" s="131"/>
      <c r="AI3" s="131"/>
      <c r="AJ3" s="131"/>
      <c r="AK3" s="131"/>
      <c r="AL3" s="131"/>
      <c r="AM3" s="131"/>
      <c r="AN3" s="131"/>
      <c r="AO3" s="131"/>
      <c r="AP3" s="131"/>
      <c r="AQ3" s="131"/>
      <c r="AR3" s="131"/>
      <c r="AS3" s="131"/>
      <c r="AT3" s="131"/>
      <c r="AU3" s="131"/>
      <c r="AV3" s="131"/>
      <c r="AW3" s="131"/>
      <c r="AX3" s="131"/>
      <c r="AY3" s="131"/>
      <c r="AZ3" s="131"/>
      <c r="BA3" s="131"/>
      <c r="BB3" s="131"/>
    </row>
    <row r="4" spans="1:56" ht="15" customHeight="1" outlineLevel="1" x14ac:dyDescent="0.2">
      <c r="B4" s="896" t="s">
        <v>407</v>
      </c>
      <c r="C4" s="897"/>
      <c r="D4" s="897"/>
      <c r="E4" s="894"/>
      <c r="F4" s="894"/>
      <c r="G4" s="894"/>
      <c r="H4" s="894"/>
      <c r="I4" s="894"/>
      <c r="J4" s="894"/>
      <c r="K4" s="894"/>
      <c r="L4" s="894"/>
      <c r="M4" s="894"/>
      <c r="N4" s="894"/>
      <c r="O4" s="894"/>
      <c r="P4" s="894"/>
      <c r="Q4" s="894"/>
      <c r="R4" s="894"/>
      <c r="S4" s="894"/>
      <c r="T4" s="894"/>
      <c r="U4" s="894"/>
      <c r="V4" s="894"/>
      <c r="W4" s="894"/>
      <c r="X4" s="894"/>
      <c r="Y4" s="894"/>
      <c r="Z4" s="903"/>
      <c r="BA4" s="130"/>
      <c r="BB4" s="130"/>
      <c r="BC4" s="130"/>
      <c r="BD4" s="130"/>
    </row>
    <row r="5" spans="1:56" ht="15" customHeight="1" outlineLevel="1" x14ac:dyDescent="0.2">
      <c r="B5" s="896" t="s">
        <v>316</v>
      </c>
      <c r="C5" s="897"/>
      <c r="D5" s="897"/>
      <c r="E5" s="894"/>
      <c r="F5" s="894"/>
      <c r="G5" s="894"/>
      <c r="H5" s="894"/>
      <c r="I5" s="894"/>
      <c r="J5" s="894"/>
      <c r="K5" s="894"/>
      <c r="L5" s="894"/>
      <c r="M5" s="894"/>
      <c r="N5" s="894"/>
      <c r="O5" s="894"/>
      <c r="P5" s="894"/>
      <c r="Q5" s="894"/>
      <c r="R5" s="894"/>
      <c r="S5" s="894"/>
      <c r="T5" s="894"/>
      <c r="U5" s="894"/>
      <c r="V5" s="894"/>
      <c r="W5" s="894"/>
      <c r="X5" s="894"/>
      <c r="Y5" s="894"/>
      <c r="Z5" s="903"/>
      <c r="BA5" s="130"/>
      <c r="BB5" s="130"/>
      <c r="BC5" s="130"/>
      <c r="BD5" s="130"/>
    </row>
    <row r="6" spans="1:56" ht="15" customHeight="1" outlineLevel="1" x14ac:dyDescent="0.2">
      <c r="B6" s="896" t="s">
        <v>436</v>
      </c>
      <c r="C6" s="897"/>
      <c r="D6" s="897"/>
      <c r="E6" s="910"/>
      <c r="F6" s="910"/>
      <c r="G6" s="910"/>
      <c r="H6" s="910"/>
      <c r="I6" s="910"/>
      <c r="J6" s="910"/>
      <c r="K6" s="910"/>
      <c r="L6" s="910"/>
      <c r="M6" s="910"/>
      <c r="N6" s="910"/>
      <c r="O6" s="910"/>
      <c r="P6" s="910"/>
      <c r="Q6" s="910"/>
      <c r="R6" s="910"/>
      <c r="S6" s="910"/>
      <c r="T6" s="910"/>
      <c r="U6" s="910"/>
      <c r="V6" s="910"/>
      <c r="W6" s="910"/>
      <c r="X6" s="910"/>
      <c r="Y6" s="910"/>
      <c r="Z6" s="911"/>
      <c r="BA6" s="130"/>
      <c r="BB6" s="130"/>
      <c r="BC6" s="130"/>
      <c r="BD6" s="130"/>
    </row>
    <row r="7" spans="1:56" ht="15" customHeight="1" outlineLevel="1" x14ac:dyDescent="0.2">
      <c r="B7" s="896" t="s">
        <v>398</v>
      </c>
      <c r="C7" s="897"/>
      <c r="D7" s="897"/>
      <c r="E7" s="894"/>
      <c r="F7" s="894"/>
      <c r="G7" s="894"/>
      <c r="H7" s="894"/>
      <c r="I7" s="894"/>
      <c r="J7" s="894"/>
      <c r="K7" s="894"/>
      <c r="L7" s="894"/>
      <c r="M7" s="894"/>
      <c r="N7" s="894"/>
      <c r="O7" s="894"/>
      <c r="P7" s="894"/>
      <c r="Q7" s="894"/>
      <c r="R7" s="894"/>
      <c r="S7" s="894"/>
      <c r="T7" s="894"/>
      <c r="U7" s="894"/>
      <c r="V7" s="894"/>
      <c r="W7" s="894"/>
      <c r="X7" s="894"/>
      <c r="Y7" s="894"/>
      <c r="Z7" s="903"/>
      <c r="BA7" s="130"/>
      <c r="BB7" s="130"/>
      <c r="BC7" s="130"/>
      <c r="BD7" s="130"/>
    </row>
    <row r="8" spans="1:56" s="371" customFormat="1" ht="21" customHeight="1" outlineLevel="1" x14ac:dyDescent="0.25">
      <c r="A8" s="369"/>
      <c r="B8" s="896" t="s">
        <v>399</v>
      </c>
      <c r="C8" s="897"/>
      <c r="D8" s="897"/>
      <c r="E8" s="893"/>
      <c r="F8" s="893"/>
      <c r="G8" s="893"/>
      <c r="H8" s="893"/>
      <c r="I8" s="893"/>
      <c r="J8" s="893"/>
      <c r="K8" s="893"/>
      <c r="L8" s="893"/>
      <c r="M8" s="893"/>
      <c r="N8" s="893"/>
      <c r="O8" s="893"/>
      <c r="P8" s="893"/>
      <c r="Q8" s="893"/>
      <c r="R8" s="893"/>
      <c r="S8" s="893"/>
      <c r="T8" s="893"/>
      <c r="U8" s="893"/>
      <c r="V8" s="893"/>
      <c r="W8" s="893"/>
      <c r="X8" s="893"/>
      <c r="Y8" s="893"/>
      <c r="Z8" s="904"/>
      <c r="AA8" s="370"/>
      <c r="AB8" s="370"/>
      <c r="AC8" s="370"/>
      <c r="AD8" s="370"/>
      <c r="AE8" s="370"/>
      <c r="AF8" s="370"/>
      <c r="AG8" s="370"/>
      <c r="AH8" s="370"/>
      <c r="AI8" s="370"/>
      <c r="AJ8" s="370"/>
      <c r="AK8" s="370"/>
      <c r="AL8" s="370"/>
      <c r="AM8" s="370"/>
      <c r="AN8" s="370"/>
      <c r="AO8" s="370"/>
      <c r="AP8" s="370"/>
      <c r="AQ8" s="370"/>
      <c r="AR8" s="370"/>
      <c r="AS8" s="370"/>
      <c r="AT8" s="370"/>
      <c r="AU8" s="370"/>
      <c r="AV8" s="370"/>
      <c r="AW8" s="370"/>
      <c r="AX8" s="370"/>
      <c r="AY8" s="370"/>
      <c r="AZ8" s="370"/>
    </row>
    <row r="9" spans="1:56" ht="15" customHeight="1" outlineLevel="1" x14ac:dyDescent="0.2">
      <c r="B9" s="896" t="s">
        <v>437</v>
      </c>
      <c r="C9" s="897"/>
      <c r="D9" s="897"/>
      <c r="E9" s="894"/>
      <c r="F9" s="894"/>
      <c r="G9" s="894"/>
      <c r="H9" s="894"/>
      <c r="I9" s="894"/>
      <c r="J9" s="894"/>
      <c r="K9" s="894"/>
      <c r="L9" s="894"/>
      <c r="M9" s="894"/>
      <c r="N9" s="894"/>
      <c r="O9" s="894"/>
      <c r="P9" s="894"/>
      <c r="Q9" s="894"/>
      <c r="R9" s="894"/>
      <c r="S9" s="894"/>
      <c r="T9" s="894"/>
      <c r="U9" s="894"/>
      <c r="V9" s="894"/>
      <c r="W9" s="894"/>
      <c r="X9" s="894"/>
      <c r="Y9" s="894"/>
      <c r="Z9" s="903"/>
      <c r="BA9" s="130"/>
      <c r="BB9" s="130"/>
      <c r="BC9" s="130"/>
      <c r="BD9" s="130"/>
    </row>
    <row r="10" spans="1:56" ht="15" customHeight="1" outlineLevel="1" x14ac:dyDescent="0.2">
      <c r="B10" s="896" t="s">
        <v>438</v>
      </c>
      <c r="C10" s="897"/>
      <c r="D10" s="897"/>
      <c r="E10" s="894"/>
      <c r="F10" s="894"/>
      <c r="G10" s="894"/>
      <c r="H10" s="894"/>
      <c r="I10" s="894"/>
      <c r="J10" s="894"/>
      <c r="K10" s="894"/>
      <c r="L10" s="894"/>
      <c r="M10" s="894"/>
      <c r="N10" s="894"/>
      <c r="O10" s="894"/>
      <c r="P10" s="894"/>
      <c r="Q10" s="894"/>
      <c r="R10" s="894"/>
      <c r="S10" s="894"/>
      <c r="T10" s="894"/>
      <c r="U10" s="894"/>
      <c r="V10" s="894"/>
      <c r="W10" s="894"/>
      <c r="X10" s="894"/>
      <c r="Y10" s="894"/>
      <c r="Z10" s="903"/>
      <c r="BA10" s="130"/>
      <c r="BB10" s="130"/>
      <c r="BC10" s="130"/>
      <c r="BD10" s="130"/>
    </row>
    <row r="11" spans="1:56" ht="15" customHeight="1" outlineLevel="1" x14ac:dyDescent="0.2">
      <c r="B11" s="896" t="s">
        <v>400</v>
      </c>
      <c r="C11" s="897"/>
      <c r="D11" s="897"/>
      <c r="E11" s="895"/>
      <c r="F11" s="895"/>
      <c r="G11" s="895"/>
      <c r="H11" s="895"/>
      <c r="I11" s="895"/>
      <c r="J11" s="895"/>
      <c r="K11" s="895"/>
      <c r="L11" s="895"/>
      <c r="M11" s="895"/>
      <c r="N11" s="895"/>
      <c r="O11" s="895"/>
      <c r="P11" s="895"/>
      <c r="Q11" s="895"/>
      <c r="R11" s="895"/>
      <c r="S11" s="895"/>
      <c r="T11" s="895"/>
      <c r="U11" s="895"/>
      <c r="V11" s="895"/>
      <c r="W11" s="895"/>
      <c r="X11" s="895"/>
      <c r="Y11" s="895"/>
      <c r="Z11" s="905"/>
      <c r="BA11" s="130"/>
      <c r="BB11" s="130"/>
      <c r="BC11" s="130"/>
      <c r="BD11" s="130"/>
    </row>
    <row r="12" spans="1:56" ht="15" customHeight="1" outlineLevel="1" x14ac:dyDescent="0.2">
      <c r="B12" s="896" t="s">
        <v>401</v>
      </c>
      <c r="C12" s="897"/>
      <c r="D12" s="897"/>
      <c r="E12" s="895"/>
      <c r="F12" s="895"/>
      <c r="G12" s="895"/>
      <c r="H12" s="895"/>
      <c r="I12" s="895"/>
      <c r="J12" s="895"/>
      <c r="K12" s="895"/>
      <c r="L12" s="895"/>
      <c r="M12" s="895"/>
      <c r="N12" s="895"/>
      <c r="O12" s="895"/>
      <c r="P12" s="895"/>
      <c r="Q12" s="895"/>
      <c r="R12" s="895"/>
      <c r="S12" s="895"/>
      <c r="T12" s="895"/>
      <c r="U12" s="895"/>
      <c r="V12" s="895"/>
      <c r="W12" s="895"/>
      <c r="X12" s="895"/>
      <c r="Y12" s="895"/>
      <c r="Z12" s="905"/>
      <c r="BA12" s="130"/>
      <c r="BB12" s="130"/>
      <c r="BC12" s="130"/>
      <c r="BD12" s="130"/>
    </row>
    <row r="13" spans="1:56" ht="15" customHeight="1" outlineLevel="1" x14ac:dyDescent="0.2">
      <c r="B13" s="896" t="s">
        <v>402</v>
      </c>
      <c r="C13" s="897"/>
      <c r="D13" s="897"/>
      <c r="E13" s="901" t="str">
        <f>IFERROR(E11/E12,"")</f>
        <v/>
      </c>
      <c r="F13" s="901" t="str">
        <f>IFERROR(F11/F12,"")</f>
        <v/>
      </c>
      <c r="G13" s="901" t="str">
        <f>IFERROR(G11/G12,"")</f>
        <v/>
      </c>
      <c r="H13" s="901" t="str">
        <f>IFERROR(H11/H12,"")</f>
        <v/>
      </c>
      <c r="I13" s="901"/>
      <c r="J13" s="901"/>
      <c r="K13" s="901" t="str">
        <f>IFERROR(K11/K12,"")</f>
        <v/>
      </c>
      <c r="L13" s="901"/>
      <c r="M13" s="901"/>
      <c r="N13" s="901"/>
      <c r="O13" s="901" t="str">
        <f>IFERROR(O11/O12,"")</f>
        <v/>
      </c>
      <c r="P13" s="901"/>
      <c r="Q13" s="901"/>
      <c r="R13" s="901"/>
      <c r="S13" s="901" t="str">
        <f>IFERROR(S11/S12,"")</f>
        <v/>
      </c>
      <c r="T13" s="901"/>
      <c r="U13" s="901"/>
      <c r="V13" s="901"/>
      <c r="W13" s="901" t="str">
        <f>IFERROR(W11/W12,"")</f>
        <v/>
      </c>
      <c r="X13" s="901"/>
      <c r="Y13" s="901"/>
      <c r="Z13" s="912"/>
      <c r="BA13" s="130"/>
      <c r="BB13" s="130"/>
      <c r="BC13" s="130"/>
      <c r="BD13" s="130"/>
    </row>
    <row r="14" spans="1:56" ht="15" customHeight="1" outlineLevel="1" x14ac:dyDescent="0.2">
      <c r="B14" s="896" t="s">
        <v>439</v>
      </c>
      <c r="C14" s="897"/>
      <c r="D14" s="897"/>
      <c r="E14" s="894"/>
      <c r="F14" s="894"/>
      <c r="G14" s="894"/>
      <c r="H14" s="894"/>
      <c r="I14" s="894"/>
      <c r="J14" s="894"/>
      <c r="K14" s="894"/>
      <c r="L14" s="894"/>
      <c r="M14" s="894"/>
      <c r="N14" s="894"/>
      <c r="O14" s="894"/>
      <c r="P14" s="894"/>
      <c r="Q14" s="894"/>
      <c r="R14" s="894"/>
      <c r="S14" s="894"/>
      <c r="T14" s="894"/>
      <c r="U14" s="894"/>
      <c r="V14" s="894"/>
      <c r="W14" s="894"/>
      <c r="X14" s="894"/>
      <c r="Y14" s="894"/>
      <c r="Z14" s="903"/>
      <c r="BA14" s="130"/>
      <c r="BB14" s="130"/>
      <c r="BC14" s="130"/>
      <c r="BD14" s="130"/>
    </row>
    <row r="15" spans="1:56" ht="15" customHeight="1" outlineLevel="1" x14ac:dyDescent="0.2">
      <c r="B15" s="896" t="s">
        <v>440</v>
      </c>
      <c r="C15" s="897"/>
      <c r="D15" s="897"/>
      <c r="E15" s="894"/>
      <c r="F15" s="894"/>
      <c r="G15" s="894"/>
      <c r="H15" s="894"/>
      <c r="I15" s="894"/>
      <c r="J15" s="894"/>
      <c r="K15" s="894"/>
      <c r="L15" s="894"/>
      <c r="M15" s="894"/>
      <c r="N15" s="894"/>
      <c r="O15" s="894"/>
      <c r="P15" s="894"/>
      <c r="Q15" s="894"/>
      <c r="R15" s="894"/>
      <c r="S15" s="894"/>
      <c r="T15" s="894"/>
      <c r="U15" s="894"/>
      <c r="V15" s="894"/>
      <c r="W15" s="894"/>
      <c r="X15" s="894"/>
      <c r="Y15" s="894"/>
      <c r="Z15" s="903"/>
      <c r="BA15" s="130"/>
      <c r="BB15" s="130"/>
      <c r="BC15" s="130"/>
      <c r="BD15" s="130"/>
    </row>
    <row r="16" spans="1:56" ht="15" customHeight="1" outlineLevel="1" x14ac:dyDescent="0.2">
      <c r="B16" s="896" t="s">
        <v>441</v>
      </c>
      <c r="C16" s="897"/>
      <c r="D16" s="897"/>
      <c r="E16" s="902"/>
      <c r="F16" s="902"/>
      <c r="G16" s="902"/>
      <c r="H16" s="902"/>
      <c r="I16" s="902"/>
      <c r="J16" s="902"/>
      <c r="K16" s="902"/>
      <c r="L16" s="902"/>
      <c r="M16" s="902"/>
      <c r="N16" s="902"/>
      <c r="O16" s="902"/>
      <c r="P16" s="902"/>
      <c r="Q16" s="902"/>
      <c r="R16" s="902"/>
      <c r="S16" s="902"/>
      <c r="T16" s="902"/>
      <c r="U16" s="902"/>
      <c r="V16" s="902"/>
      <c r="W16" s="902"/>
      <c r="X16" s="902"/>
      <c r="Y16" s="902"/>
      <c r="Z16" s="913"/>
      <c r="BA16" s="130"/>
      <c r="BB16" s="130"/>
      <c r="BC16" s="130"/>
      <c r="BD16" s="130"/>
    </row>
    <row r="17" spans="1:56" ht="15" customHeight="1" outlineLevel="1" x14ac:dyDescent="0.2">
      <c r="B17" s="896" t="s">
        <v>442</v>
      </c>
      <c r="C17" s="897"/>
      <c r="D17" s="897"/>
      <c r="E17" s="902"/>
      <c r="F17" s="902"/>
      <c r="G17" s="902"/>
      <c r="H17" s="902"/>
      <c r="I17" s="902"/>
      <c r="J17" s="902"/>
      <c r="K17" s="902"/>
      <c r="L17" s="902"/>
      <c r="M17" s="902"/>
      <c r="N17" s="902"/>
      <c r="O17" s="902"/>
      <c r="P17" s="902"/>
      <c r="Q17" s="902"/>
      <c r="R17" s="902"/>
      <c r="S17" s="902"/>
      <c r="T17" s="902"/>
      <c r="U17" s="902"/>
      <c r="V17" s="902"/>
      <c r="W17" s="902"/>
      <c r="X17" s="902"/>
      <c r="Y17" s="902"/>
      <c r="Z17" s="913"/>
      <c r="BA17" s="130"/>
      <c r="BB17" s="130"/>
      <c r="BC17" s="130"/>
      <c r="BD17" s="130"/>
    </row>
    <row r="18" spans="1:56" ht="15" customHeight="1" outlineLevel="1" x14ac:dyDescent="0.2">
      <c r="B18" s="896" t="s">
        <v>443</v>
      </c>
      <c r="C18" s="897"/>
      <c r="D18" s="897"/>
      <c r="E18" s="902"/>
      <c r="F18" s="902"/>
      <c r="G18" s="902"/>
      <c r="H18" s="902"/>
      <c r="I18" s="902"/>
      <c r="J18" s="902"/>
      <c r="K18" s="902"/>
      <c r="L18" s="902"/>
      <c r="M18" s="902"/>
      <c r="N18" s="902"/>
      <c r="O18" s="902"/>
      <c r="P18" s="902"/>
      <c r="Q18" s="902"/>
      <c r="R18" s="902"/>
      <c r="S18" s="902"/>
      <c r="T18" s="902"/>
      <c r="U18" s="902"/>
      <c r="V18" s="902"/>
      <c r="W18" s="902"/>
      <c r="X18" s="902"/>
      <c r="Y18" s="902"/>
      <c r="Z18" s="913"/>
      <c r="BA18" s="130"/>
      <c r="BB18" s="130"/>
      <c r="BC18" s="130"/>
      <c r="BD18" s="130"/>
    </row>
    <row r="19" spans="1:56" ht="15" customHeight="1" outlineLevel="1" x14ac:dyDescent="0.2">
      <c r="B19" s="896" t="s">
        <v>444</v>
      </c>
      <c r="C19" s="897"/>
      <c r="D19" s="897"/>
      <c r="E19" s="902"/>
      <c r="F19" s="902"/>
      <c r="G19" s="902"/>
      <c r="H19" s="902"/>
      <c r="I19" s="902"/>
      <c r="J19" s="902"/>
      <c r="K19" s="902"/>
      <c r="L19" s="902"/>
      <c r="M19" s="902"/>
      <c r="N19" s="902"/>
      <c r="O19" s="902"/>
      <c r="P19" s="902"/>
      <c r="Q19" s="902"/>
      <c r="R19" s="902"/>
      <c r="S19" s="902"/>
      <c r="T19" s="902"/>
      <c r="U19" s="902"/>
      <c r="V19" s="902"/>
      <c r="W19" s="902"/>
      <c r="X19" s="902"/>
      <c r="Y19" s="902"/>
      <c r="Z19" s="913"/>
      <c r="BA19" s="130"/>
      <c r="BB19" s="130"/>
      <c r="BC19" s="130"/>
      <c r="BD19" s="130"/>
    </row>
    <row r="20" spans="1:56" ht="12.75" outlineLevel="1" x14ac:dyDescent="0.2">
      <c r="B20" s="896" t="s">
        <v>445</v>
      </c>
      <c r="C20" s="897"/>
      <c r="D20" s="897"/>
      <c r="E20" s="902"/>
      <c r="F20" s="902"/>
      <c r="G20" s="902"/>
      <c r="H20" s="902"/>
      <c r="I20" s="902"/>
      <c r="J20" s="902"/>
      <c r="K20" s="902"/>
      <c r="L20" s="902"/>
      <c r="M20" s="902"/>
      <c r="N20" s="902"/>
      <c r="O20" s="902"/>
      <c r="P20" s="902"/>
      <c r="Q20" s="902"/>
      <c r="R20" s="902"/>
      <c r="S20" s="902"/>
      <c r="T20" s="902"/>
      <c r="U20" s="902"/>
      <c r="V20" s="902"/>
      <c r="W20" s="902"/>
      <c r="X20" s="902"/>
      <c r="Y20" s="902"/>
      <c r="Z20" s="913"/>
      <c r="BA20" s="130"/>
      <c r="BB20" s="130"/>
      <c r="BC20" s="130"/>
      <c r="BD20" s="130"/>
    </row>
    <row r="21" spans="1:56" ht="15" customHeight="1" outlineLevel="1" thickBot="1" x14ac:dyDescent="0.25">
      <c r="B21" s="917" t="s">
        <v>23</v>
      </c>
      <c r="C21" s="918"/>
      <c r="D21" s="918"/>
      <c r="E21" s="919"/>
      <c r="F21" s="919"/>
      <c r="G21" s="919"/>
      <c r="H21" s="919"/>
      <c r="I21" s="919"/>
      <c r="J21" s="919"/>
      <c r="K21" s="919"/>
      <c r="L21" s="919"/>
      <c r="M21" s="919"/>
      <c r="N21" s="919"/>
      <c r="O21" s="919"/>
      <c r="P21" s="919"/>
      <c r="Q21" s="919"/>
      <c r="R21" s="919"/>
      <c r="S21" s="919"/>
      <c r="T21" s="919"/>
      <c r="U21" s="919"/>
      <c r="V21" s="919"/>
      <c r="W21" s="919"/>
      <c r="X21" s="919"/>
      <c r="Y21" s="919"/>
      <c r="Z21" s="920"/>
      <c r="BA21" s="130"/>
      <c r="BB21" s="130"/>
      <c r="BC21" s="130"/>
      <c r="BD21" s="130"/>
    </row>
    <row r="22" spans="1:56" ht="13.5" outlineLevel="1" thickBot="1" x14ac:dyDescent="0.25"/>
    <row r="23" spans="1:56" ht="15" customHeight="1" thickBot="1" x14ac:dyDescent="0.25">
      <c r="A23" s="129"/>
      <c r="B23" s="922" t="s">
        <v>261</v>
      </c>
      <c r="C23" s="923"/>
      <c r="D23" s="923"/>
      <c r="E23" s="923"/>
      <c r="F23" s="923"/>
      <c r="G23" s="923"/>
      <c r="H23" s="923"/>
      <c r="I23" s="923"/>
      <c r="J23" s="923"/>
      <c r="K23" s="923"/>
      <c r="L23" s="923"/>
      <c r="M23" s="923"/>
      <c r="N23" s="924"/>
      <c r="O23" s="922" t="s">
        <v>262</v>
      </c>
      <c r="P23" s="923"/>
      <c r="Q23" s="923"/>
      <c r="R23" s="923"/>
      <c r="S23" s="923"/>
      <c r="T23" s="923"/>
      <c r="U23" s="923"/>
      <c r="V23" s="923"/>
      <c r="W23" s="923"/>
      <c r="X23" s="923"/>
      <c r="Y23" s="923"/>
      <c r="Z23" s="923"/>
      <c r="AA23" s="923"/>
      <c r="AB23" s="923"/>
      <c r="AC23" s="923"/>
      <c r="AD23" s="923"/>
      <c r="AE23" s="923"/>
      <c r="AF23" s="923"/>
      <c r="AG23" s="923"/>
      <c r="AH23" s="923"/>
      <c r="AI23" s="923"/>
      <c r="AJ23" s="923"/>
      <c r="AK23" s="923"/>
      <c r="AL23" s="923"/>
      <c r="AM23" s="923"/>
      <c r="AN23" s="923"/>
      <c r="AO23" s="923"/>
      <c r="AP23" s="923"/>
      <c r="AQ23" s="923"/>
      <c r="AR23" s="923"/>
      <c r="AS23" s="923"/>
      <c r="AT23" s="923"/>
      <c r="AU23" s="923"/>
      <c r="AV23" s="923"/>
      <c r="AW23" s="923"/>
      <c r="AX23" s="923"/>
      <c r="AY23" s="923"/>
      <c r="AZ23" s="923"/>
      <c r="BA23" s="923"/>
      <c r="BB23" s="923"/>
      <c r="BC23" s="924"/>
    </row>
    <row r="24" spans="1:56" s="132" customFormat="1" x14ac:dyDescent="0.25">
      <c r="A24" s="131"/>
      <c r="B24" s="925" t="s">
        <v>279</v>
      </c>
      <c r="C24" s="927" t="s">
        <v>420</v>
      </c>
      <c r="D24" s="927" t="s">
        <v>421</v>
      </c>
      <c r="E24" s="929" t="s">
        <v>446</v>
      </c>
      <c r="F24" s="931" t="s">
        <v>264</v>
      </c>
      <c r="G24" s="931" t="s">
        <v>276</v>
      </c>
      <c r="H24" s="927" t="s">
        <v>265</v>
      </c>
      <c r="I24" s="933" t="s">
        <v>422</v>
      </c>
      <c r="J24" s="927" t="s">
        <v>266</v>
      </c>
      <c r="K24" s="929" t="s">
        <v>267</v>
      </c>
      <c r="L24" s="935" t="s">
        <v>268</v>
      </c>
      <c r="M24" s="936"/>
      <c r="N24" s="937" t="s">
        <v>269</v>
      </c>
      <c r="O24" s="939" t="s">
        <v>270</v>
      </c>
      <c r="P24" s="939"/>
      <c r="Q24" s="940"/>
      <c r="R24" s="941"/>
      <c r="S24" s="942"/>
      <c r="T24" s="915"/>
      <c r="U24" s="916"/>
      <c r="V24" s="914" t="e">
        <f>EDATE(S24,-1)</f>
        <v>#NUM!</v>
      </c>
      <c r="W24" s="915"/>
      <c r="X24" s="916"/>
      <c r="Y24" s="914" t="e">
        <f>EDATE(V24,-1)</f>
        <v>#NUM!</v>
      </c>
      <c r="Z24" s="915"/>
      <c r="AA24" s="916"/>
      <c r="AB24" s="914" t="e">
        <f>EDATE(Y24,-1)</f>
        <v>#NUM!</v>
      </c>
      <c r="AC24" s="915"/>
      <c r="AD24" s="916"/>
      <c r="AE24" s="914" t="e">
        <f>EDATE(AB24,-1)</f>
        <v>#NUM!</v>
      </c>
      <c r="AF24" s="915"/>
      <c r="AG24" s="916"/>
      <c r="AH24" s="914" t="e">
        <f>EDATE(AE24,-1)</f>
        <v>#NUM!</v>
      </c>
      <c r="AI24" s="915"/>
      <c r="AJ24" s="916"/>
      <c r="AK24" s="914" t="e">
        <f>EDATE(AH24,-1)</f>
        <v>#NUM!</v>
      </c>
      <c r="AL24" s="915"/>
      <c r="AM24" s="916"/>
      <c r="AN24" s="914" t="e">
        <f>EDATE(AK24,-1)</f>
        <v>#NUM!</v>
      </c>
      <c r="AO24" s="915"/>
      <c r="AP24" s="916"/>
      <c r="AQ24" s="914" t="e">
        <f>EDATE(AN24,-1)</f>
        <v>#NUM!</v>
      </c>
      <c r="AR24" s="915"/>
      <c r="AS24" s="916"/>
      <c r="AT24" s="914" t="e">
        <f>EDATE(AQ24,-1)</f>
        <v>#NUM!</v>
      </c>
      <c r="AU24" s="915"/>
      <c r="AV24" s="916"/>
      <c r="AW24" s="914" t="e">
        <f>EDATE(AT24,-1)</f>
        <v>#NUM!</v>
      </c>
      <c r="AX24" s="915"/>
      <c r="AY24" s="916"/>
      <c r="AZ24" s="914" t="e">
        <f>EDATE(AW24,-1)</f>
        <v>#NUM!</v>
      </c>
      <c r="BA24" s="915"/>
      <c r="BB24" s="916"/>
      <c r="BC24" s="921" t="s">
        <v>271</v>
      </c>
      <c r="BD24" s="131"/>
    </row>
    <row r="25" spans="1:56" s="132" customFormat="1" ht="45" x14ac:dyDescent="0.25">
      <c r="A25" s="131"/>
      <c r="B25" s="926"/>
      <c r="C25" s="928"/>
      <c r="D25" s="928"/>
      <c r="E25" s="930"/>
      <c r="F25" s="932"/>
      <c r="G25" s="932"/>
      <c r="H25" s="928"/>
      <c r="I25" s="934"/>
      <c r="J25" s="928"/>
      <c r="K25" s="930"/>
      <c r="L25" s="935"/>
      <c r="M25" s="936"/>
      <c r="N25" s="938"/>
      <c r="O25" s="133" t="s">
        <v>272</v>
      </c>
      <c r="P25" s="133" t="s">
        <v>447</v>
      </c>
      <c r="Q25" s="367" t="s">
        <v>273</v>
      </c>
      <c r="R25" s="368" t="s">
        <v>274</v>
      </c>
      <c r="S25" s="134" t="s">
        <v>275</v>
      </c>
      <c r="T25" s="366" t="s">
        <v>276</v>
      </c>
      <c r="U25" s="368" t="s">
        <v>277</v>
      </c>
      <c r="V25" s="135" t="s">
        <v>275</v>
      </c>
      <c r="W25" s="366" t="s">
        <v>276</v>
      </c>
      <c r="X25" s="368" t="s">
        <v>277</v>
      </c>
      <c r="Y25" s="135" t="s">
        <v>275</v>
      </c>
      <c r="Z25" s="366" t="s">
        <v>276</v>
      </c>
      <c r="AA25" s="368" t="s">
        <v>277</v>
      </c>
      <c r="AB25" s="135" t="s">
        <v>275</v>
      </c>
      <c r="AC25" s="366" t="s">
        <v>276</v>
      </c>
      <c r="AD25" s="368" t="s">
        <v>277</v>
      </c>
      <c r="AE25" s="135" t="s">
        <v>275</v>
      </c>
      <c r="AF25" s="366" t="s">
        <v>276</v>
      </c>
      <c r="AG25" s="136" t="s">
        <v>278</v>
      </c>
      <c r="AH25" s="135" t="s">
        <v>275</v>
      </c>
      <c r="AI25" s="366" t="s">
        <v>276</v>
      </c>
      <c r="AJ25" s="368" t="s">
        <v>277</v>
      </c>
      <c r="AK25" s="135" t="s">
        <v>275</v>
      </c>
      <c r="AL25" s="366" t="s">
        <v>276</v>
      </c>
      <c r="AM25" s="368" t="s">
        <v>277</v>
      </c>
      <c r="AN25" s="135" t="s">
        <v>275</v>
      </c>
      <c r="AO25" s="366" t="s">
        <v>276</v>
      </c>
      <c r="AP25" s="368" t="s">
        <v>277</v>
      </c>
      <c r="AQ25" s="135" t="s">
        <v>275</v>
      </c>
      <c r="AR25" s="366" t="s">
        <v>276</v>
      </c>
      <c r="AS25" s="368" t="s">
        <v>277</v>
      </c>
      <c r="AT25" s="135" t="s">
        <v>275</v>
      </c>
      <c r="AU25" s="366" t="s">
        <v>276</v>
      </c>
      <c r="AV25" s="368" t="s">
        <v>277</v>
      </c>
      <c r="AW25" s="135" t="s">
        <v>275</v>
      </c>
      <c r="AX25" s="366" t="s">
        <v>276</v>
      </c>
      <c r="AY25" s="368" t="s">
        <v>277</v>
      </c>
      <c r="AZ25" s="135" t="s">
        <v>275</v>
      </c>
      <c r="BA25" s="366" t="s">
        <v>276</v>
      </c>
      <c r="BB25" s="368" t="s">
        <v>277</v>
      </c>
      <c r="BC25" s="921"/>
      <c r="BD25" s="131"/>
    </row>
    <row r="26" spans="1:56" ht="15" customHeight="1" x14ac:dyDescent="0.2">
      <c r="B26" s="137"/>
      <c r="C26" s="138"/>
      <c r="D26" s="138"/>
      <c r="E26" s="139"/>
      <c r="F26" s="139"/>
      <c r="G26" s="140"/>
      <c r="H26" s="141"/>
      <c r="I26" s="139"/>
      <c r="J26" s="138"/>
      <c r="K26" s="142" t="str">
        <f ca="1">IFERROR(IF(J26&lt;(TODAY()-H26)/30,"",J26-((TODAY()-H26)/30)+1),"")</f>
        <v/>
      </c>
      <c r="L26" s="143"/>
      <c r="M26" s="144" t="str">
        <f t="shared" ref="M26:M29" ca="1" si="0">IF(OR(L26="Yes",AND(K26&gt;1,K26&lt;&gt;"")),G26,"")</f>
        <v/>
      </c>
      <c r="N26" s="138"/>
      <c r="O26" s="145" t="str">
        <f t="shared" ref="O26:O29" si="1">IF($G26&lt;&gt;"",COUNT($S26,$V26,$Y26,$AB26,$AE26,$AH26,$AK26,$AN26,$AQ26,$AT26,$AW26,$AZ26),"")</f>
        <v/>
      </c>
      <c r="P26" s="145"/>
      <c r="Q26" s="146" t="str">
        <f t="shared" ref="Q26:Q29" si="2">IF($G26&lt;&gt;"",SUM($T26,$W26,$Z26,$AC26,$AF26,$AI26,$AL26,$AO26,$AR26,$AU26,$AX26,$BA26),"")</f>
        <v/>
      </c>
      <c r="R26" s="147" t="str">
        <f t="shared" ref="R26:R29" si="3">IF($G26&lt;&gt;"",IFERROR(AVERAGE($U26,$X26,$AA26,$AD26,$AG26,$AJ26,$AM26,$AP26,$AS26,$AV26,$AY26,$BB26),""),"")</f>
        <v/>
      </c>
      <c r="S26" s="138"/>
      <c r="T26" s="139"/>
      <c r="U26" s="146"/>
      <c r="V26" s="138"/>
      <c r="W26" s="139"/>
      <c r="X26" s="146"/>
      <c r="Y26" s="138"/>
      <c r="Z26" s="139"/>
      <c r="AA26" s="146"/>
      <c r="AB26" s="138"/>
      <c r="AC26" s="139"/>
      <c r="AD26" s="146"/>
      <c r="AE26" s="138"/>
      <c r="AF26" s="139"/>
      <c r="AG26" s="146"/>
      <c r="AH26" s="138"/>
      <c r="AI26" s="139"/>
      <c r="AJ26" s="146"/>
      <c r="AK26" s="138"/>
      <c r="AL26" s="139"/>
      <c r="AM26" s="146"/>
      <c r="AN26" s="138"/>
      <c r="AO26" s="139"/>
      <c r="AP26" s="146"/>
      <c r="AQ26" s="138"/>
      <c r="AR26" s="139"/>
      <c r="AS26" s="146"/>
      <c r="AT26" s="138"/>
      <c r="AU26" s="139"/>
      <c r="AV26" s="146"/>
      <c r="AW26" s="138"/>
      <c r="AX26" s="139"/>
      <c r="AY26" s="146"/>
      <c r="AZ26" s="138"/>
      <c r="BA26" s="139"/>
      <c r="BB26" s="146"/>
      <c r="BC26" s="148"/>
    </row>
    <row r="27" spans="1:56" ht="15" customHeight="1" x14ac:dyDescent="0.2">
      <c r="B27" s="137"/>
      <c r="C27" s="149"/>
      <c r="D27" s="138"/>
      <c r="E27" s="150"/>
      <c r="F27" s="139"/>
      <c r="G27" s="151"/>
      <c r="H27" s="152"/>
      <c r="I27" s="150"/>
      <c r="J27" s="149"/>
      <c r="K27" s="142" t="str">
        <f ca="1">IFERROR(IF(J27&lt;(TODAY()-H27)/30,"",J27-((TODAY()-H27)/30)+1),"")</f>
        <v/>
      </c>
      <c r="L27" s="153"/>
      <c r="M27" s="144" t="str">
        <f t="shared" ca="1" si="0"/>
        <v/>
      </c>
      <c r="N27" s="149"/>
      <c r="O27" s="145" t="str">
        <f t="shared" si="1"/>
        <v/>
      </c>
      <c r="P27" s="145"/>
      <c r="Q27" s="146" t="str">
        <f t="shared" si="2"/>
        <v/>
      </c>
      <c r="R27" s="147" t="str">
        <f t="shared" si="3"/>
        <v/>
      </c>
      <c r="S27" s="138"/>
      <c r="T27" s="139"/>
      <c r="U27" s="146"/>
      <c r="V27" s="138"/>
      <c r="W27" s="139"/>
      <c r="X27" s="146"/>
      <c r="Y27" s="138"/>
      <c r="Z27" s="139"/>
      <c r="AA27" s="146"/>
      <c r="AB27" s="138"/>
      <c r="AC27" s="139"/>
      <c r="AD27" s="146"/>
      <c r="AE27" s="138"/>
      <c r="AF27" s="139"/>
      <c r="AG27" s="146"/>
      <c r="AH27" s="138"/>
      <c r="AI27" s="139"/>
      <c r="AJ27" s="146"/>
      <c r="AK27" s="138"/>
      <c r="AL27" s="139"/>
      <c r="AM27" s="146"/>
      <c r="AN27" s="138"/>
      <c r="AO27" s="139"/>
      <c r="AP27" s="146"/>
      <c r="AQ27" s="138"/>
      <c r="AR27" s="139"/>
      <c r="AS27" s="146"/>
      <c r="AT27" s="138"/>
      <c r="AU27" s="139"/>
      <c r="AV27" s="146"/>
      <c r="AW27" s="138"/>
      <c r="AX27" s="139"/>
      <c r="AY27" s="146"/>
      <c r="AZ27" s="138"/>
      <c r="BA27" s="139"/>
      <c r="BB27" s="146"/>
      <c r="BC27" s="154"/>
    </row>
    <row r="28" spans="1:56" ht="15" customHeight="1" x14ac:dyDescent="0.2">
      <c r="B28" s="137"/>
      <c r="C28" s="149"/>
      <c r="D28" s="138"/>
      <c r="E28" s="150"/>
      <c r="F28" s="139"/>
      <c r="G28" s="151"/>
      <c r="H28" s="152"/>
      <c r="I28" s="150"/>
      <c r="J28" s="149"/>
      <c r="K28" s="142" t="str">
        <f ca="1">IFERROR(IF(J28&lt;(TODAY()-H28)/30,"",J28-((TODAY()-H28)/30)+1),"")</f>
        <v/>
      </c>
      <c r="L28" s="153"/>
      <c r="M28" s="144" t="str">
        <f t="shared" ca="1" si="0"/>
        <v/>
      </c>
      <c r="N28" s="149"/>
      <c r="O28" s="145" t="str">
        <f t="shared" si="1"/>
        <v/>
      </c>
      <c r="P28" s="145"/>
      <c r="Q28" s="146" t="str">
        <f t="shared" si="2"/>
        <v/>
      </c>
      <c r="R28" s="146" t="str">
        <f t="shared" si="3"/>
        <v/>
      </c>
      <c r="S28" s="138"/>
      <c r="T28" s="139"/>
      <c r="U28" s="146"/>
      <c r="V28" s="138"/>
      <c r="W28" s="139"/>
      <c r="X28" s="146"/>
      <c r="Y28" s="138"/>
      <c r="Z28" s="139"/>
      <c r="AA28" s="146"/>
      <c r="AB28" s="138"/>
      <c r="AC28" s="139"/>
      <c r="AD28" s="146"/>
      <c r="AE28" s="138"/>
      <c r="AF28" s="139"/>
      <c r="AG28" s="146"/>
      <c r="AH28" s="138"/>
      <c r="AI28" s="139"/>
      <c r="AJ28" s="146"/>
      <c r="AK28" s="138"/>
      <c r="AL28" s="139"/>
      <c r="AM28" s="146"/>
      <c r="AN28" s="138"/>
      <c r="AO28" s="139"/>
      <c r="AP28" s="146"/>
      <c r="AQ28" s="138"/>
      <c r="AR28" s="139"/>
      <c r="AS28" s="146"/>
      <c r="AT28" s="138"/>
      <c r="AU28" s="139"/>
      <c r="AV28" s="146"/>
      <c r="AW28" s="138"/>
      <c r="AX28" s="139"/>
      <c r="AY28" s="146"/>
      <c r="AZ28" s="138"/>
      <c r="BA28" s="139"/>
      <c r="BB28" s="146"/>
      <c r="BC28" s="154"/>
    </row>
    <row r="29" spans="1:56" ht="15" customHeight="1" thickBot="1" x14ac:dyDescent="0.25">
      <c r="B29" s="137"/>
      <c r="C29" s="149"/>
      <c r="D29" s="138"/>
      <c r="E29" s="150"/>
      <c r="F29" s="139"/>
      <c r="G29" s="151"/>
      <c r="H29" s="152"/>
      <c r="I29" s="150"/>
      <c r="J29" s="149"/>
      <c r="K29" s="142" t="str">
        <f ca="1">IFERROR(IF(J29&lt;(TODAY()-H29)/30,"",J29-((TODAY()-H29)/30)+1),"")</f>
        <v/>
      </c>
      <c r="L29" s="153"/>
      <c r="M29" s="144" t="str">
        <f t="shared" ca="1" si="0"/>
        <v/>
      </c>
      <c r="N29" s="149"/>
      <c r="O29" s="145" t="str">
        <f t="shared" si="1"/>
        <v/>
      </c>
      <c r="P29" s="145"/>
      <c r="Q29" s="146" t="str">
        <f t="shared" si="2"/>
        <v/>
      </c>
      <c r="R29" s="146" t="str">
        <f t="shared" si="3"/>
        <v/>
      </c>
      <c r="S29" s="138"/>
      <c r="T29" s="139"/>
      <c r="U29" s="146"/>
      <c r="V29" s="138"/>
      <c r="W29" s="139"/>
      <c r="X29" s="146"/>
      <c r="Y29" s="138"/>
      <c r="Z29" s="139"/>
      <c r="AA29" s="146"/>
      <c r="AB29" s="138"/>
      <c r="AC29" s="139"/>
      <c r="AD29" s="146"/>
      <c r="AE29" s="138"/>
      <c r="AF29" s="139"/>
      <c r="AG29" s="146"/>
      <c r="AH29" s="138"/>
      <c r="AI29" s="139"/>
      <c r="AJ29" s="146"/>
      <c r="AK29" s="138"/>
      <c r="AL29" s="139"/>
      <c r="AM29" s="146"/>
      <c r="AN29" s="138"/>
      <c r="AO29" s="139"/>
      <c r="AP29" s="146"/>
      <c r="AQ29" s="138"/>
      <c r="AR29" s="139"/>
      <c r="AS29" s="146"/>
      <c r="AT29" s="138"/>
      <c r="AU29" s="139"/>
      <c r="AV29" s="146"/>
      <c r="AW29" s="138"/>
      <c r="AX29" s="139"/>
      <c r="AY29" s="146"/>
      <c r="AZ29" s="138"/>
      <c r="BA29" s="139"/>
      <c r="BB29" s="146"/>
      <c r="BC29" s="154"/>
    </row>
    <row r="30" spans="1:56" ht="15" customHeight="1" thickBot="1" x14ac:dyDescent="0.25">
      <c r="B30" s="372" t="s">
        <v>250</v>
      </c>
      <c r="C30" s="373"/>
      <c r="D30" s="374">
        <f>SUBTOTAL(103,LoanTrack[Column3])</f>
        <v>0</v>
      </c>
      <c r="E30" s="375">
        <f>SUBTOTAL(109,LoanTrack[Column4])</f>
        <v>0</v>
      </c>
      <c r="F30" s="375">
        <f>SUBTOTAL(109,LoanTrack[Column52])</f>
        <v>0</v>
      </c>
      <c r="G30" s="376">
        <f>SUBTOTAL(109,LoanTrack[Column5])</f>
        <v>0</v>
      </c>
      <c r="H30" s="373"/>
      <c r="I30" s="155">
        <f>SUBTOTAL(109,LoanTrack[Column54])</f>
        <v>0</v>
      </c>
      <c r="J30" s="373"/>
      <c r="K30" s="373"/>
      <c r="L30" s="373">
        <f>COUNTIF(L26:L29,"Yes")</f>
        <v>0</v>
      </c>
      <c r="M30" s="375">
        <f ca="1">SUBTOTAL(109,LoanTrack[Column10])</f>
        <v>0</v>
      </c>
      <c r="N30" s="374">
        <f>SUMPRODUCT((N26:N29&lt;&gt;"")/COUNTIF(N26:N29,N26:N29&amp;""))</f>
        <v>0</v>
      </c>
      <c r="O30" s="375">
        <f>SUBTOTAL(109,LoanTrack[Column51])</f>
        <v>0</v>
      </c>
      <c r="P30" s="155">
        <f>SUBTOTAL(109,LoanTrack[Column53])</f>
        <v>0</v>
      </c>
      <c r="Q30" s="375">
        <f>SUBTOTAL(109,LoanTrack[Column50])</f>
        <v>0</v>
      </c>
      <c r="R30" s="375" t="str">
        <f>IFERROR(SUBTOTAL(101,R26:R29),"")</f>
        <v/>
      </c>
      <c r="S30" s="375">
        <f>SUBTOTAL(103,LoanTrack[Column12])</f>
        <v>0</v>
      </c>
      <c r="T30" s="375">
        <f>SUBTOTAL(109,LoanTrack[Column13])</f>
        <v>0</v>
      </c>
      <c r="U30" s="375" t="str">
        <f>IFERROR(SUBTOTAL(101,U26:U29),"")</f>
        <v/>
      </c>
      <c r="V30" s="375">
        <f>SUBTOTAL(103,LoanTrack[Column15])</f>
        <v>0</v>
      </c>
      <c r="W30" s="375">
        <f>SUBTOTAL(109,LoanTrack[Column16])</f>
        <v>0</v>
      </c>
      <c r="X30" s="375" t="str">
        <f>IFERROR(SUBTOTAL(101,X26:X29),"")</f>
        <v/>
      </c>
      <c r="Y30" s="375">
        <f>SUBTOTAL(103,LoanTrack[Column18])</f>
        <v>0</v>
      </c>
      <c r="Z30" s="375">
        <f>SUBTOTAL(109,LoanTrack[Column19])</f>
        <v>0</v>
      </c>
      <c r="AA30" s="375" t="str">
        <f>IFERROR(SUBTOTAL(101,AA26:AA29),"")</f>
        <v/>
      </c>
      <c r="AB30" s="375">
        <f>SUBTOTAL(103,LoanTrack[Column21])</f>
        <v>0</v>
      </c>
      <c r="AC30" s="375">
        <f>SUBTOTAL(109,LoanTrack[Column22])</f>
        <v>0</v>
      </c>
      <c r="AD30" s="375" t="str">
        <f>IFERROR(SUBTOTAL(101,AD26:AD29),"")</f>
        <v/>
      </c>
      <c r="AE30" s="375">
        <f>SUBTOTAL(103,LoanTrack[Column24])</f>
        <v>0</v>
      </c>
      <c r="AF30" s="375">
        <f>SUBTOTAL(109,LoanTrack[Column25])</f>
        <v>0</v>
      </c>
      <c r="AG30" s="375" t="str">
        <f>IFERROR(SUBTOTAL(101,AG26:AG29),"")</f>
        <v/>
      </c>
      <c r="AH30" s="375">
        <f>SUBTOTAL(103,LoanTrack[Column27])</f>
        <v>0</v>
      </c>
      <c r="AI30" s="375">
        <f>SUBTOTAL(109,LoanTrack[Column28])</f>
        <v>0</v>
      </c>
      <c r="AJ30" s="375" t="str">
        <f>IFERROR(SUBTOTAL(101,AJ26:AJ29),"")</f>
        <v/>
      </c>
      <c r="AK30" s="375">
        <f>SUBTOTAL(103,LoanTrack[Column30])</f>
        <v>0</v>
      </c>
      <c r="AL30" s="375">
        <f>SUBTOTAL(109,LoanTrack[Column31])</f>
        <v>0</v>
      </c>
      <c r="AM30" s="375" t="str">
        <f>IFERROR(SUBTOTAL(101,AM26:AM29),"")</f>
        <v/>
      </c>
      <c r="AN30" s="375">
        <f>SUBTOTAL(103,LoanTrack[Column33])</f>
        <v>0</v>
      </c>
      <c r="AO30" s="375">
        <f>SUBTOTAL(109,LoanTrack[Column34])</f>
        <v>0</v>
      </c>
      <c r="AP30" s="375" t="str">
        <f>IFERROR(SUBTOTAL(101,AP26:AP29),"")</f>
        <v/>
      </c>
      <c r="AQ30" s="375">
        <f>SUBTOTAL(103,LoanTrack[Column36])</f>
        <v>0</v>
      </c>
      <c r="AR30" s="375">
        <f>SUBTOTAL(109,LoanTrack[Column37])</f>
        <v>0</v>
      </c>
      <c r="AS30" s="375" t="str">
        <f>IFERROR(SUBTOTAL(101,AS26:AS29),"")</f>
        <v/>
      </c>
      <c r="AT30" s="375">
        <f>SUBTOTAL(103,LoanTrack[Column39])</f>
        <v>0</v>
      </c>
      <c r="AU30" s="375">
        <f>SUBTOTAL(109,LoanTrack[Column40])</f>
        <v>0</v>
      </c>
      <c r="AV30" s="375" t="str">
        <f>IFERROR(SUBTOTAL(101,AV26:AV29),"")</f>
        <v/>
      </c>
      <c r="AW30" s="375">
        <f>SUBTOTAL(103,LoanTrack[Column42])</f>
        <v>0</v>
      </c>
      <c r="AX30" s="375">
        <f>SUBTOTAL(109,LoanTrack[Column43])</f>
        <v>0</v>
      </c>
      <c r="AY30" s="375" t="str">
        <f>IFERROR(SUBTOTAL(101,AY26:AY29),"")</f>
        <v/>
      </c>
      <c r="AZ30" s="375">
        <f>SUBTOTAL(103,LoanTrack[Column45])</f>
        <v>0</v>
      </c>
      <c r="BA30" s="375">
        <f>SUBTOTAL(109,LoanTrack[Column46])</f>
        <v>0</v>
      </c>
      <c r="BB30" s="375" t="str">
        <f>IFERROR(SUBTOTAL(101,BB26:BB29),"")</f>
        <v/>
      </c>
      <c r="BC30" s="377">
        <f>SUBTOTAL(103,LoanTrack[Column48])</f>
        <v>0</v>
      </c>
    </row>
  </sheetData>
  <mergeCells count="162">
    <mergeCell ref="AT24:AV24"/>
    <mergeCell ref="AW24:AY24"/>
    <mergeCell ref="AZ24:BB24"/>
    <mergeCell ref="BC24:BC25"/>
    <mergeCell ref="B23:N23"/>
    <mergeCell ref="O23:BC23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M25"/>
    <mergeCell ref="N24:N25"/>
    <mergeCell ref="O24:R24"/>
    <mergeCell ref="S24:U24"/>
    <mergeCell ref="V24:X24"/>
    <mergeCell ref="Y24:AA24"/>
    <mergeCell ref="AB24:AD24"/>
    <mergeCell ref="AE24:AG24"/>
    <mergeCell ref="AH24:AJ24"/>
    <mergeCell ref="AK24:AM24"/>
    <mergeCell ref="AN24:AP24"/>
    <mergeCell ref="AQ24:AS24"/>
    <mergeCell ref="B20:D20"/>
    <mergeCell ref="E20:G20"/>
    <mergeCell ref="H20:J20"/>
    <mergeCell ref="K20:N20"/>
    <mergeCell ref="O20:R20"/>
    <mergeCell ref="S20:V20"/>
    <mergeCell ref="W20:Z20"/>
    <mergeCell ref="B21:D21"/>
    <mergeCell ref="E21:G21"/>
    <mergeCell ref="H21:J21"/>
    <mergeCell ref="K21:N21"/>
    <mergeCell ref="O21:R21"/>
    <mergeCell ref="S21:V21"/>
    <mergeCell ref="W21:Z21"/>
    <mergeCell ref="S17:V17"/>
    <mergeCell ref="W17:Z17"/>
    <mergeCell ref="S18:V18"/>
    <mergeCell ref="W18:Z18"/>
    <mergeCell ref="B19:D19"/>
    <mergeCell ref="E19:G19"/>
    <mergeCell ref="H19:J19"/>
    <mergeCell ref="K19:N19"/>
    <mergeCell ref="O19:R19"/>
    <mergeCell ref="S19:V19"/>
    <mergeCell ref="W19:Z19"/>
    <mergeCell ref="B17:D17"/>
    <mergeCell ref="E17:G17"/>
    <mergeCell ref="H17:J17"/>
    <mergeCell ref="K17:N17"/>
    <mergeCell ref="O17:R17"/>
    <mergeCell ref="B18:D18"/>
    <mergeCell ref="E18:G18"/>
    <mergeCell ref="H18:J18"/>
    <mergeCell ref="K18:N18"/>
    <mergeCell ref="O18:R18"/>
    <mergeCell ref="W12:Z12"/>
    <mergeCell ref="S13:V13"/>
    <mergeCell ref="W13:Z13"/>
    <mergeCell ref="S14:V14"/>
    <mergeCell ref="W14:Z14"/>
    <mergeCell ref="S15:V15"/>
    <mergeCell ref="W15:Z15"/>
    <mergeCell ref="S16:V16"/>
    <mergeCell ref="W16:Z16"/>
    <mergeCell ref="S12:V12"/>
    <mergeCell ref="B2:Z2"/>
    <mergeCell ref="S3:V3"/>
    <mergeCell ref="W3:Z3"/>
    <mergeCell ref="S4:V4"/>
    <mergeCell ref="W4:Z4"/>
    <mergeCell ref="S5:V5"/>
    <mergeCell ref="W5:Z5"/>
    <mergeCell ref="S6:V6"/>
    <mergeCell ref="W6:Z6"/>
    <mergeCell ref="H5:J5"/>
    <mergeCell ref="K5:N5"/>
    <mergeCell ref="O5:R5"/>
    <mergeCell ref="B6:D6"/>
    <mergeCell ref="E6:G6"/>
    <mergeCell ref="H6:J6"/>
    <mergeCell ref="K6:N6"/>
    <mergeCell ref="O6:R6"/>
    <mergeCell ref="S7:V7"/>
    <mergeCell ref="W7:Z7"/>
    <mergeCell ref="S8:V8"/>
    <mergeCell ref="W8:Z8"/>
    <mergeCell ref="S9:V9"/>
    <mergeCell ref="W9:Z9"/>
    <mergeCell ref="S10:V10"/>
    <mergeCell ref="W10:Z10"/>
    <mergeCell ref="S11:V11"/>
    <mergeCell ref="W11:Z11"/>
    <mergeCell ref="B15:D15"/>
    <mergeCell ref="E15:G15"/>
    <mergeCell ref="H15:J15"/>
    <mergeCell ref="K15:N15"/>
    <mergeCell ref="O15:R15"/>
    <mergeCell ref="B16:D16"/>
    <mergeCell ref="E16:G16"/>
    <mergeCell ref="H16:J16"/>
    <mergeCell ref="K16:N16"/>
    <mergeCell ref="O16:R16"/>
    <mergeCell ref="K12:N12"/>
    <mergeCell ref="O12:R12"/>
    <mergeCell ref="B13:D13"/>
    <mergeCell ref="E13:G13"/>
    <mergeCell ref="H13:J13"/>
    <mergeCell ref="K13:N13"/>
    <mergeCell ref="O13:R13"/>
    <mergeCell ref="B14:D14"/>
    <mergeCell ref="E14:G14"/>
    <mergeCell ref="H14:J14"/>
    <mergeCell ref="K14:N14"/>
    <mergeCell ref="O14:R14"/>
    <mergeCell ref="B12:D12"/>
    <mergeCell ref="E12:G12"/>
    <mergeCell ref="H12:J12"/>
    <mergeCell ref="B7:D7"/>
    <mergeCell ref="E7:G7"/>
    <mergeCell ref="H7:J7"/>
    <mergeCell ref="K7:N7"/>
    <mergeCell ref="O7:R7"/>
    <mergeCell ref="B5:D5"/>
    <mergeCell ref="E5:G5"/>
    <mergeCell ref="B3:D3"/>
    <mergeCell ref="E3:G3"/>
    <mergeCell ref="H3:J3"/>
    <mergeCell ref="K3:N3"/>
    <mergeCell ref="O3:R3"/>
    <mergeCell ref="B4:D4"/>
    <mergeCell ref="E4:G4"/>
    <mergeCell ref="H4:J4"/>
    <mergeCell ref="K4:N4"/>
    <mergeCell ref="O4:R4"/>
    <mergeCell ref="B8:D8"/>
    <mergeCell ref="E8:G8"/>
    <mergeCell ref="B9:D9"/>
    <mergeCell ref="E9:G9"/>
    <mergeCell ref="B10:D10"/>
    <mergeCell ref="E10:G10"/>
    <mergeCell ref="B11:D11"/>
    <mergeCell ref="E11:G11"/>
    <mergeCell ref="H8:J8"/>
    <mergeCell ref="K8:N8"/>
    <mergeCell ref="O8:R8"/>
    <mergeCell ref="H9:J9"/>
    <mergeCell ref="K9:N9"/>
    <mergeCell ref="O9:R9"/>
    <mergeCell ref="H10:J10"/>
    <mergeCell ref="K10:N10"/>
    <mergeCell ref="O10:R10"/>
    <mergeCell ref="H11:J11"/>
    <mergeCell ref="K11:N11"/>
    <mergeCell ref="O11:R11"/>
  </mergeCells>
  <dataValidations count="2">
    <dataValidation type="whole" allowBlank="1" showInputMessage="1" showErrorMessage="1" errorTitle="Error" error="Not a valid Date" promptTitle="Date" prompt="Insert a date (DD)" sqref="S65560:S65565 S131096:S131101 S196632:S196637 S262168:S262173 S327704:S327709 S393240:S393245 S458776:S458781 S524312:S524317 S589848:S589853 S655384:S655389 S720920:S720925 S786456:S786461 S851992:S851997 S917528:S917533 S983064:S983069 V65560:V65565 V131096:V131101 V196632:V196637 V262168:V262173 V327704:V327709 V393240:V393245 V458776:V458781 V524312:V524317 V589848:V589853 V655384:V655389 V720920:V720925 V786456:V786461 V851992:V851997 V917528:V917533 V983064:V983069 Y65560:Y65565 Y131096:Y131101 Y196632:Y196637 Y262168:Y262173 Y327704:Y327709 Y393240:Y393245 Y458776:Y458781 Y524312:Y524317 Y589848:Y589853 Y655384:Y655389 Y720920:Y720925 Y786456:Y786461 Y851992:Y851997 Y917528:Y917533 Y983064:Y983069 AB65560:AB65565 AB131096:AB131101 AB196632:AB196637 AB262168:AB262173 AB327704:AB327709 AB393240:AB393245 AB458776:AB458781 AB524312:AB524317 AB589848:AB589853 AB655384:AB655389 AB720920:AB720925 AB786456:AB786461 AB851992:AB851997 AB917528:AB917533 AB983064:AB983069 AE65560:AE65565 AE131096:AE131101 AE196632:AE196637 AE262168:AE262173 AE327704:AE327709 AE393240:AE393245 AE458776:AE458781 AE524312:AE524317 AE589848:AE589853 AE655384:AE655389 AE720920:AE720925 AE786456:AE786461 AE851992:AE851997 AE917528:AE917533 AE983064:AE983069 AH65560:AH65565 AH131096:AH131101 AH196632:AH196637 AH262168:AH262173 AH327704:AH327709 AH393240:AH393245 AH458776:AH458781 AH524312:AH524317 AH589848:AH589853 AH655384:AH655389 AH720920:AH720925 AH786456:AH786461 AH851992:AH851997 AH917528:AH917533 AH983064:AH983069 AK65560:AK65565 AK131096:AK131101 AK196632:AK196637 AK262168:AK262173 AK327704:AK327709 AK393240:AK393245 AK458776:AK458781 AK524312:AK524317 AK589848:AK589853 AK655384:AK655389 AK720920:AK720925 AK786456:AK786461 AK851992:AK851997 AK917528:AK917533 AK983064:AK983069 AN65560:AN65565 AN131096:AN131101 AN196632:AN196637 AN262168:AN262173 AN327704:AN327709 AN393240:AN393245 AN458776:AN458781 AN524312:AN524317 AN589848:AN589853 AN655384:AN655389 AN720920:AN720925 AN786456:AN786461 AN851992:AN851997 AN917528:AN917533 AN983064:AN983069 AQ65560:AQ65565 AQ131096:AQ131101 AQ196632:AQ196637 AQ262168:AQ262173 AQ327704:AQ327709 AQ393240:AQ393245 AQ458776:AQ458781 AQ524312:AQ524317 AQ589848:AQ589853 AQ655384:AQ655389 AQ720920:AQ720925 AQ786456:AQ786461 AQ851992:AQ851997 AQ917528:AQ917533 AQ983064:AQ983069 AT65560:AT65565 AT131096:AT131101 AT196632:AT196637 AT262168:AT262173 AT327704:AT327709 AT393240:AT393245 AT458776:AT458781 AT524312:AT524317 AT589848:AT589853 AT655384:AT655389 AT720920:AT720925 AT786456:AT786461 AT851992:AT851997 AT917528:AT917533 AT983064:AT983069 AW65560:AW65565 AW131096:AW131101 AW196632:AW196637 AW262168:AW262173 AW327704:AW327709 AW393240:AW393245 AW458776:AW458781 AW524312:AW524317 AW589848:AW589853 AW655384:AW655389 AW720920:AW720925 AW786456:AW786461 AW851992:AW851997 AW917528:AW917533 AW983064:AW983069 AZ65560:AZ65565 AZ131096:AZ131101 AZ196632:AZ196637 AZ262168:AZ262173 AZ327704:AZ327709 AZ393240:AZ393245 AZ458776:AZ458781 AZ524312:AZ524317 AZ589848:AZ589853 AZ655384:AZ655389 AZ720920:AZ720925 AZ786456:AZ786461 AZ851992:AZ851997 AZ917528:AZ917533 AZ983064:AZ983069 AZ26:AZ29 AW26:AW29 AT26:AT29 AQ26:AQ29 AN26:AN29 AK26:AK29 AH26:AH29 AE26:AE29 AB26:AB29 Y26:Y29 V26:V29 S26:S29" xr:uid="{D59C09B4-DC59-461E-BB88-4B5D6A16C620}">
      <formula1>1</formula1>
      <formula2>31</formula2>
    </dataValidation>
    <dataValidation type="list" allowBlank="1" showInputMessage="1" showErrorMessage="1" sqref="C65560:C65565 C131096:C131101 C196632:C196637 C262168:C262173 C327704:C327709 C393240:C393245 C458776:C458781 C524312:C524317 C589848:C589853 C655384:C655389 C720920:C720925 C786456:C786461 C851992:C851997 C917528:C917533 C983064:C983069" xr:uid="{45E3630D-FC31-43F6-B66E-6CFE7FE6EA48}">
      <formula1>"Home Loan, LAP,Vehicle Loan,CVL, Personal Loan,Business Loan, CC/OD,Term Loan,Machinery Loan,Education Loan"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1107-F874-4962-9E1F-9958A456BA47}">
  <sheetPr codeName="Sheet6"/>
  <dimension ref="A1:E131"/>
  <sheetViews>
    <sheetView workbookViewId="0">
      <selection activeCell="A10" sqref="A10"/>
    </sheetView>
  </sheetViews>
  <sheetFormatPr defaultRowHeight="15" x14ac:dyDescent="0.25"/>
  <cols>
    <col min="1" max="1" width="77.5703125" customWidth="1"/>
    <col min="4" max="4" width="17.5703125" customWidth="1"/>
    <col min="5" max="5" width="49.7109375" bestFit="1" customWidth="1"/>
  </cols>
  <sheetData>
    <row r="1" spans="1:5" x14ac:dyDescent="0.25">
      <c r="A1" t="s">
        <v>502</v>
      </c>
      <c r="B1" t="s">
        <v>503</v>
      </c>
      <c r="C1" t="s">
        <v>504</v>
      </c>
      <c r="D1" t="s">
        <v>505</v>
      </c>
      <c r="E1" t="s">
        <v>732</v>
      </c>
    </row>
    <row r="2" spans="1:5" x14ac:dyDescent="0.25">
      <c r="A2" t="s">
        <v>506</v>
      </c>
      <c r="B2">
        <v>13</v>
      </c>
      <c r="C2" t="s">
        <v>507</v>
      </c>
      <c r="D2" t="s">
        <v>508</v>
      </c>
      <c r="E2" t="s">
        <v>31</v>
      </c>
    </row>
    <row r="3" spans="1:5" x14ac:dyDescent="0.25">
      <c r="A3" t="s">
        <v>509</v>
      </c>
      <c r="B3">
        <v>14</v>
      </c>
      <c r="C3" t="s">
        <v>510</v>
      </c>
      <c r="D3" t="s">
        <v>508</v>
      </c>
      <c r="E3" t="s">
        <v>32</v>
      </c>
    </row>
    <row r="4" spans="1:5" x14ac:dyDescent="0.25">
      <c r="A4" t="s">
        <v>511</v>
      </c>
      <c r="B4">
        <v>15</v>
      </c>
      <c r="C4" t="s">
        <v>512</v>
      </c>
      <c r="D4" t="s">
        <v>508</v>
      </c>
      <c r="E4" t="s">
        <v>33</v>
      </c>
    </row>
    <row r="5" spans="1:5" x14ac:dyDescent="0.25">
      <c r="A5" t="s">
        <v>513</v>
      </c>
      <c r="B5">
        <v>17</v>
      </c>
      <c r="C5" t="s">
        <v>514</v>
      </c>
      <c r="D5" t="s">
        <v>508</v>
      </c>
      <c r="E5" t="s">
        <v>31</v>
      </c>
    </row>
    <row r="6" spans="1:5" x14ac:dyDescent="0.25">
      <c r="A6" t="s">
        <v>515</v>
      </c>
      <c r="B6">
        <v>18</v>
      </c>
      <c r="C6" t="s">
        <v>516</v>
      </c>
      <c r="D6" t="s">
        <v>508</v>
      </c>
      <c r="E6" t="s">
        <v>32</v>
      </c>
    </row>
    <row r="7" spans="1:5" x14ac:dyDescent="0.25">
      <c r="A7" t="s">
        <v>517</v>
      </c>
      <c r="B7">
        <v>19</v>
      </c>
      <c r="C7" t="s">
        <v>518</v>
      </c>
      <c r="D7" t="s">
        <v>508</v>
      </c>
      <c r="E7" t="s">
        <v>33</v>
      </c>
    </row>
    <row r="8" spans="1:5" x14ac:dyDescent="0.25">
      <c r="A8" t="s">
        <v>519</v>
      </c>
      <c r="B8">
        <v>20</v>
      </c>
      <c r="C8" t="s">
        <v>520</v>
      </c>
      <c r="E8" t="s">
        <v>35</v>
      </c>
    </row>
    <row r="9" spans="1:5" x14ac:dyDescent="0.25">
      <c r="A9" t="s">
        <v>521</v>
      </c>
      <c r="B9">
        <v>21</v>
      </c>
      <c r="C9" t="s">
        <v>36</v>
      </c>
      <c r="D9" t="s">
        <v>508</v>
      </c>
      <c r="E9" t="s">
        <v>36</v>
      </c>
    </row>
    <row r="10" spans="1:5" x14ac:dyDescent="0.25">
      <c r="A10" t="s">
        <v>522</v>
      </c>
      <c r="B10">
        <v>22</v>
      </c>
      <c r="C10" t="s">
        <v>37</v>
      </c>
      <c r="E10" t="s">
        <v>37</v>
      </c>
    </row>
    <row r="11" spans="1:5" x14ac:dyDescent="0.25">
      <c r="A11" t="s">
        <v>523</v>
      </c>
      <c r="B11">
        <v>28</v>
      </c>
      <c r="C11" t="s">
        <v>41</v>
      </c>
      <c r="E11" t="s">
        <v>41</v>
      </c>
    </row>
    <row r="12" spans="1:5" x14ac:dyDescent="0.25">
      <c r="A12" t="s">
        <v>524</v>
      </c>
      <c r="B12">
        <v>29</v>
      </c>
      <c r="C12" t="s">
        <v>525</v>
      </c>
      <c r="E12" t="s">
        <v>42</v>
      </c>
    </row>
    <row r="13" spans="1:5" x14ac:dyDescent="0.25">
      <c r="A13" t="s">
        <v>526</v>
      </c>
      <c r="B13">
        <v>30</v>
      </c>
      <c r="C13" t="s">
        <v>43</v>
      </c>
      <c r="E13" t="s">
        <v>43</v>
      </c>
    </row>
    <row r="14" spans="1:5" x14ac:dyDescent="0.25">
      <c r="A14" t="s">
        <v>527</v>
      </c>
      <c r="B14">
        <v>32</v>
      </c>
      <c r="C14" t="s">
        <v>528</v>
      </c>
      <c r="E14" t="s">
        <v>41</v>
      </c>
    </row>
    <row r="15" spans="1:5" x14ac:dyDescent="0.25">
      <c r="A15" t="s">
        <v>529</v>
      </c>
      <c r="B15">
        <v>33</v>
      </c>
      <c r="C15" t="s">
        <v>530</v>
      </c>
      <c r="E15" t="s">
        <v>43</v>
      </c>
    </row>
    <row r="16" spans="1:5" x14ac:dyDescent="0.25">
      <c r="A16" t="s">
        <v>531</v>
      </c>
      <c r="B16">
        <v>35</v>
      </c>
      <c r="C16" t="s">
        <v>532</v>
      </c>
      <c r="E16" t="s">
        <v>41</v>
      </c>
    </row>
    <row r="17" spans="1:5" x14ac:dyDescent="0.25">
      <c r="A17" t="s">
        <v>533</v>
      </c>
      <c r="B17">
        <v>36</v>
      </c>
      <c r="C17" t="s">
        <v>534</v>
      </c>
      <c r="E17" t="s">
        <v>42</v>
      </c>
    </row>
    <row r="18" spans="1:5" x14ac:dyDescent="0.25">
      <c r="A18" t="s">
        <v>535</v>
      </c>
      <c r="B18">
        <v>37</v>
      </c>
      <c r="C18" t="s">
        <v>536</v>
      </c>
      <c r="E18" t="s">
        <v>43</v>
      </c>
    </row>
    <row r="19" spans="1:5" x14ac:dyDescent="0.25">
      <c r="A19" t="s">
        <v>537</v>
      </c>
      <c r="B19">
        <v>39</v>
      </c>
      <c r="C19" t="s">
        <v>538</v>
      </c>
      <c r="E19" t="s">
        <v>47</v>
      </c>
    </row>
    <row r="20" spans="1:5" x14ac:dyDescent="0.25">
      <c r="A20" t="s">
        <v>539</v>
      </c>
      <c r="B20">
        <v>40</v>
      </c>
      <c r="C20" t="s">
        <v>540</v>
      </c>
      <c r="E20" t="s">
        <v>48</v>
      </c>
    </row>
    <row r="21" spans="1:5" x14ac:dyDescent="0.25">
      <c r="A21" t="s">
        <v>541</v>
      </c>
      <c r="B21">
        <v>41</v>
      </c>
      <c r="C21" t="s">
        <v>542</v>
      </c>
      <c r="E21" t="s">
        <v>49</v>
      </c>
    </row>
    <row r="22" spans="1:5" x14ac:dyDescent="0.25">
      <c r="A22" t="s">
        <v>543</v>
      </c>
      <c r="B22">
        <v>42</v>
      </c>
      <c r="C22" t="s">
        <v>544</v>
      </c>
      <c r="E22" t="s">
        <v>50</v>
      </c>
    </row>
    <row r="23" spans="1:5" x14ac:dyDescent="0.25">
      <c r="A23" t="s">
        <v>545</v>
      </c>
      <c r="B23">
        <v>46</v>
      </c>
      <c r="C23" t="s">
        <v>546</v>
      </c>
      <c r="E23" t="s">
        <v>54</v>
      </c>
    </row>
    <row r="24" spans="1:5" x14ac:dyDescent="0.25">
      <c r="A24" t="s">
        <v>547</v>
      </c>
      <c r="B24">
        <v>47</v>
      </c>
      <c r="C24" t="s">
        <v>548</v>
      </c>
      <c r="E24" t="s">
        <v>55</v>
      </c>
    </row>
    <row r="25" spans="1:5" x14ac:dyDescent="0.25">
      <c r="A25" t="s">
        <v>549</v>
      </c>
      <c r="B25">
        <v>48</v>
      </c>
      <c r="C25" t="s">
        <v>550</v>
      </c>
      <c r="E25" t="s">
        <v>56</v>
      </c>
    </row>
    <row r="26" spans="1:5" x14ac:dyDescent="0.25">
      <c r="A26" t="s">
        <v>551</v>
      </c>
      <c r="B26">
        <v>50</v>
      </c>
      <c r="C26" t="s">
        <v>552</v>
      </c>
      <c r="E26" t="s">
        <v>58</v>
      </c>
    </row>
    <row r="27" spans="1:5" x14ac:dyDescent="0.25">
      <c r="A27" t="s">
        <v>553</v>
      </c>
      <c r="B27">
        <v>51</v>
      </c>
      <c r="C27" t="s">
        <v>554</v>
      </c>
      <c r="E27" t="s">
        <v>59</v>
      </c>
    </row>
    <row r="28" spans="1:5" x14ac:dyDescent="0.25">
      <c r="A28" t="s">
        <v>555</v>
      </c>
      <c r="B28">
        <v>53</v>
      </c>
      <c r="C28" t="s">
        <v>556</v>
      </c>
      <c r="E28" t="s">
        <v>61</v>
      </c>
    </row>
    <row r="29" spans="1:5" x14ac:dyDescent="0.25">
      <c r="A29" t="s">
        <v>557</v>
      </c>
      <c r="B29">
        <v>54</v>
      </c>
      <c r="C29" t="s">
        <v>558</v>
      </c>
      <c r="E29" t="s">
        <v>56</v>
      </c>
    </row>
    <row r="30" spans="1:5" x14ac:dyDescent="0.25">
      <c r="A30" t="s">
        <v>559</v>
      </c>
      <c r="B30">
        <v>57</v>
      </c>
      <c r="C30" t="s">
        <v>560</v>
      </c>
      <c r="E30" t="s">
        <v>63</v>
      </c>
    </row>
    <row r="31" spans="1:5" x14ac:dyDescent="0.25">
      <c r="A31" t="s">
        <v>561</v>
      </c>
      <c r="B31">
        <v>59</v>
      </c>
      <c r="C31" t="s">
        <v>562</v>
      </c>
      <c r="E31" t="s">
        <v>65</v>
      </c>
    </row>
    <row r="32" spans="1:5" x14ac:dyDescent="0.25">
      <c r="A32" t="s">
        <v>563</v>
      </c>
      <c r="B32">
        <v>60</v>
      </c>
      <c r="C32" t="s">
        <v>564</v>
      </c>
      <c r="E32" t="s">
        <v>66</v>
      </c>
    </row>
    <row r="33" spans="1:5" x14ac:dyDescent="0.25">
      <c r="A33" t="s">
        <v>565</v>
      </c>
      <c r="B33">
        <v>62</v>
      </c>
      <c r="C33" t="s">
        <v>566</v>
      </c>
      <c r="E33" t="s">
        <v>68</v>
      </c>
    </row>
    <row r="34" spans="1:5" x14ac:dyDescent="0.25">
      <c r="A34" t="s">
        <v>567</v>
      </c>
      <c r="B34">
        <v>63</v>
      </c>
      <c r="C34" t="s">
        <v>568</v>
      </c>
      <c r="E34" t="s">
        <v>69</v>
      </c>
    </row>
    <row r="35" spans="1:5" x14ac:dyDescent="0.25">
      <c r="A35" t="s">
        <v>569</v>
      </c>
      <c r="B35">
        <v>64</v>
      </c>
      <c r="C35" t="s">
        <v>570</v>
      </c>
      <c r="E35" t="s">
        <v>70</v>
      </c>
    </row>
    <row r="36" spans="1:5" x14ac:dyDescent="0.25">
      <c r="A36" t="s">
        <v>571</v>
      </c>
      <c r="B36">
        <v>68</v>
      </c>
      <c r="C36" t="s">
        <v>572</v>
      </c>
      <c r="E36" t="s">
        <v>73</v>
      </c>
    </row>
    <row r="37" spans="1:5" x14ac:dyDescent="0.25">
      <c r="A37" t="s">
        <v>573</v>
      </c>
      <c r="B37">
        <v>69</v>
      </c>
      <c r="C37" t="s">
        <v>574</v>
      </c>
      <c r="E37" t="s">
        <v>74</v>
      </c>
    </row>
    <row r="38" spans="1:5" x14ac:dyDescent="0.25">
      <c r="A38" t="s">
        <v>575</v>
      </c>
      <c r="B38">
        <v>70</v>
      </c>
      <c r="C38" t="s">
        <v>576</v>
      </c>
      <c r="E38" t="s">
        <v>75</v>
      </c>
    </row>
    <row r="39" spans="1:5" x14ac:dyDescent="0.25">
      <c r="A39" t="s">
        <v>577</v>
      </c>
      <c r="B39">
        <v>71</v>
      </c>
      <c r="C39" t="s">
        <v>578</v>
      </c>
      <c r="E39" t="s">
        <v>76</v>
      </c>
    </row>
    <row r="40" spans="1:5" x14ac:dyDescent="0.25">
      <c r="A40" t="s">
        <v>579</v>
      </c>
      <c r="B40">
        <v>72</v>
      </c>
      <c r="C40" t="s">
        <v>580</v>
      </c>
      <c r="E40" t="s">
        <v>416</v>
      </c>
    </row>
    <row r="41" spans="1:5" x14ac:dyDescent="0.25">
      <c r="A41" t="s">
        <v>581</v>
      </c>
      <c r="B41">
        <v>74</v>
      </c>
      <c r="C41" t="s">
        <v>582</v>
      </c>
      <c r="E41" t="s">
        <v>78</v>
      </c>
    </row>
    <row r="42" spans="1:5" x14ac:dyDescent="0.25">
      <c r="A42" t="s">
        <v>583</v>
      </c>
      <c r="B42">
        <v>75</v>
      </c>
      <c r="C42" t="s">
        <v>584</v>
      </c>
      <c r="E42" t="s">
        <v>79</v>
      </c>
    </row>
    <row r="43" spans="1:5" x14ac:dyDescent="0.25">
      <c r="A43" t="s">
        <v>585</v>
      </c>
      <c r="B43">
        <v>76</v>
      </c>
      <c r="C43" t="s">
        <v>586</v>
      </c>
      <c r="E43" t="s">
        <v>80</v>
      </c>
    </row>
    <row r="44" spans="1:5" x14ac:dyDescent="0.25">
      <c r="A44" t="s">
        <v>587</v>
      </c>
      <c r="B44">
        <v>77</v>
      </c>
      <c r="C44" t="s">
        <v>588</v>
      </c>
      <c r="E44" t="s">
        <v>81</v>
      </c>
    </row>
    <row r="45" spans="1:5" x14ac:dyDescent="0.25">
      <c r="A45" t="s">
        <v>589</v>
      </c>
      <c r="B45">
        <v>78</v>
      </c>
      <c r="C45" t="s">
        <v>590</v>
      </c>
      <c r="E45" t="s">
        <v>82</v>
      </c>
    </row>
    <row r="46" spans="1:5" x14ac:dyDescent="0.25">
      <c r="A46" t="s">
        <v>591</v>
      </c>
      <c r="B46">
        <v>79</v>
      </c>
      <c r="C46" t="s">
        <v>592</v>
      </c>
      <c r="E46" t="s">
        <v>83</v>
      </c>
    </row>
    <row r="47" spans="1:5" x14ac:dyDescent="0.25">
      <c r="A47" t="s">
        <v>593</v>
      </c>
      <c r="B47">
        <v>80</v>
      </c>
      <c r="C47" t="s">
        <v>594</v>
      </c>
      <c r="E47" t="s">
        <v>56</v>
      </c>
    </row>
    <row r="48" spans="1:5" x14ac:dyDescent="0.25">
      <c r="A48" t="s">
        <v>595</v>
      </c>
      <c r="B48">
        <v>83</v>
      </c>
      <c r="C48" t="s">
        <v>596</v>
      </c>
      <c r="E48" t="s">
        <v>293</v>
      </c>
    </row>
    <row r="49" spans="1:5" x14ac:dyDescent="0.25">
      <c r="A49" t="s">
        <v>597</v>
      </c>
      <c r="B49">
        <v>87</v>
      </c>
      <c r="C49" t="s">
        <v>598</v>
      </c>
      <c r="E49" t="s">
        <v>88</v>
      </c>
    </row>
    <row r="50" spans="1:5" x14ac:dyDescent="0.25">
      <c r="A50" t="s">
        <v>599</v>
      </c>
      <c r="B50">
        <v>88</v>
      </c>
      <c r="C50" t="s">
        <v>600</v>
      </c>
      <c r="E50" t="s">
        <v>89</v>
      </c>
    </row>
    <row r="51" spans="1:5" x14ac:dyDescent="0.25">
      <c r="A51" t="s">
        <v>601</v>
      </c>
      <c r="B51">
        <v>94</v>
      </c>
      <c r="C51" t="s">
        <v>294</v>
      </c>
      <c r="E51" t="s">
        <v>295</v>
      </c>
    </row>
    <row r="52" spans="1:5" x14ac:dyDescent="0.25">
      <c r="A52" t="s">
        <v>602</v>
      </c>
      <c r="B52">
        <v>97</v>
      </c>
      <c r="C52" t="s">
        <v>603</v>
      </c>
      <c r="E52" t="s">
        <v>95</v>
      </c>
    </row>
    <row r="53" spans="1:5" x14ac:dyDescent="0.25">
      <c r="A53" t="s">
        <v>604</v>
      </c>
      <c r="B53">
        <v>98</v>
      </c>
      <c r="C53" t="s">
        <v>605</v>
      </c>
      <c r="E53" t="s">
        <v>96</v>
      </c>
    </row>
    <row r="54" spans="1:5" x14ac:dyDescent="0.25">
      <c r="A54" t="s">
        <v>99</v>
      </c>
      <c r="E54" t="s">
        <v>731</v>
      </c>
    </row>
    <row r="55" spans="1:5" x14ac:dyDescent="0.25">
      <c r="A55" t="s">
        <v>606</v>
      </c>
      <c r="B55">
        <v>108</v>
      </c>
      <c r="C55" t="s">
        <v>607</v>
      </c>
      <c r="E55" t="s">
        <v>103</v>
      </c>
    </row>
    <row r="56" spans="1:5" x14ac:dyDescent="0.25">
      <c r="A56" t="s">
        <v>608</v>
      </c>
      <c r="B56">
        <v>109</v>
      </c>
      <c r="C56" t="s">
        <v>609</v>
      </c>
      <c r="E56" t="s">
        <v>104</v>
      </c>
    </row>
    <row r="57" spans="1:5" x14ac:dyDescent="0.25">
      <c r="A57" t="s">
        <v>610</v>
      </c>
      <c r="B57">
        <v>110</v>
      </c>
      <c r="C57" t="s">
        <v>611</v>
      </c>
      <c r="E57" t="s">
        <v>105</v>
      </c>
    </row>
    <row r="58" spans="1:5" x14ac:dyDescent="0.25">
      <c r="A58" t="s">
        <v>612</v>
      </c>
      <c r="B58">
        <v>111</v>
      </c>
      <c r="C58" t="s">
        <v>106</v>
      </c>
      <c r="E58" t="s">
        <v>106</v>
      </c>
    </row>
    <row r="59" spans="1:5" x14ac:dyDescent="0.25">
      <c r="A59" t="s">
        <v>613</v>
      </c>
      <c r="B59">
        <v>112</v>
      </c>
      <c r="C59" t="s">
        <v>614</v>
      </c>
      <c r="E59" t="s">
        <v>294</v>
      </c>
    </row>
    <row r="60" spans="1:5" x14ac:dyDescent="0.25">
      <c r="A60" t="s">
        <v>615</v>
      </c>
      <c r="B60">
        <v>114</v>
      </c>
      <c r="C60" t="s">
        <v>616</v>
      </c>
      <c r="E60" t="s">
        <v>108</v>
      </c>
    </row>
    <row r="61" spans="1:5" x14ac:dyDescent="0.25">
      <c r="A61" t="s">
        <v>617</v>
      </c>
      <c r="B61">
        <v>115</v>
      </c>
      <c r="C61" t="s">
        <v>618</v>
      </c>
      <c r="E61" t="s">
        <v>109</v>
      </c>
    </row>
    <row r="62" spans="1:5" x14ac:dyDescent="0.25">
      <c r="A62" t="s">
        <v>619</v>
      </c>
      <c r="B62">
        <v>116</v>
      </c>
      <c r="C62" t="s">
        <v>10</v>
      </c>
      <c r="E62" t="s">
        <v>10</v>
      </c>
    </row>
    <row r="63" spans="1:5" x14ac:dyDescent="0.25">
      <c r="A63" t="s">
        <v>620</v>
      </c>
      <c r="B63">
        <v>117</v>
      </c>
      <c r="C63" t="s">
        <v>621</v>
      </c>
      <c r="E63" t="s">
        <v>110</v>
      </c>
    </row>
    <row r="64" spans="1:5" x14ac:dyDescent="0.25">
      <c r="A64" t="s">
        <v>622</v>
      </c>
      <c r="B64">
        <v>118</v>
      </c>
      <c r="C64" t="s">
        <v>111</v>
      </c>
      <c r="E64" t="s">
        <v>111</v>
      </c>
    </row>
    <row r="65" spans="1:5" x14ac:dyDescent="0.25">
      <c r="A65" t="s">
        <v>623</v>
      </c>
      <c r="B65">
        <v>126</v>
      </c>
      <c r="C65" t="s">
        <v>624</v>
      </c>
      <c r="E65" t="s">
        <v>117</v>
      </c>
    </row>
    <row r="66" spans="1:5" x14ac:dyDescent="0.25">
      <c r="A66" t="s">
        <v>625</v>
      </c>
      <c r="B66">
        <v>127</v>
      </c>
      <c r="C66" t="s">
        <v>626</v>
      </c>
      <c r="E66" t="s">
        <v>118</v>
      </c>
    </row>
    <row r="67" spans="1:5" x14ac:dyDescent="0.25">
      <c r="A67" t="s">
        <v>627</v>
      </c>
      <c r="B67">
        <v>128</v>
      </c>
      <c r="C67" t="s">
        <v>255</v>
      </c>
      <c r="E67" t="s">
        <v>255</v>
      </c>
    </row>
    <row r="68" spans="1:5" x14ac:dyDescent="0.25">
      <c r="A68" t="s">
        <v>628</v>
      </c>
      <c r="B68">
        <v>129</v>
      </c>
      <c r="C68" t="s">
        <v>629</v>
      </c>
      <c r="E68" t="s">
        <v>120</v>
      </c>
    </row>
    <row r="69" spans="1:5" x14ac:dyDescent="0.25">
      <c r="A69" t="s">
        <v>630</v>
      </c>
      <c r="B69">
        <v>130</v>
      </c>
      <c r="C69" t="s">
        <v>631</v>
      </c>
      <c r="E69" t="s">
        <v>121</v>
      </c>
    </row>
    <row r="70" spans="1:5" x14ac:dyDescent="0.25">
      <c r="A70" t="s">
        <v>632</v>
      </c>
      <c r="B70">
        <v>131</v>
      </c>
      <c r="C70" t="s">
        <v>633</v>
      </c>
      <c r="E70" t="s">
        <v>256</v>
      </c>
    </row>
    <row r="71" spans="1:5" x14ac:dyDescent="0.25">
      <c r="A71" t="s">
        <v>634</v>
      </c>
      <c r="B71">
        <v>132</v>
      </c>
      <c r="C71" t="s">
        <v>635</v>
      </c>
      <c r="E71" t="s">
        <v>122</v>
      </c>
    </row>
    <row r="72" spans="1:5" x14ac:dyDescent="0.25">
      <c r="A72" t="s">
        <v>636</v>
      </c>
      <c r="B72">
        <v>133</v>
      </c>
      <c r="C72" t="s">
        <v>637</v>
      </c>
      <c r="E72" t="s">
        <v>123</v>
      </c>
    </row>
    <row r="73" spans="1:5" x14ac:dyDescent="0.25">
      <c r="A73" t="s">
        <v>638</v>
      </c>
      <c r="B73">
        <v>135</v>
      </c>
      <c r="C73" t="s">
        <v>639</v>
      </c>
      <c r="E73" t="s">
        <v>289</v>
      </c>
    </row>
    <row r="74" spans="1:5" x14ac:dyDescent="0.25">
      <c r="A74" t="s">
        <v>640</v>
      </c>
      <c r="B74">
        <v>136</v>
      </c>
      <c r="C74" t="s">
        <v>124</v>
      </c>
      <c r="E74" t="s">
        <v>56</v>
      </c>
    </row>
    <row r="75" spans="1:5" x14ac:dyDescent="0.25">
      <c r="A75" t="s">
        <v>641</v>
      </c>
      <c r="B75">
        <v>138</v>
      </c>
      <c r="C75" t="s">
        <v>642</v>
      </c>
      <c r="E75" t="s">
        <v>151</v>
      </c>
    </row>
    <row r="76" spans="1:5" x14ac:dyDescent="0.25">
      <c r="A76" t="s">
        <v>643</v>
      </c>
      <c r="B76">
        <v>139</v>
      </c>
      <c r="C76" t="s">
        <v>644</v>
      </c>
      <c r="E76" t="s">
        <v>56</v>
      </c>
    </row>
    <row r="77" spans="1:5" x14ac:dyDescent="0.25">
      <c r="A77" t="s">
        <v>645</v>
      </c>
      <c r="B77">
        <v>140</v>
      </c>
      <c r="C77" t="s">
        <v>646</v>
      </c>
      <c r="E77" t="s">
        <v>125</v>
      </c>
    </row>
    <row r="78" spans="1:5" x14ac:dyDescent="0.25">
      <c r="A78" t="s">
        <v>647</v>
      </c>
      <c r="B78">
        <v>145</v>
      </c>
      <c r="C78" t="s">
        <v>648</v>
      </c>
      <c r="E78" t="s">
        <v>129</v>
      </c>
    </row>
    <row r="79" spans="1:5" x14ac:dyDescent="0.25">
      <c r="A79" t="s">
        <v>649</v>
      </c>
      <c r="B79">
        <v>146</v>
      </c>
      <c r="E79" t="s">
        <v>417</v>
      </c>
    </row>
    <row r="80" spans="1:5" x14ac:dyDescent="0.25">
      <c r="A80" t="s">
        <v>650</v>
      </c>
      <c r="B80">
        <v>147</v>
      </c>
      <c r="C80" t="s">
        <v>130</v>
      </c>
      <c r="E80" t="s">
        <v>130</v>
      </c>
    </row>
    <row r="81" spans="1:5" x14ac:dyDescent="0.25">
      <c r="A81" t="s">
        <v>651</v>
      </c>
      <c r="B81">
        <v>148</v>
      </c>
      <c r="C81" t="s">
        <v>255</v>
      </c>
      <c r="E81" t="s">
        <v>255</v>
      </c>
    </row>
    <row r="82" spans="1:5" x14ac:dyDescent="0.25">
      <c r="A82" t="s">
        <v>652</v>
      </c>
      <c r="B82">
        <v>149</v>
      </c>
      <c r="C82" t="s">
        <v>629</v>
      </c>
      <c r="E82" t="s">
        <v>120</v>
      </c>
    </row>
    <row r="83" spans="1:5" x14ac:dyDescent="0.25">
      <c r="A83" t="s">
        <v>653</v>
      </c>
      <c r="B83">
        <v>150</v>
      </c>
      <c r="C83" t="s">
        <v>631</v>
      </c>
      <c r="E83" t="s">
        <v>121</v>
      </c>
    </row>
    <row r="84" spans="1:5" x14ac:dyDescent="0.25">
      <c r="A84" t="s">
        <v>654</v>
      </c>
      <c r="B84">
        <v>151</v>
      </c>
      <c r="C84" t="s">
        <v>633</v>
      </c>
      <c r="E84" t="s">
        <v>56</v>
      </c>
    </row>
    <row r="85" spans="1:5" x14ac:dyDescent="0.25">
      <c r="A85" t="s">
        <v>655</v>
      </c>
      <c r="B85">
        <v>153</v>
      </c>
      <c r="C85" t="s">
        <v>656</v>
      </c>
      <c r="E85" t="s">
        <v>132</v>
      </c>
    </row>
    <row r="86" spans="1:5" x14ac:dyDescent="0.25">
      <c r="A86" t="s">
        <v>657</v>
      </c>
      <c r="B86">
        <v>154</v>
      </c>
      <c r="C86" t="s">
        <v>658</v>
      </c>
      <c r="E86" t="s">
        <v>133</v>
      </c>
    </row>
    <row r="87" spans="1:5" x14ac:dyDescent="0.25">
      <c r="A87" t="s">
        <v>659</v>
      </c>
      <c r="B87">
        <v>155</v>
      </c>
      <c r="C87" t="s">
        <v>644</v>
      </c>
      <c r="E87" t="s">
        <v>151</v>
      </c>
    </row>
    <row r="88" spans="1:5" x14ac:dyDescent="0.25">
      <c r="A88" t="s">
        <v>660</v>
      </c>
      <c r="B88">
        <v>156</v>
      </c>
      <c r="C88" t="s">
        <v>661</v>
      </c>
      <c r="E88" t="s">
        <v>56</v>
      </c>
    </row>
    <row r="89" spans="1:5" x14ac:dyDescent="0.25">
      <c r="A89" t="s">
        <v>662</v>
      </c>
      <c r="B89">
        <v>157</v>
      </c>
      <c r="C89" t="s">
        <v>134</v>
      </c>
      <c r="E89" t="s">
        <v>134</v>
      </c>
    </row>
    <row r="90" spans="1:5" x14ac:dyDescent="0.25">
      <c r="A90" t="s">
        <v>663</v>
      </c>
      <c r="B90">
        <v>159</v>
      </c>
      <c r="C90" t="s">
        <v>664</v>
      </c>
      <c r="E90" t="s">
        <v>135</v>
      </c>
    </row>
    <row r="91" spans="1:5" x14ac:dyDescent="0.25">
      <c r="A91" t="s">
        <v>665</v>
      </c>
      <c r="B91">
        <v>160</v>
      </c>
      <c r="C91" t="s">
        <v>666</v>
      </c>
      <c r="E91" t="s">
        <v>136</v>
      </c>
    </row>
    <row r="92" spans="1:5" x14ac:dyDescent="0.25">
      <c r="A92" t="s">
        <v>667</v>
      </c>
      <c r="B92">
        <v>161</v>
      </c>
      <c r="C92" t="s">
        <v>12</v>
      </c>
      <c r="E92" t="s">
        <v>56</v>
      </c>
    </row>
    <row r="93" spans="1:5" x14ac:dyDescent="0.25">
      <c r="A93" t="s">
        <v>668</v>
      </c>
      <c r="B93">
        <v>169</v>
      </c>
      <c r="C93" t="s">
        <v>669</v>
      </c>
      <c r="E93" t="s">
        <v>253</v>
      </c>
    </row>
    <row r="94" spans="1:5" x14ac:dyDescent="0.25">
      <c r="A94" t="s">
        <v>670</v>
      </c>
      <c r="B94">
        <v>170</v>
      </c>
      <c r="C94" t="s">
        <v>671</v>
      </c>
      <c r="E94" t="s">
        <v>254</v>
      </c>
    </row>
    <row r="95" spans="1:5" x14ac:dyDescent="0.25">
      <c r="A95" t="s">
        <v>672</v>
      </c>
      <c r="B95">
        <v>171</v>
      </c>
      <c r="C95" t="s">
        <v>673</v>
      </c>
      <c r="E95" t="s">
        <v>50</v>
      </c>
    </row>
    <row r="96" spans="1:5" x14ac:dyDescent="0.25">
      <c r="A96" t="s">
        <v>674</v>
      </c>
      <c r="B96">
        <v>172</v>
      </c>
      <c r="C96" t="s">
        <v>280</v>
      </c>
      <c r="E96" t="s">
        <v>142</v>
      </c>
    </row>
    <row r="97" spans="1:5" x14ac:dyDescent="0.25">
      <c r="A97" t="s">
        <v>675</v>
      </c>
      <c r="B97">
        <v>173</v>
      </c>
      <c r="C97" t="s">
        <v>676</v>
      </c>
      <c r="E97" t="s">
        <v>143</v>
      </c>
    </row>
    <row r="98" spans="1:5" x14ac:dyDescent="0.25">
      <c r="A98" t="s">
        <v>677</v>
      </c>
      <c r="B98">
        <v>174</v>
      </c>
      <c r="C98" t="s">
        <v>280</v>
      </c>
      <c r="E98" t="s">
        <v>142</v>
      </c>
    </row>
    <row r="99" spans="1:5" x14ac:dyDescent="0.25">
      <c r="A99" t="s">
        <v>678</v>
      </c>
      <c r="B99">
        <v>175</v>
      </c>
      <c r="C99" t="s">
        <v>144</v>
      </c>
      <c r="E99" t="s">
        <v>144</v>
      </c>
    </row>
    <row r="100" spans="1:5" x14ac:dyDescent="0.25">
      <c r="A100" t="s">
        <v>679</v>
      </c>
      <c r="B100">
        <v>176</v>
      </c>
      <c r="C100" t="s">
        <v>145</v>
      </c>
      <c r="E100" t="s">
        <v>145</v>
      </c>
    </row>
    <row r="101" spans="1:5" x14ac:dyDescent="0.25">
      <c r="A101" t="s">
        <v>680</v>
      </c>
      <c r="B101">
        <v>178</v>
      </c>
      <c r="C101" t="s">
        <v>681</v>
      </c>
      <c r="E101" t="s">
        <v>147</v>
      </c>
    </row>
    <row r="102" spans="1:5" x14ac:dyDescent="0.25">
      <c r="A102" t="s">
        <v>682</v>
      </c>
      <c r="B102">
        <v>179</v>
      </c>
      <c r="C102" t="s">
        <v>683</v>
      </c>
      <c r="E102" t="s">
        <v>418</v>
      </c>
    </row>
    <row r="103" spans="1:5" x14ac:dyDescent="0.25">
      <c r="A103" t="s">
        <v>684</v>
      </c>
      <c r="B103">
        <v>180</v>
      </c>
      <c r="C103" t="s">
        <v>685</v>
      </c>
      <c r="E103" t="s">
        <v>148</v>
      </c>
    </row>
    <row r="104" spans="1:5" x14ac:dyDescent="0.25">
      <c r="A104" t="s">
        <v>686</v>
      </c>
      <c r="B104">
        <v>181</v>
      </c>
      <c r="C104" t="s">
        <v>687</v>
      </c>
      <c r="E104" t="s">
        <v>149</v>
      </c>
    </row>
    <row r="105" spans="1:5" x14ac:dyDescent="0.25">
      <c r="A105" t="s">
        <v>688</v>
      </c>
      <c r="B105">
        <v>184</v>
      </c>
      <c r="C105" t="s">
        <v>689</v>
      </c>
      <c r="E105" t="s">
        <v>252</v>
      </c>
    </row>
    <row r="106" spans="1:5" x14ac:dyDescent="0.25">
      <c r="A106" t="s">
        <v>690</v>
      </c>
      <c r="B106">
        <v>185</v>
      </c>
      <c r="C106" t="s">
        <v>691</v>
      </c>
      <c r="E106" t="s">
        <v>251</v>
      </c>
    </row>
    <row r="107" spans="1:5" x14ac:dyDescent="0.25">
      <c r="A107" t="s">
        <v>692</v>
      </c>
      <c r="B107">
        <v>186</v>
      </c>
      <c r="C107" t="s">
        <v>693</v>
      </c>
      <c r="E107" t="s">
        <v>258</v>
      </c>
    </row>
    <row r="108" spans="1:5" x14ac:dyDescent="0.25">
      <c r="A108" t="s">
        <v>694</v>
      </c>
      <c r="B108">
        <v>187</v>
      </c>
      <c r="C108" t="s">
        <v>695</v>
      </c>
      <c r="E108" t="s">
        <v>56</v>
      </c>
    </row>
    <row r="109" spans="1:5" x14ac:dyDescent="0.25">
      <c r="A109" t="s">
        <v>696</v>
      </c>
      <c r="B109">
        <v>188</v>
      </c>
      <c r="C109" t="s">
        <v>152</v>
      </c>
      <c r="E109" t="s">
        <v>152</v>
      </c>
    </row>
    <row r="110" spans="1:5" x14ac:dyDescent="0.25">
      <c r="A110" t="s">
        <v>697</v>
      </c>
      <c r="B110">
        <v>190</v>
      </c>
      <c r="C110" t="s">
        <v>698</v>
      </c>
      <c r="E110" t="s">
        <v>154</v>
      </c>
    </row>
    <row r="111" spans="1:5" x14ac:dyDescent="0.25">
      <c r="A111" t="s">
        <v>699</v>
      </c>
      <c r="B111">
        <v>191</v>
      </c>
      <c r="C111" t="s">
        <v>155</v>
      </c>
      <c r="E111" t="s">
        <v>155</v>
      </c>
    </row>
    <row r="112" spans="1:5" x14ac:dyDescent="0.25">
      <c r="A112" t="s">
        <v>700</v>
      </c>
      <c r="B112">
        <v>192</v>
      </c>
      <c r="C112" t="s">
        <v>701</v>
      </c>
      <c r="E112" t="s">
        <v>56</v>
      </c>
    </row>
    <row r="113" spans="1:5" x14ac:dyDescent="0.25">
      <c r="A113" t="s">
        <v>702</v>
      </c>
      <c r="B113">
        <v>198</v>
      </c>
      <c r="E113" t="s">
        <v>160</v>
      </c>
    </row>
    <row r="114" spans="1:5" x14ac:dyDescent="0.25">
      <c r="A114" t="s">
        <v>703</v>
      </c>
      <c r="B114">
        <v>199</v>
      </c>
      <c r="C114" t="s">
        <v>704</v>
      </c>
      <c r="E114" t="s">
        <v>161</v>
      </c>
    </row>
    <row r="115" spans="1:5" x14ac:dyDescent="0.25">
      <c r="A115" t="s">
        <v>705</v>
      </c>
      <c r="B115">
        <v>200</v>
      </c>
      <c r="C115" t="s">
        <v>683</v>
      </c>
      <c r="E115" t="s">
        <v>418</v>
      </c>
    </row>
    <row r="116" spans="1:5" x14ac:dyDescent="0.25">
      <c r="A116" t="s">
        <v>706</v>
      </c>
      <c r="B116">
        <v>201</v>
      </c>
      <c r="C116" t="s">
        <v>685</v>
      </c>
      <c r="E116" t="s">
        <v>148</v>
      </c>
    </row>
    <row r="117" spans="1:5" x14ac:dyDescent="0.25">
      <c r="A117" t="s">
        <v>707</v>
      </c>
      <c r="B117">
        <v>202</v>
      </c>
      <c r="C117" t="s">
        <v>687</v>
      </c>
      <c r="E117" t="s">
        <v>149</v>
      </c>
    </row>
    <row r="118" spans="1:5" x14ac:dyDescent="0.25">
      <c r="A118" t="s">
        <v>708</v>
      </c>
      <c r="B118">
        <v>204</v>
      </c>
      <c r="C118" t="s">
        <v>709</v>
      </c>
      <c r="E118" t="s">
        <v>163</v>
      </c>
    </row>
    <row r="119" spans="1:5" x14ac:dyDescent="0.25">
      <c r="A119" t="s">
        <v>710</v>
      </c>
      <c r="B119">
        <v>205</v>
      </c>
      <c r="C119" t="s">
        <v>711</v>
      </c>
      <c r="E119" t="s">
        <v>164</v>
      </c>
    </row>
    <row r="120" spans="1:5" x14ac:dyDescent="0.25">
      <c r="A120" t="s">
        <v>712</v>
      </c>
      <c r="B120">
        <v>206</v>
      </c>
      <c r="C120" t="s">
        <v>713</v>
      </c>
      <c r="E120" t="s">
        <v>6</v>
      </c>
    </row>
    <row r="121" spans="1:5" x14ac:dyDescent="0.25">
      <c r="A121" t="s">
        <v>714</v>
      </c>
      <c r="B121">
        <v>207</v>
      </c>
      <c r="C121" t="s">
        <v>715</v>
      </c>
      <c r="E121" t="s">
        <v>165</v>
      </c>
    </row>
    <row r="122" spans="1:5" x14ac:dyDescent="0.25">
      <c r="A122" t="s">
        <v>716</v>
      </c>
      <c r="B122">
        <v>209</v>
      </c>
      <c r="C122" t="s">
        <v>717</v>
      </c>
      <c r="E122" t="s">
        <v>394</v>
      </c>
    </row>
    <row r="123" spans="1:5" x14ac:dyDescent="0.25">
      <c r="A123" t="s">
        <v>718</v>
      </c>
      <c r="B123">
        <v>210</v>
      </c>
      <c r="C123" t="s">
        <v>719</v>
      </c>
      <c r="E123" t="s">
        <v>395</v>
      </c>
    </row>
    <row r="124" spans="1:5" x14ac:dyDescent="0.25">
      <c r="A124" t="s">
        <v>720</v>
      </c>
      <c r="B124">
        <v>211</v>
      </c>
      <c r="C124" t="s">
        <v>721</v>
      </c>
      <c r="E124" t="s">
        <v>151</v>
      </c>
    </row>
    <row r="125" spans="1:5" x14ac:dyDescent="0.25">
      <c r="A125" t="s">
        <v>722</v>
      </c>
      <c r="B125">
        <v>212</v>
      </c>
      <c r="C125" t="s">
        <v>562</v>
      </c>
      <c r="E125" t="s">
        <v>167</v>
      </c>
    </row>
    <row r="126" spans="1:5" x14ac:dyDescent="0.25">
      <c r="A126" t="s">
        <v>723</v>
      </c>
      <c r="B126">
        <v>213</v>
      </c>
      <c r="C126" t="s">
        <v>724</v>
      </c>
      <c r="E126" t="s">
        <v>168</v>
      </c>
    </row>
    <row r="127" spans="1:5" x14ac:dyDescent="0.25">
      <c r="A127" t="s">
        <v>725</v>
      </c>
      <c r="B127">
        <v>216</v>
      </c>
      <c r="C127" t="s">
        <v>691</v>
      </c>
      <c r="E127" t="s">
        <v>252</v>
      </c>
    </row>
    <row r="128" spans="1:5" x14ac:dyDescent="0.25">
      <c r="A128" t="s">
        <v>726</v>
      </c>
      <c r="B128">
        <v>217</v>
      </c>
      <c r="C128" t="s">
        <v>689</v>
      </c>
      <c r="E128" t="s">
        <v>251</v>
      </c>
    </row>
    <row r="129" spans="1:5" x14ac:dyDescent="0.25">
      <c r="A129" t="s">
        <v>727</v>
      </c>
      <c r="B129">
        <v>218</v>
      </c>
      <c r="C129" t="s">
        <v>693</v>
      </c>
      <c r="E129" t="s">
        <v>258</v>
      </c>
    </row>
    <row r="130" spans="1:5" x14ac:dyDescent="0.25">
      <c r="A130" t="s">
        <v>728</v>
      </c>
      <c r="B130">
        <v>219</v>
      </c>
      <c r="C130" t="s">
        <v>695</v>
      </c>
      <c r="E130" t="s">
        <v>56</v>
      </c>
    </row>
    <row r="131" spans="1:5" x14ac:dyDescent="0.25">
      <c r="A131" t="s">
        <v>729</v>
      </c>
      <c r="B131">
        <v>220</v>
      </c>
      <c r="C131" t="s">
        <v>730</v>
      </c>
      <c r="E13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7C67-DB30-4F04-B683-3FD5800F324D}">
  <sheetPr codeName="Sheet22">
    <tabColor theme="3" tint="-0.499984740745262"/>
    <pageSetUpPr fitToPage="1"/>
  </sheetPr>
  <dimension ref="A1:I53"/>
  <sheetViews>
    <sheetView showGridLines="0" showRowColHeaders="0" tabSelected="1" zoomScaleNormal="100" workbookViewId="0"/>
  </sheetViews>
  <sheetFormatPr defaultRowHeight="14.25" outlineLevelRow="2" x14ac:dyDescent="0.25"/>
  <cols>
    <col min="1" max="1" width="3" style="301" customWidth="1"/>
    <col min="2" max="2" width="3.7109375" style="301" customWidth="1"/>
    <col min="3" max="3" width="24.7109375" style="301" customWidth="1"/>
    <col min="4" max="5" width="13.28515625" style="301" customWidth="1"/>
    <col min="6" max="6" width="25.85546875" style="301" customWidth="1"/>
    <col min="7" max="9" width="13.28515625" style="301" customWidth="1"/>
    <col min="10" max="10" width="52.140625" style="301" customWidth="1"/>
    <col min="11" max="16384" width="9.140625" style="301"/>
  </cols>
  <sheetData>
    <row r="1" spans="1:9" ht="15" thickBot="1" x14ac:dyDescent="0.3">
      <c r="B1" s="302"/>
      <c r="C1" s="302"/>
      <c r="D1" s="302"/>
      <c r="E1" s="302"/>
      <c r="F1" s="303"/>
      <c r="G1" s="303"/>
      <c r="H1" s="303"/>
    </row>
    <row r="2" spans="1:9" ht="21.75" customHeight="1" thickBot="1" x14ac:dyDescent="0.3">
      <c r="A2" s="304"/>
      <c r="B2" s="508" t="s">
        <v>292</v>
      </c>
      <c r="C2" s="509"/>
      <c r="D2" s="509"/>
      <c r="E2" s="509"/>
      <c r="F2" s="509"/>
      <c r="G2" s="509"/>
      <c r="H2" s="510"/>
      <c r="I2" s="305"/>
    </row>
    <row r="3" spans="1:9" ht="15.75" customHeight="1" x14ac:dyDescent="0.25">
      <c r="A3" s="304"/>
      <c r="B3" s="511" t="s">
        <v>306</v>
      </c>
      <c r="C3" s="512"/>
      <c r="D3" s="502"/>
      <c r="E3" s="502"/>
      <c r="F3" s="354" t="s">
        <v>414</v>
      </c>
      <c r="G3" s="502"/>
      <c r="H3" s="503"/>
      <c r="I3" s="305"/>
    </row>
    <row r="4" spans="1:9" x14ac:dyDescent="0.25">
      <c r="A4" s="304"/>
      <c r="B4" s="513" t="s">
        <v>302</v>
      </c>
      <c r="C4" s="514"/>
      <c r="D4" s="500"/>
      <c r="E4" s="500"/>
      <c r="F4" s="500"/>
      <c r="G4" s="500"/>
      <c r="H4" s="501"/>
      <c r="I4" s="305"/>
    </row>
    <row r="5" spans="1:9" outlineLevel="1" x14ac:dyDescent="0.25">
      <c r="A5" s="304"/>
      <c r="B5" s="513" t="s">
        <v>305</v>
      </c>
      <c r="C5" s="514"/>
      <c r="D5" s="500"/>
      <c r="E5" s="500"/>
      <c r="F5" s="500"/>
      <c r="G5" s="500"/>
      <c r="H5" s="501"/>
      <c r="I5" s="305"/>
    </row>
    <row r="6" spans="1:9" outlineLevel="1" x14ac:dyDescent="0.25">
      <c r="A6" s="304"/>
      <c r="B6" s="513" t="s">
        <v>304</v>
      </c>
      <c r="C6" s="514"/>
      <c r="D6" s="500"/>
      <c r="E6" s="500"/>
      <c r="F6" s="500"/>
      <c r="G6" s="500"/>
      <c r="H6" s="501"/>
      <c r="I6" s="305"/>
    </row>
    <row r="7" spans="1:9" outlineLevel="1" x14ac:dyDescent="0.25">
      <c r="A7" s="304"/>
      <c r="B7" s="513" t="s">
        <v>20</v>
      </c>
      <c r="C7" s="514"/>
      <c r="D7" s="500"/>
      <c r="E7" s="500"/>
      <c r="F7" s="355" t="s">
        <v>309</v>
      </c>
      <c r="G7" s="504"/>
      <c r="H7" s="505"/>
      <c r="I7" s="305"/>
    </row>
    <row r="8" spans="1:9" outlineLevel="1" x14ac:dyDescent="0.25">
      <c r="A8" s="304"/>
      <c r="B8" s="513" t="s">
        <v>323</v>
      </c>
      <c r="C8" s="514"/>
      <c r="D8" s="506">
        <f>GST!E3</f>
        <v>0</v>
      </c>
      <c r="E8" s="506"/>
      <c r="F8" s="355" t="s">
        <v>257</v>
      </c>
      <c r="G8" s="506">
        <f>GST!E8</f>
        <v>0</v>
      </c>
      <c r="H8" s="507"/>
      <c r="I8" s="305"/>
    </row>
    <row r="9" spans="1:9" x14ac:dyDescent="0.25">
      <c r="A9" s="304"/>
      <c r="B9" s="513" t="s">
        <v>16</v>
      </c>
      <c r="C9" s="514"/>
      <c r="D9" s="497"/>
      <c r="E9" s="497"/>
      <c r="F9" s="355" t="s">
        <v>259</v>
      </c>
      <c r="G9" s="498" t="str">
        <f ca="1">IF(D9&lt;&gt;"",DATEDIF(D9,TODAY(),"Y")&amp;" Years","")</f>
        <v/>
      </c>
      <c r="H9" s="499"/>
      <c r="I9" s="305"/>
    </row>
    <row r="10" spans="1:9" ht="14.25" customHeight="1" x14ac:dyDescent="0.25">
      <c r="A10" s="304"/>
      <c r="B10" s="513" t="s">
        <v>17</v>
      </c>
      <c r="C10" s="514"/>
      <c r="D10" s="489"/>
      <c r="E10" s="489"/>
      <c r="F10" s="355" t="s">
        <v>448</v>
      </c>
      <c r="G10" s="489"/>
      <c r="H10" s="490"/>
      <c r="I10" s="305"/>
    </row>
    <row r="11" spans="1:9" outlineLevel="1" x14ac:dyDescent="0.25">
      <c r="A11" s="304"/>
      <c r="B11" s="513" t="s">
        <v>310</v>
      </c>
      <c r="C11" s="514"/>
      <c r="D11" s="491">
        <f>ROC!E3</f>
        <v>0</v>
      </c>
      <c r="E11" s="491"/>
      <c r="F11" s="355" t="s">
        <v>257</v>
      </c>
      <c r="G11" s="491">
        <f>ROC!E22</f>
        <v>0</v>
      </c>
      <c r="H11" s="492"/>
      <c r="I11" s="305"/>
    </row>
    <row r="12" spans="1:9" outlineLevel="1" x14ac:dyDescent="0.25">
      <c r="A12" s="304"/>
      <c r="B12" s="513" t="s">
        <v>314</v>
      </c>
      <c r="C12" s="514"/>
      <c r="D12" s="493">
        <f>ROC!E10</f>
        <v>0</v>
      </c>
      <c r="E12" s="493"/>
      <c r="F12" s="355" t="s">
        <v>315</v>
      </c>
      <c r="G12" s="493">
        <f>ROC!E11</f>
        <v>0</v>
      </c>
      <c r="H12" s="496"/>
      <c r="I12" s="305"/>
    </row>
    <row r="13" spans="1:9" ht="31.5" customHeight="1" x14ac:dyDescent="0.25">
      <c r="A13" s="304"/>
      <c r="B13" s="513" t="s">
        <v>311</v>
      </c>
      <c r="C13" s="514"/>
      <c r="D13" s="491"/>
      <c r="E13" s="491"/>
      <c r="F13" s="491"/>
      <c r="G13" s="491"/>
      <c r="H13" s="492"/>
      <c r="I13" s="305"/>
    </row>
    <row r="14" spans="1:9" ht="15" thickBot="1" x14ac:dyDescent="0.3">
      <c r="A14" s="304"/>
      <c r="B14" s="515" t="str">
        <f>"Total Revenue - "&amp;YEAR('Financial Statement'!I6)</f>
        <v>Total Revenue - 1900</v>
      </c>
      <c r="C14" s="516"/>
      <c r="D14" s="494">
        <f>'Financial Statement'!I23</f>
        <v>0</v>
      </c>
      <c r="E14" s="494"/>
      <c r="F14" s="356" t="str">
        <f>"Net Profit - "&amp;YEAR('Financial Statement'!I6)</f>
        <v>Net Profit - 1900</v>
      </c>
      <c r="G14" s="494">
        <f>'Financial Statement'!I92</f>
        <v>0</v>
      </c>
      <c r="H14" s="495"/>
      <c r="I14" s="305"/>
    </row>
    <row r="15" spans="1:9" ht="21" customHeight="1" outlineLevel="1" thickBot="1" x14ac:dyDescent="0.3">
      <c r="A15" s="304"/>
      <c r="B15" s="517" t="s">
        <v>260</v>
      </c>
      <c r="C15" s="518"/>
      <c r="D15" s="518"/>
      <c r="E15" s="518"/>
      <c r="F15" s="518"/>
      <c r="G15" s="518"/>
      <c r="H15" s="519"/>
      <c r="I15" s="305"/>
    </row>
    <row r="16" spans="1:9" ht="15" outlineLevel="1" x14ac:dyDescent="0.25">
      <c r="A16" s="304"/>
      <c r="B16" s="520" t="s">
        <v>321</v>
      </c>
      <c r="C16" s="521"/>
      <c r="D16" s="521"/>
      <c r="E16" s="521"/>
      <c r="F16" s="521"/>
      <c r="G16" s="521"/>
      <c r="H16" s="522"/>
      <c r="I16" s="305"/>
    </row>
    <row r="17" spans="1:9" ht="25.5" hidden="1" outlineLevel="2" x14ac:dyDescent="0.25">
      <c r="A17" s="304"/>
      <c r="B17" s="320" t="s">
        <v>263</v>
      </c>
      <c r="C17" s="318" t="s">
        <v>316</v>
      </c>
      <c r="D17" s="306" t="s">
        <v>317</v>
      </c>
      <c r="E17" s="306" t="s">
        <v>318</v>
      </c>
      <c r="F17" s="306" t="s">
        <v>19</v>
      </c>
      <c r="G17" s="487" t="s">
        <v>23</v>
      </c>
      <c r="H17" s="488"/>
      <c r="I17" s="305"/>
    </row>
    <row r="18" spans="1:9" ht="18" hidden="1" customHeight="1" outlineLevel="2" x14ac:dyDescent="0.25">
      <c r="A18" s="304"/>
      <c r="B18" s="319"/>
      <c r="C18" s="317"/>
      <c r="D18" s="307"/>
      <c r="E18" s="308" t="str">
        <f>IFERROR(D18/$D$23,"")</f>
        <v/>
      </c>
      <c r="F18" s="307"/>
      <c r="G18" s="483"/>
      <c r="H18" s="484"/>
      <c r="I18" s="305"/>
    </row>
    <row r="19" spans="1:9" hidden="1" outlineLevel="2" x14ac:dyDescent="0.25">
      <c r="A19" s="304"/>
      <c r="B19" s="319"/>
      <c r="C19" s="317"/>
      <c r="D19" s="307"/>
      <c r="E19" s="308" t="str">
        <f>IFERROR(D19/$D$23,"")</f>
        <v/>
      </c>
      <c r="F19" s="307"/>
      <c r="G19" s="483"/>
      <c r="H19" s="484"/>
      <c r="I19" s="305"/>
    </row>
    <row r="20" spans="1:9" hidden="1" outlineLevel="2" x14ac:dyDescent="0.25">
      <c r="A20" s="304"/>
      <c r="B20" s="319"/>
      <c r="C20" s="317"/>
      <c r="D20" s="307"/>
      <c r="E20" s="308" t="str">
        <f>IFERROR(D20/$D$23,"")</f>
        <v/>
      </c>
      <c r="F20" s="307"/>
      <c r="G20" s="483"/>
      <c r="H20" s="484"/>
      <c r="I20" s="305"/>
    </row>
    <row r="21" spans="1:9" hidden="1" outlineLevel="2" x14ac:dyDescent="0.25">
      <c r="A21" s="304"/>
      <c r="B21" s="319"/>
      <c r="C21" s="317"/>
      <c r="D21" s="307"/>
      <c r="E21" s="308" t="str">
        <f>IFERROR(D21/$D$23,"")</f>
        <v/>
      </c>
      <c r="F21" s="307"/>
      <c r="G21" s="485"/>
      <c r="H21" s="486"/>
      <c r="I21" s="305"/>
    </row>
    <row r="22" spans="1:9" hidden="1" outlineLevel="2" x14ac:dyDescent="0.25">
      <c r="A22" s="304"/>
      <c r="B22" s="319"/>
      <c r="C22" s="317"/>
      <c r="D22" s="307"/>
      <c r="E22" s="308" t="str">
        <f>IFERROR(D22/$D$23,"")</f>
        <v/>
      </c>
      <c r="F22" s="307"/>
      <c r="G22" s="483"/>
      <c r="H22" s="484"/>
      <c r="I22" s="305"/>
    </row>
    <row r="23" spans="1:9" hidden="1" outlineLevel="2" x14ac:dyDescent="0.25">
      <c r="A23" s="304"/>
      <c r="B23" s="523" t="s">
        <v>250</v>
      </c>
      <c r="C23" s="524"/>
      <c r="D23" s="309"/>
      <c r="E23" s="310">
        <f>SUM(E18:E22)</f>
        <v>0</v>
      </c>
      <c r="F23" s="525"/>
      <c r="G23" s="525"/>
      <c r="H23" s="526"/>
      <c r="I23" s="305"/>
    </row>
    <row r="24" spans="1:9" ht="15" outlineLevel="1" collapsed="1" x14ac:dyDescent="0.25">
      <c r="A24" s="304"/>
      <c r="B24" s="527" t="s">
        <v>320</v>
      </c>
      <c r="C24" s="528"/>
      <c r="D24" s="528"/>
      <c r="E24" s="528"/>
      <c r="F24" s="528"/>
      <c r="G24" s="528"/>
      <c r="H24" s="529"/>
      <c r="I24" s="305"/>
    </row>
    <row r="25" spans="1:9" ht="25.5" hidden="1" outlineLevel="2" x14ac:dyDescent="0.25">
      <c r="A25" s="304"/>
      <c r="B25" s="320" t="s">
        <v>263</v>
      </c>
      <c r="C25" s="318" t="s">
        <v>316</v>
      </c>
      <c r="D25" s="306" t="s">
        <v>317</v>
      </c>
      <c r="E25" s="306" t="s">
        <v>318</v>
      </c>
      <c r="F25" s="306" t="s">
        <v>19</v>
      </c>
      <c r="G25" s="487" t="s">
        <v>23</v>
      </c>
      <c r="H25" s="488"/>
      <c r="I25" s="305"/>
    </row>
    <row r="26" spans="1:9" hidden="1" outlineLevel="2" x14ac:dyDescent="0.25">
      <c r="A26" s="304"/>
      <c r="B26" s="319"/>
      <c r="C26" s="317"/>
      <c r="D26" s="307"/>
      <c r="E26" s="308" t="str">
        <f>IFERROR(D26/$D$23,"")</f>
        <v/>
      </c>
      <c r="F26" s="307"/>
      <c r="G26" s="483"/>
      <c r="H26" s="484"/>
      <c r="I26" s="305"/>
    </row>
    <row r="27" spans="1:9" hidden="1" outlineLevel="2" x14ac:dyDescent="0.25">
      <c r="A27" s="304"/>
      <c r="B27" s="319"/>
      <c r="C27" s="317"/>
      <c r="D27" s="307"/>
      <c r="E27" s="308" t="str">
        <f t="shared" ref="E27:E30" si="0">IFERROR(D27/$D$23,"")</f>
        <v/>
      </c>
      <c r="F27" s="307"/>
      <c r="G27" s="483"/>
      <c r="H27" s="484"/>
      <c r="I27" s="305"/>
    </row>
    <row r="28" spans="1:9" hidden="1" outlineLevel="2" x14ac:dyDescent="0.25">
      <c r="A28" s="304"/>
      <c r="B28" s="319"/>
      <c r="C28" s="317"/>
      <c r="D28" s="307"/>
      <c r="E28" s="308" t="str">
        <f t="shared" si="0"/>
        <v/>
      </c>
      <c r="F28" s="307"/>
      <c r="G28" s="483"/>
      <c r="H28" s="484"/>
      <c r="I28" s="305"/>
    </row>
    <row r="29" spans="1:9" hidden="1" outlineLevel="2" x14ac:dyDescent="0.25">
      <c r="A29" s="304"/>
      <c r="B29" s="319"/>
      <c r="C29" s="317"/>
      <c r="D29" s="307"/>
      <c r="E29" s="308" t="str">
        <f t="shared" si="0"/>
        <v/>
      </c>
      <c r="F29" s="307"/>
      <c r="G29" s="485"/>
      <c r="H29" s="486"/>
      <c r="I29" s="305"/>
    </row>
    <row r="30" spans="1:9" hidden="1" outlineLevel="2" x14ac:dyDescent="0.25">
      <c r="A30" s="304"/>
      <c r="B30" s="319"/>
      <c r="C30" s="317"/>
      <c r="D30" s="307"/>
      <c r="E30" s="308" t="str">
        <f t="shared" si="0"/>
        <v/>
      </c>
      <c r="F30" s="307"/>
      <c r="G30" s="483"/>
      <c r="H30" s="484"/>
      <c r="I30" s="305"/>
    </row>
    <row r="31" spans="1:9" hidden="1" outlineLevel="2" x14ac:dyDescent="0.25">
      <c r="A31" s="304"/>
      <c r="B31" s="523" t="s">
        <v>250</v>
      </c>
      <c r="C31" s="524"/>
      <c r="D31" s="309"/>
      <c r="E31" s="310">
        <f>SUM(E26:E30)</f>
        <v>0</v>
      </c>
      <c r="F31" s="525"/>
      <c r="G31" s="525"/>
      <c r="H31" s="526"/>
      <c r="I31" s="305"/>
    </row>
    <row r="32" spans="1:9" ht="15" outlineLevel="1" collapsed="1" x14ac:dyDescent="0.25">
      <c r="A32" s="304"/>
      <c r="B32" s="527" t="s">
        <v>322</v>
      </c>
      <c r="C32" s="528"/>
      <c r="D32" s="528"/>
      <c r="E32" s="528"/>
      <c r="F32" s="528"/>
      <c r="G32" s="528"/>
      <c r="H32" s="529"/>
      <c r="I32" s="305"/>
    </row>
    <row r="33" spans="1:9" ht="25.5" hidden="1" outlineLevel="2" x14ac:dyDescent="0.25">
      <c r="A33" s="304"/>
      <c r="B33" s="320" t="s">
        <v>263</v>
      </c>
      <c r="C33" s="318" t="s">
        <v>316</v>
      </c>
      <c r="D33" s="306" t="s">
        <v>319</v>
      </c>
      <c r="E33" s="306" t="s">
        <v>318</v>
      </c>
      <c r="F33" s="306" t="s">
        <v>19</v>
      </c>
      <c r="G33" s="487" t="s">
        <v>23</v>
      </c>
      <c r="H33" s="488"/>
      <c r="I33" s="305"/>
    </row>
    <row r="34" spans="1:9" hidden="1" outlineLevel="2" x14ac:dyDescent="0.25">
      <c r="A34" s="304"/>
      <c r="B34" s="319"/>
      <c r="C34" s="317"/>
      <c r="D34" s="307"/>
      <c r="E34" s="308" t="str">
        <f>IFERROR(D34/$D$23,"")</f>
        <v/>
      </c>
      <c r="F34" s="307"/>
      <c r="G34" s="483"/>
      <c r="H34" s="484"/>
      <c r="I34" s="305"/>
    </row>
    <row r="35" spans="1:9" hidden="1" outlineLevel="2" x14ac:dyDescent="0.25">
      <c r="A35" s="304"/>
      <c r="B35" s="319"/>
      <c r="C35" s="317"/>
      <c r="D35" s="307"/>
      <c r="E35" s="308" t="str">
        <f t="shared" ref="E35:E38" si="1">IFERROR(D35/$D$23,"")</f>
        <v/>
      </c>
      <c r="F35" s="307"/>
      <c r="G35" s="483"/>
      <c r="H35" s="484"/>
      <c r="I35" s="305"/>
    </row>
    <row r="36" spans="1:9" hidden="1" outlineLevel="2" x14ac:dyDescent="0.25">
      <c r="A36" s="304"/>
      <c r="B36" s="319"/>
      <c r="C36" s="317"/>
      <c r="D36" s="307"/>
      <c r="E36" s="308" t="str">
        <f t="shared" si="1"/>
        <v/>
      </c>
      <c r="F36" s="307"/>
      <c r="G36" s="483"/>
      <c r="H36" s="484"/>
      <c r="I36" s="305"/>
    </row>
    <row r="37" spans="1:9" hidden="1" outlineLevel="2" x14ac:dyDescent="0.25">
      <c r="A37" s="304"/>
      <c r="B37" s="319"/>
      <c r="C37" s="317"/>
      <c r="D37" s="307"/>
      <c r="E37" s="308" t="str">
        <f t="shared" si="1"/>
        <v/>
      </c>
      <c r="F37" s="307"/>
      <c r="G37" s="485"/>
      <c r="H37" s="486"/>
      <c r="I37" s="305"/>
    </row>
    <row r="38" spans="1:9" hidden="1" outlineLevel="2" x14ac:dyDescent="0.25">
      <c r="A38" s="304"/>
      <c r="B38" s="319"/>
      <c r="C38" s="317"/>
      <c r="D38" s="307"/>
      <c r="E38" s="308" t="str">
        <f t="shared" si="1"/>
        <v/>
      </c>
      <c r="F38" s="307"/>
      <c r="G38" s="483"/>
      <c r="H38" s="484"/>
      <c r="I38" s="305"/>
    </row>
    <row r="39" spans="1:9" hidden="1" outlineLevel="2" x14ac:dyDescent="0.25">
      <c r="A39" s="304"/>
      <c r="B39" s="523" t="s">
        <v>250</v>
      </c>
      <c r="C39" s="524"/>
      <c r="D39" s="309"/>
      <c r="E39" s="310">
        <f>SUM(E34:E38)</f>
        <v>0</v>
      </c>
      <c r="F39" s="525"/>
      <c r="G39" s="525"/>
      <c r="H39" s="526"/>
      <c r="I39" s="305"/>
    </row>
    <row r="40" spans="1:9" ht="15" outlineLevel="1" collapsed="1" thickBot="1" x14ac:dyDescent="0.3">
      <c r="A40" s="304"/>
      <c r="B40" s="515" t="s">
        <v>18</v>
      </c>
      <c r="C40" s="516"/>
      <c r="D40" s="530"/>
      <c r="E40" s="530"/>
      <c r="F40" s="530"/>
      <c r="G40" s="530"/>
      <c r="H40" s="531"/>
      <c r="I40" s="305"/>
    </row>
    <row r="41" spans="1:9" ht="15" thickBot="1" x14ac:dyDescent="0.3">
      <c r="A41" s="304"/>
      <c r="B41" s="311"/>
      <c r="C41" s="302"/>
      <c r="D41" s="302"/>
      <c r="E41" s="302"/>
      <c r="F41" s="302"/>
      <c r="G41" s="312"/>
      <c r="H41" s="312"/>
      <c r="I41" s="305"/>
    </row>
    <row r="42" spans="1:9" ht="15.75" outlineLevel="1" thickBot="1" x14ac:dyDescent="0.3">
      <c r="A42" s="304"/>
      <c r="B42" s="532" t="s">
        <v>24</v>
      </c>
      <c r="C42" s="533"/>
      <c r="D42" s="533"/>
      <c r="E42" s="533"/>
      <c r="F42" s="534"/>
      <c r="G42" s="305"/>
      <c r="I42" s="305"/>
    </row>
    <row r="43" spans="1:9" ht="13.5" customHeight="1" outlineLevel="1" x14ac:dyDescent="0.25">
      <c r="A43" s="304"/>
      <c r="B43" s="535" t="s">
        <v>303</v>
      </c>
      <c r="C43" s="536"/>
      <c r="D43" s="537"/>
      <c r="E43" s="538"/>
      <c r="F43" s="539"/>
      <c r="G43" s="313"/>
      <c r="I43" s="305"/>
    </row>
    <row r="44" spans="1:9" ht="13.5" customHeight="1" outlineLevel="1" x14ac:dyDescent="0.25">
      <c r="A44" s="304"/>
      <c r="B44" s="540" t="s">
        <v>307</v>
      </c>
      <c r="C44" s="541"/>
      <c r="D44" s="542">
        <f>G44</f>
        <v>0</v>
      </c>
      <c r="E44" s="543"/>
      <c r="F44" s="544"/>
      <c r="G44" s="313"/>
      <c r="I44" s="305"/>
    </row>
    <row r="45" spans="1:9" ht="13.5" customHeight="1" outlineLevel="1" x14ac:dyDescent="0.25">
      <c r="A45" s="304"/>
      <c r="B45" s="540" t="s">
        <v>308</v>
      </c>
      <c r="C45" s="541"/>
      <c r="D45" s="542">
        <f>G45</f>
        <v>0</v>
      </c>
      <c r="E45" s="543"/>
      <c r="F45" s="544"/>
      <c r="G45" s="313"/>
      <c r="I45" s="305"/>
    </row>
    <row r="46" spans="1:9" ht="13.5" customHeight="1" outlineLevel="1" x14ac:dyDescent="0.25">
      <c r="A46" s="304"/>
      <c r="B46" s="540" t="s">
        <v>419</v>
      </c>
      <c r="C46" s="541"/>
      <c r="D46" s="542">
        <f>G46</f>
        <v>0</v>
      </c>
      <c r="E46" s="543"/>
      <c r="F46" s="544"/>
      <c r="G46" s="314"/>
    </row>
    <row r="47" spans="1:9" ht="13.5" customHeight="1" outlineLevel="1" x14ac:dyDescent="0.25">
      <c r="A47" s="304"/>
      <c r="B47" s="540" t="s">
        <v>257</v>
      </c>
      <c r="C47" s="541"/>
      <c r="D47" s="542">
        <f>G47</f>
        <v>0</v>
      </c>
      <c r="E47" s="543"/>
      <c r="F47" s="544"/>
      <c r="G47" s="315"/>
      <c r="I47" s="305"/>
    </row>
    <row r="48" spans="1:9" ht="15" thickBot="1" x14ac:dyDescent="0.3">
      <c r="A48" s="304"/>
      <c r="B48" s="545" t="s">
        <v>309</v>
      </c>
      <c r="C48" s="546"/>
      <c r="D48" s="547">
        <f>G48</f>
        <v>0</v>
      </c>
      <c r="E48" s="548"/>
      <c r="F48" s="549"/>
      <c r="G48" s="365"/>
      <c r="I48" s="305"/>
    </row>
    <row r="49" spans="1:9" x14ac:dyDescent="0.25">
      <c r="A49" s="304"/>
      <c r="B49" s="316"/>
      <c r="C49" s="312"/>
      <c r="D49" s="312"/>
      <c r="E49" s="312"/>
      <c r="F49" s="312"/>
      <c r="I49" s="305"/>
    </row>
    <row r="50" spans="1:9" x14ac:dyDescent="0.25">
      <c r="A50" s="304"/>
      <c r="B50" s="304"/>
      <c r="I50" s="305"/>
    </row>
    <row r="51" spans="1:9" x14ac:dyDescent="0.25">
      <c r="A51" s="304"/>
      <c r="B51" s="304"/>
      <c r="I51" s="305"/>
    </row>
    <row r="52" spans="1:9" ht="15.75" customHeight="1" x14ac:dyDescent="0.25">
      <c r="A52" s="304"/>
      <c r="B52" s="304"/>
      <c r="I52" s="305"/>
    </row>
    <row r="53" spans="1:9" x14ac:dyDescent="0.25">
      <c r="B53" s="304"/>
    </row>
  </sheetData>
  <mergeCells count="76">
    <mergeCell ref="B45:C45"/>
    <mergeCell ref="D45:F45"/>
    <mergeCell ref="B47:C47"/>
    <mergeCell ref="D47:F47"/>
    <mergeCell ref="B48:C48"/>
    <mergeCell ref="D48:F48"/>
    <mergeCell ref="B46:C46"/>
    <mergeCell ref="D46:F46"/>
    <mergeCell ref="B42:F42"/>
    <mergeCell ref="B43:C43"/>
    <mergeCell ref="D43:F43"/>
    <mergeCell ref="B44:C44"/>
    <mergeCell ref="D44:F44"/>
    <mergeCell ref="B39:C39"/>
    <mergeCell ref="F39:H39"/>
    <mergeCell ref="B40:C40"/>
    <mergeCell ref="D40:H40"/>
    <mergeCell ref="G35:H35"/>
    <mergeCell ref="G38:H38"/>
    <mergeCell ref="G37:H37"/>
    <mergeCell ref="B31:C31"/>
    <mergeCell ref="F31:H31"/>
    <mergeCell ref="B32:H32"/>
    <mergeCell ref="B23:C23"/>
    <mergeCell ref="F23:H23"/>
    <mergeCell ref="B24:H24"/>
    <mergeCell ref="G28:H28"/>
    <mergeCell ref="G30:H30"/>
    <mergeCell ref="G29:H29"/>
    <mergeCell ref="G25:H25"/>
    <mergeCell ref="G26:H26"/>
    <mergeCell ref="B12:C12"/>
    <mergeCell ref="B13:C13"/>
    <mergeCell ref="B14:C14"/>
    <mergeCell ref="B15:H15"/>
    <mergeCell ref="B16:H16"/>
    <mergeCell ref="B7:C7"/>
    <mergeCell ref="B8:C8"/>
    <mergeCell ref="B9:C9"/>
    <mergeCell ref="B10:C10"/>
    <mergeCell ref="B11:C11"/>
    <mergeCell ref="B2:H2"/>
    <mergeCell ref="B3:C3"/>
    <mergeCell ref="B4:C4"/>
    <mergeCell ref="B5:C5"/>
    <mergeCell ref="B6:C6"/>
    <mergeCell ref="D4:H4"/>
    <mergeCell ref="D6:H6"/>
    <mergeCell ref="D9:E9"/>
    <mergeCell ref="G9:H9"/>
    <mergeCell ref="D5:H5"/>
    <mergeCell ref="D3:E3"/>
    <mergeCell ref="G3:H3"/>
    <mergeCell ref="D7:E7"/>
    <mergeCell ref="G7:H7"/>
    <mergeCell ref="D8:E8"/>
    <mergeCell ref="G8:H8"/>
    <mergeCell ref="D10:E10"/>
    <mergeCell ref="G10:H10"/>
    <mergeCell ref="D13:H13"/>
    <mergeCell ref="D12:E12"/>
    <mergeCell ref="G20:H20"/>
    <mergeCell ref="G17:H17"/>
    <mergeCell ref="G18:H18"/>
    <mergeCell ref="G19:H19"/>
    <mergeCell ref="D11:E11"/>
    <mergeCell ref="G11:H11"/>
    <mergeCell ref="D14:E14"/>
    <mergeCell ref="G14:H14"/>
    <mergeCell ref="G12:H12"/>
    <mergeCell ref="G22:H22"/>
    <mergeCell ref="G21:H21"/>
    <mergeCell ref="G34:H34"/>
    <mergeCell ref="G33:H33"/>
    <mergeCell ref="G36:H36"/>
    <mergeCell ref="G27:H27"/>
  </mergeCells>
  <dataValidations count="2">
    <dataValidation type="list" allowBlank="1" showInputMessage="1" showErrorMessage="1" sqref="D10" xr:uid="{395A105E-7833-46B8-9575-FF506D6D9607}">
      <formula1>"Proprietorship, Partnership, Private Ltd Company, Limited Liablity Partnership, Public Ltd Co, Trust, Society"</formula1>
    </dataValidation>
    <dataValidation type="list" allowBlank="1" showInputMessage="1" showErrorMessage="1" sqref="G10:H10" xr:uid="{D734ECA5-908E-4813-8A76-BBC5CC4A367B}">
      <formula1>"Manufacturer, Trader, Service"</formula1>
    </dataValidation>
  </dataValidations>
  <pageMargins left="0.7" right="0.7" top="0.75" bottom="0.75" header="0.3" footer="0.3"/>
  <pageSetup paperSize="9" scale="7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B04-C8DD-458D-A5D2-B30B9E44D717}">
  <sheetPr codeName="Sheet2">
    <tabColor theme="3" tint="-0.499984740745262"/>
  </sheetPr>
  <dimension ref="B1:J38"/>
  <sheetViews>
    <sheetView showRowColHeaders="0" workbookViewId="0">
      <selection activeCell="E7" sqref="E7:G7"/>
    </sheetView>
  </sheetViews>
  <sheetFormatPr defaultRowHeight="15" x14ac:dyDescent="0.25"/>
  <cols>
    <col min="1" max="1" width="2.7109375" style="434" customWidth="1"/>
    <col min="2" max="2" width="3.85546875" style="434" customWidth="1"/>
    <col min="3" max="3" width="19.42578125" style="434" customWidth="1"/>
    <col min="4" max="4" width="23.7109375" style="434" customWidth="1"/>
    <col min="5" max="5" width="40.7109375" style="434" customWidth="1"/>
    <col min="6" max="8" width="12.7109375" style="434" customWidth="1"/>
    <col min="9" max="9" width="13.7109375" style="434" customWidth="1"/>
    <col min="10" max="10" width="62.7109375" style="434" customWidth="1"/>
    <col min="11" max="16384" width="9.140625" style="434"/>
  </cols>
  <sheetData>
    <row r="1" spans="2:7" ht="15.75" thickBot="1" x14ac:dyDescent="0.3"/>
    <row r="2" spans="2:7" ht="20.25" customHeight="1" thickBot="1" x14ac:dyDescent="0.3">
      <c r="B2" s="591" t="s">
        <v>336</v>
      </c>
      <c r="C2" s="592"/>
      <c r="D2" s="592"/>
      <c r="E2" s="592"/>
      <c r="F2" s="592"/>
      <c r="G2" s="593"/>
    </row>
    <row r="3" spans="2:7" x14ac:dyDescent="0.25">
      <c r="B3" s="594" t="s">
        <v>337</v>
      </c>
      <c r="C3" s="595"/>
      <c r="D3" s="596"/>
      <c r="E3" s="597"/>
      <c r="F3" s="597"/>
      <c r="G3" s="598"/>
    </row>
    <row r="4" spans="2:7" x14ac:dyDescent="0.25">
      <c r="B4" s="566" t="s">
        <v>338</v>
      </c>
      <c r="C4" s="567"/>
      <c r="D4" s="568"/>
      <c r="E4" s="569"/>
      <c r="F4" s="569"/>
      <c r="G4" s="570"/>
    </row>
    <row r="5" spans="2:7" x14ac:dyDescent="0.25">
      <c r="B5" s="566" t="s">
        <v>339</v>
      </c>
      <c r="C5" s="567"/>
      <c r="D5" s="568"/>
      <c r="E5" s="569"/>
      <c r="F5" s="569"/>
      <c r="G5" s="570"/>
    </row>
    <row r="6" spans="2:7" x14ac:dyDescent="0.25">
      <c r="B6" s="566" t="s">
        <v>340</v>
      </c>
      <c r="C6" s="567"/>
      <c r="D6" s="568"/>
      <c r="E6" s="588"/>
      <c r="F6" s="589"/>
      <c r="G6" s="590"/>
    </row>
    <row r="7" spans="2:7" x14ac:dyDescent="0.25">
      <c r="B7" s="566" t="s">
        <v>341</v>
      </c>
      <c r="C7" s="567"/>
      <c r="D7" s="568"/>
      <c r="E7" s="569"/>
      <c r="F7" s="569"/>
      <c r="G7" s="570"/>
    </row>
    <row r="8" spans="2:7" x14ac:dyDescent="0.25">
      <c r="B8" s="566" t="s">
        <v>342</v>
      </c>
      <c r="C8" s="567"/>
      <c r="D8" s="568"/>
      <c r="E8" s="569"/>
      <c r="F8" s="569"/>
      <c r="G8" s="570"/>
    </row>
    <row r="9" spans="2:7" x14ac:dyDescent="0.25">
      <c r="B9" s="566" t="s">
        <v>343</v>
      </c>
      <c r="C9" s="567"/>
      <c r="D9" s="568"/>
      <c r="E9" s="569"/>
      <c r="F9" s="569"/>
      <c r="G9" s="570"/>
    </row>
    <row r="10" spans="2:7" x14ac:dyDescent="0.25">
      <c r="B10" s="566" t="s">
        <v>312</v>
      </c>
      <c r="C10" s="567"/>
      <c r="D10" s="568"/>
      <c r="E10" s="586"/>
      <c r="F10" s="586"/>
      <c r="G10" s="587"/>
    </row>
    <row r="11" spans="2:7" x14ac:dyDescent="0.25">
      <c r="B11" s="566" t="s">
        <v>313</v>
      </c>
      <c r="C11" s="567"/>
      <c r="D11" s="568"/>
      <c r="E11" s="586"/>
      <c r="F11" s="586"/>
      <c r="G11" s="587"/>
    </row>
    <row r="12" spans="2:7" x14ac:dyDescent="0.25">
      <c r="B12" s="566" t="s">
        <v>344</v>
      </c>
      <c r="C12" s="567"/>
      <c r="D12" s="568"/>
      <c r="E12" s="569"/>
      <c r="F12" s="569"/>
      <c r="G12" s="570"/>
    </row>
    <row r="13" spans="2:7" x14ac:dyDescent="0.25">
      <c r="B13" s="566" t="s">
        <v>16</v>
      </c>
      <c r="C13" s="567"/>
      <c r="D13" s="568"/>
      <c r="E13" s="435"/>
      <c r="F13" s="436" t="s">
        <v>345</v>
      </c>
      <c r="G13" s="437" t="str">
        <f ca="1">IF(E13&lt;&gt;"",DATEDIF(E13,TODAY(),"Y")&amp;" Years","")</f>
        <v/>
      </c>
    </row>
    <row r="14" spans="2:7" ht="30" customHeight="1" x14ac:dyDescent="0.25">
      <c r="B14" s="566" t="s">
        <v>346</v>
      </c>
      <c r="C14" s="567"/>
      <c r="D14" s="568"/>
      <c r="E14" s="584"/>
      <c r="F14" s="584"/>
      <c r="G14" s="585"/>
    </row>
    <row r="15" spans="2:7" ht="39" customHeight="1" x14ac:dyDescent="0.25">
      <c r="B15" s="581" t="s">
        <v>347</v>
      </c>
      <c r="C15" s="582"/>
      <c r="D15" s="583"/>
      <c r="E15" s="584"/>
      <c r="F15" s="584"/>
      <c r="G15" s="585"/>
    </row>
    <row r="16" spans="2:7" x14ac:dyDescent="0.25">
      <c r="B16" s="566" t="s">
        <v>348</v>
      </c>
      <c r="C16" s="567"/>
      <c r="D16" s="568"/>
      <c r="E16" s="569"/>
      <c r="F16" s="569"/>
      <c r="G16" s="570"/>
    </row>
    <row r="17" spans="2:10" x14ac:dyDescent="0.25">
      <c r="B17" s="566" t="s">
        <v>349</v>
      </c>
      <c r="C17" s="567"/>
      <c r="D17" s="568"/>
      <c r="E17" s="569"/>
      <c r="F17" s="569"/>
      <c r="G17" s="570"/>
    </row>
    <row r="18" spans="2:10" x14ac:dyDescent="0.25">
      <c r="B18" s="566" t="s">
        <v>415</v>
      </c>
      <c r="C18" s="567"/>
      <c r="D18" s="568"/>
      <c r="E18" s="569"/>
      <c r="F18" s="569"/>
      <c r="G18" s="570"/>
    </row>
    <row r="19" spans="2:10" x14ac:dyDescent="0.25">
      <c r="B19" s="566" t="s">
        <v>350</v>
      </c>
      <c r="C19" s="567"/>
      <c r="D19" s="568"/>
      <c r="E19" s="569"/>
      <c r="F19" s="569"/>
      <c r="G19" s="570"/>
    </row>
    <row r="20" spans="2:10" x14ac:dyDescent="0.25">
      <c r="B20" s="566" t="s">
        <v>351</v>
      </c>
      <c r="C20" s="567"/>
      <c r="D20" s="568"/>
      <c r="E20" s="571"/>
      <c r="F20" s="571"/>
      <c r="G20" s="572"/>
    </row>
    <row r="21" spans="2:10" x14ac:dyDescent="0.25">
      <c r="B21" s="566" t="s">
        <v>352</v>
      </c>
      <c r="C21" s="567"/>
      <c r="D21" s="568"/>
      <c r="E21" s="571"/>
      <c r="F21" s="571"/>
      <c r="G21" s="572"/>
    </row>
    <row r="22" spans="2:10" x14ac:dyDescent="0.25">
      <c r="B22" s="566" t="s">
        <v>353</v>
      </c>
      <c r="C22" s="567"/>
      <c r="D22" s="568"/>
      <c r="E22" s="573"/>
      <c r="F22" s="573"/>
      <c r="G22" s="574"/>
    </row>
    <row r="23" spans="2:10" ht="15.75" thickBot="1" x14ac:dyDescent="0.3">
      <c r="B23" s="575" t="s">
        <v>309</v>
      </c>
      <c r="C23" s="576"/>
      <c r="D23" s="577"/>
      <c r="E23" s="578"/>
      <c r="F23" s="579"/>
      <c r="G23" s="580"/>
    </row>
    <row r="24" spans="2:10" ht="15.75" thickBot="1" x14ac:dyDescent="0.3"/>
    <row r="25" spans="2:10" ht="20.25" customHeight="1" thickBot="1" x14ac:dyDescent="0.3">
      <c r="B25" s="556" t="s">
        <v>261</v>
      </c>
      <c r="C25" s="557"/>
      <c r="D25" s="557"/>
      <c r="E25" s="558"/>
    </row>
    <row r="26" spans="2:10" x14ac:dyDescent="0.25">
      <c r="B26" s="552" t="s">
        <v>354</v>
      </c>
      <c r="C26" s="553"/>
      <c r="D26" s="294">
        <f>COUNTIF(H32:H33,"-")</f>
        <v>0</v>
      </c>
      <c r="E26" s="233">
        <f>SUMIF(H32:H33,"-",I32:I33)</f>
        <v>0</v>
      </c>
    </row>
    <row r="27" spans="2:10" x14ac:dyDescent="0.25">
      <c r="B27" s="552" t="s">
        <v>355</v>
      </c>
      <c r="C27" s="553"/>
      <c r="D27" s="294">
        <f>COUNTIFS(H32:H33,"&lt;&gt;-",H32:H33,"&lt;&gt;")</f>
        <v>0</v>
      </c>
      <c r="E27" s="233">
        <f>SUMIF(H32:H33,"&lt;&gt;-",I32:I33)</f>
        <v>0</v>
      </c>
    </row>
    <row r="28" spans="2:10" ht="15.75" thickBot="1" x14ac:dyDescent="0.3">
      <c r="B28" s="554" t="s">
        <v>250</v>
      </c>
      <c r="C28" s="555"/>
      <c r="D28" s="295">
        <f>SUM(D26:D27)</f>
        <v>0</v>
      </c>
      <c r="E28" s="234">
        <f>+SUM(E26:E27)</f>
        <v>0</v>
      </c>
    </row>
    <row r="29" spans="2:10" ht="15.75" thickBot="1" x14ac:dyDescent="0.3"/>
    <row r="30" spans="2:10" ht="20.25" customHeight="1" thickBot="1" x14ac:dyDescent="0.3">
      <c r="B30" s="556" t="s">
        <v>356</v>
      </c>
      <c r="C30" s="557"/>
      <c r="D30" s="557"/>
      <c r="E30" s="557"/>
      <c r="F30" s="557"/>
      <c r="G30" s="557"/>
      <c r="H30" s="557"/>
      <c r="I30" s="557"/>
      <c r="J30" s="558"/>
    </row>
    <row r="31" spans="2:10" ht="30" x14ac:dyDescent="0.25">
      <c r="B31" s="438" t="s">
        <v>279</v>
      </c>
      <c r="C31" s="439" t="s">
        <v>357</v>
      </c>
      <c r="D31" s="439" t="s">
        <v>358</v>
      </c>
      <c r="E31" s="439" t="s">
        <v>359</v>
      </c>
      <c r="F31" s="439" t="s">
        <v>360</v>
      </c>
      <c r="G31" s="439" t="s">
        <v>361</v>
      </c>
      <c r="H31" s="439" t="s">
        <v>362</v>
      </c>
      <c r="I31" s="439" t="s">
        <v>363</v>
      </c>
      <c r="J31" s="440" t="s">
        <v>19</v>
      </c>
    </row>
    <row r="32" spans="2:10" x14ac:dyDescent="0.25">
      <c r="B32" s="441"/>
      <c r="C32" s="442"/>
      <c r="D32" s="442"/>
      <c r="E32" s="442"/>
      <c r="F32" s="443"/>
      <c r="G32" s="443"/>
      <c r="H32" s="443"/>
      <c r="I32" s="444"/>
      <c r="J32" s="445"/>
    </row>
    <row r="33" spans="2:10" ht="15.75" thickBot="1" x14ac:dyDescent="0.3">
      <c r="B33" s="446"/>
      <c r="C33" s="447"/>
      <c r="D33" s="447"/>
      <c r="E33" s="447"/>
      <c r="F33" s="448"/>
      <c r="G33" s="448"/>
      <c r="H33" s="448"/>
      <c r="I33" s="449"/>
      <c r="J33" s="450"/>
    </row>
    <row r="34" spans="2:10" ht="15.75" thickBot="1" x14ac:dyDescent="0.3">
      <c r="J34" s="451"/>
    </row>
    <row r="35" spans="2:10" ht="20.25" customHeight="1" thickBot="1" x14ac:dyDescent="0.3">
      <c r="B35" s="559" t="s">
        <v>364</v>
      </c>
      <c r="C35" s="560"/>
      <c r="D35" s="560"/>
      <c r="E35" s="560"/>
      <c r="F35" s="560"/>
      <c r="G35" s="560"/>
      <c r="H35" s="560"/>
      <c r="I35" s="560"/>
      <c r="J35" s="561"/>
    </row>
    <row r="36" spans="2:10" s="454" customFormat="1" ht="30" x14ac:dyDescent="0.25">
      <c r="B36" s="452" t="s">
        <v>279</v>
      </c>
      <c r="C36" s="453" t="s">
        <v>328</v>
      </c>
      <c r="D36" s="453" t="s">
        <v>316</v>
      </c>
      <c r="E36" s="453" t="s">
        <v>365</v>
      </c>
      <c r="F36" s="453" t="s">
        <v>366</v>
      </c>
      <c r="G36" s="453" t="s">
        <v>367</v>
      </c>
      <c r="H36" s="453" t="s">
        <v>368</v>
      </c>
      <c r="I36" s="562" t="s">
        <v>479</v>
      </c>
      <c r="J36" s="563"/>
    </row>
    <row r="37" spans="2:10" x14ac:dyDescent="0.25">
      <c r="B37" s="455">
        <v>1</v>
      </c>
      <c r="C37" s="456"/>
      <c r="D37" s="442"/>
      <c r="E37" s="442"/>
      <c r="F37" s="443"/>
      <c r="G37" s="442"/>
      <c r="H37" s="443"/>
      <c r="I37" s="564"/>
      <c r="J37" s="565"/>
    </row>
    <row r="38" spans="2:10" ht="15.75" thickBot="1" x14ac:dyDescent="0.3">
      <c r="B38" s="457"/>
      <c r="C38" s="458"/>
      <c r="D38" s="447"/>
      <c r="E38" s="447"/>
      <c r="F38" s="448"/>
      <c r="G38" s="447"/>
      <c r="H38" s="448"/>
      <c r="I38" s="550"/>
      <c r="J38" s="551"/>
    </row>
  </sheetData>
  <mergeCells count="51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15:D15"/>
    <mergeCell ref="E15:G15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B14:D14"/>
    <mergeCell ref="E14:G14"/>
    <mergeCell ref="B16:D16"/>
    <mergeCell ref="E16:G16"/>
    <mergeCell ref="B17:D17"/>
    <mergeCell ref="E17:G17"/>
    <mergeCell ref="B18:D18"/>
    <mergeCell ref="E18:G18"/>
    <mergeCell ref="B26:C26"/>
    <mergeCell ref="B19:D19"/>
    <mergeCell ref="E19:G19"/>
    <mergeCell ref="B20:D20"/>
    <mergeCell ref="E20:G20"/>
    <mergeCell ref="B21:D21"/>
    <mergeCell ref="E21:G21"/>
    <mergeCell ref="B22:D22"/>
    <mergeCell ref="E22:G22"/>
    <mergeCell ref="B23:D23"/>
    <mergeCell ref="E23:G23"/>
    <mergeCell ref="B25:E25"/>
    <mergeCell ref="I38:J38"/>
    <mergeCell ref="B27:C27"/>
    <mergeCell ref="B28:C28"/>
    <mergeCell ref="B30:J30"/>
    <mergeCell ref="B35:J35"/>
    <mergeCell ref="I36:J36"/>
    <mergeCell ref="I37:J37"/>
  </mergeCells>
  <pageMargins left="0.7" right="0.7" top="0.75" bottom="0.75" header="0.3" footer="0.3"/>
  <pageSetup paperSize="9" orientation="portrait" horizontalDpi="4294967292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0E1C-5CEA-44D7-8497-E53F14558E79}">
  <sheetPr codeName="Sheet10">
    <tabColor theme="3" tint="-0.499984740745262"/>
  </sheetPr>
  <dimension ref="B1:H46"/>
  <sheetViews>
    <sheetView showGridLines="0" showRowColHeaders="0" workbookViewId="0">
      <selection activeCell="E4" sqref="E4:G4"/>
    </sheetView>
  </sheetViews>
  <sheetFormatPr defaultRowHeight="14.25" outlineLevelRow="1" x14ac:dyDescent="0.2"/>
  <cols>
    <col min="1" max="1" width="2.7109375" style="403" customWidth="1"/>
    <col min="2" max="2" width="3.7109375" style="403" customWidth="1"/>
    <col min="3" max="3" width="12.7109375" style="402" customWidth="1"/>
    <col min="4" max="7" width="14.7109375" style="402" customWidth="1"/>
    <col min="8" max="16384" width="9.140625" style="403"/>
  </cols>
  <sheetData>
    <row r="1" spans="2:7" s="402" customFormat="1" ht="13.5" thickBot="1" x14ac:dyDescent="0.25"/>
    <row r="2" spans="2:7" ht="21" customHeight="1" thickBot="1" x14ac:dyDescent="0.25">
      <c r="B2" s="603" t="s">
        <v>369</v>
      </c>
      <c r="C2" s="604"/>
      <c r="D2" s="604"/>
      <c r="E2" s="604"/>
      <c r="F2" s="604"/>
      <c r="G2" s="605"/>
    </row>
    <row r="3" spans="2:7" ht="15" customHeight="1" x14ac:dyDescent="0.2">
      <c r="B3" s="625" t="s">
        <v>370</v>
      </c>
      <c r="C3" s="626"/>
      <c r="D3" s="626"/>
      <c r="E3" s="627"/>
      <c r="F3" s="627"/>
      <c r="G3" s="628"/>
    </row>
    <row r="4" spans="2:7" s="404" customFormat="1" ht="28.5" customHeight="1" x14ac:dyDescent="0.2">
      <c r="B4" s="623" t="s">
        <v>371</v>
      </c>
      <c r="C4" s="624"/>
      <c r="D4" s="624"/>
      <c r="E4" s="617"/>
      <c r="F4" s="617"/>
      <c r="G4" s="618"/>
    </row>
    <row r="5" spans="2:7" s="404" customFormat="1" ht="28.5" customHeight="1" x14ac:dyDescent="0.2">
      <c r="B5" s="623" t="s">
        <v>471</v>
      </c>
      <c r="C5" s="624"/>
      <c r="D5" s="624"/>
      <c r="E5" s="617"/>
      <c r="F5" s="617"/>
      <c r="G5" s="618"/>
    </row>
    <row r="6" spans="2:7" ht="13.5" customHeight="1" x14ac:dyDescent="0.2">
      <c r="B6" s="615" t="s">
        <v>472</v>
      </c>
      <c r="C6" s="616"/>
      <c r="D6" s="616"/>
      <c r="E6" s="619"/>
      <c r="F6" s="619"/>
      <c r="G6" s="620"/>
    </row>
    <row r="7" spans="2:7" ht="13.5" customHeight="1" x14ac:dyDescent="0.2">
      <c r="B7" s="615" t="s">
        <v>372</v>
      </c>
      <c r="C7" s="616"/>
      <c r="D7" s="616"/>
      <c r="E7" s="619"/>
      <c r="F7" s="619"/>
      <c r="G7" s="620"/>
    </row>
    <row r="8" spans="2:7" ht="13.5" customHeight="1" x14ac:dyDescent="0.2">
      <c r="B8" s="615" t="s">
        <v>374</v>
      </c>
      <c r="C8" s="616"/>
      <c r="D8" s="616"/>
      <c r="E8" s="622"/>
      <c r="F8" s="619"/>
      <c r="G8" s="620"/>
    </row>
    <row r="9" spans="2:7" ht="13.5" customHeight="1" x14ac:dyDescent="0.2">
      <c r="B9" s="615" t="s">
        <v>373</v>
      </c>
      <c r="C9" s="616"/>
      <c r="D9" s="616"/>
      <c r="E9" s="619"/>
      <c r="F9" s="619"/>
      <c r="G9" s="620"/>
    </row>
    <row r="10" spans="2:7" ht="36.75" customHeight="1" x14ac:dyDescent="0.2">
      <c r="B10" s="615" t="s">
        <v>473</v>
      </c>
      <c r="C10" s="616"/>
      <c r="D10" s="616"/>
      <c r="E10" s="617"/>
      <c r="F10" s="617"/>
      <c r="G10" s="618"/>
    </row>
    <row r="11" spans="2:7" ht="36.75" customHeight="1" x14ac:dyDescent="0.2">
      <c r="B11" s="615" t="s">
        <v>474</v>
      </c>
      <c r="C11" s="616"/>
      <c r="D11" s="616"/>
      <c r="E11" s="617"/>
      <c r="F11" s="617"/>
      <c r="G11" s="618"/>
    </row>
    <row r="12" spans="2:7" ht="36.75" customHeight="1" x14ac:dyDescent="0.2">
      <c r="B12" s="615" t="s">
        <v>475</v>
      </c>
      <c r="C12" s="616"/>
      <c r="D12" s="616"/>
      <c r="E12" s="617"/>
      <c r="F12" s="617"/>
      <c r="G12" s="618"/>
    </row>
    <row r="13" spans="2:7" ht="13.5" customHeight="1" x14ac:dyDescent="0.2">
      <c r="B13" s="615" t="s">
        <v>476</v>
      </c>
      <c r="C13" s="616"/>
      <c r="D13" s="616"/>
      <c r="E13" s="619"/>
      <c r="F13" s="619"/>
      <c r="G13" s="620"/>
    </row>
    <row r="14" spans="2:7" ht="13.5" customHeight="1" x14ac:dyDescent="0.2">
      <c r="B14" s="615" t="s">
        <v>309</v>
      </c>
      <c r="C14" s="616"/>
      <c r="D14" s="616"/>
      <c r="E14" s="621"/>
      <c r="F14" s="619"/>
      <c r="G14" s="620"/>
    </row>
    <row r="15" spans="2:7" x14ac:dyDescent="0.2">
      <c r="B15" s="405"/>
      <c r="C15" s="406"/>
      <c r="D15" s="406"/>
      <c r="E15" s="406"/>
      <c r="F15" s="406"/>
      <c r="G15" s="407"/>
    </row>
    <row r="16" spans="2:7" ht="25.5" x14ac:dyDescent="0.2">
      <c r="B16" s="408" t="s">
        <v>279</v>
      </c>
      <c r="C16" s="409" t="s">
        <v>375</v>
      </c>
      <c r="D16" s="409" t="s">
        <v>376</v>
      </c>
      <c r="E16" s="409" t="s">
        <v>377</v>
      </c>
      <c r="F16" s="409" t="s">
        <v>378</v>
      </c>
      <c r="G16" s="410" t="s">
        <v>257</v>
      </c>
    </row>
    <row r="17" spans="2:8" ht="13.5" customHeight="1" x14ac:dyDescent="0.2">
      <c r="B17" s="411"/>
      <c r="C17" s="412"/>
      <c r="D17" s="412"/>
      <c r="E17" s="412"/>
      <c r="F17" s="413"/>
      <c r="G17" s="414"/>
    </row>
    <row r="18" spans="2:8" ht="13.5" customHeight="1" x14ac:dyDescent="0.2">
      <c r="B18" s="411"/>
      <c r="C18" s="412"/>
      <c r="D18" s="412"/>
      <c r="E18" s="412"/>
      <c r="F18" s="413"/>
      <c r="G18" s="414"/>
    </row>
    <row r="19" spans="2:8" ht="13.5" customHeight="1" x14ac:dyDescent="0.2">
      <c r="B19" s="411"/>
      <c r="C19" s="412"/>
      <c r="D19" s="412"/>
      <c r="E19" s="412"/>
      <c r="F19" s="413"/>
      <c r="G19" s="414"/>
    </row>
    <row r="20" spans="2:8" ht="13.5" customHeight="1" x14ac:dyDescent="0.2">
      <c r="B20" s="411"/>
      <c r="C20" s="412"/>
      <c r="D20" s="412"/>
      <c r="E20" s="412"/>
      <c r="F20" s="413"/>
      <c r="G20" s="414"/>
    </row>
    <row r="21" spans="2:8" ht="13.5" customHeight="1" x14ac:dyDescent="0.2">
      <c r="B21" s="411"/>
      <c r="C21" s="412"/>
      <c r="D21" s="412"/>
      <c r="E21" s="412"/>
      <c r="F21" s="413"/>
      <c r="G21" s="414"/>
    </row>
    <row r="22" spans="2:8" ht="13.5" customHeight="1" x14ac:dyDescent="0.2">
      <c r="B22" s="411"/>
      <c r="C22" s="412"/>
      <c r="D22" s="412"/>
      <c r="E22" s="412"/>
      <c r="F22" s="413"/>
      <c r="G22" s="414"/>
    </row>
    <row r="23" spans="2:8" ht="13.5" customHeight="1" x14ac:dyDescent="0.2">
      <c r="B23" s="411"/>
      <c r="C23" s="412"/>
      <c r="D23" s="412"/>
      <c r="E23" s="412"/>
      <c r="F23" s="413"/>
      <c r="G23" s="414"/>
    </row>
    <row r="24" spans="2:8" ht="13.5" customHeight="1" x14ac:dyDescent="0.2">
      <c r="B24" s="411"/>
      <c r="C24" s="412"/>
      <c r="D24" s="412"/>
      <c r="E24" s="412"/>
      <c r="F24" s="413"/>
      <c r="G24" s="414"/>
    </row>
    <row r="25" spans="2:8" ht="13.5" customHeight="1" x14ac:dyDescent="0.2">
      <c r="B25" s="411"/>
      <c r="C25" s="412"/>
      <c r="D25" s="412"/>
      <c r="E25" s="412"/>
      <c r="F25" s="413"/>
      <c r="G25" s="414"/>
    </row>
    <row r="26" spans="2:8" ht="13.5" customHeight="1" thickBot="1" x14ac:dyDescent="0.25">
      <c r="B26" s="415"/>
      <c r="C26" s="416"/>
      <c r="D26" s="416"/>
      <c r="E26" s="416"/>
      <c r="F26" s="417"/>
      <c r="G26" s="418"/>
    </row>
    <row r="27" spans="2:8" ht="15" thickBot="1" x14ac:dyDescent="0.25"/>
    <row r="28" spans="2:8" ht="17.25" outlineLevel="1" thickBot="1" x14ac:dyDescent="0.25">
      <c r="B28" s="603" t="s">
        <v>477</v>
      </c>
      <c r="C28" s="604"/>
      <c r="D28" s="604"/>
      <c r="E28" s="604"/>
      <c r="F28" s="604"/>
      <c r="G28" s="605"/>
    </row>
    <row r="29" spans="2:8" ht="30" outlineLevel="1" x14ac:dyDescent="0.2">
      <c r="B29" s="606" t="s">
        <v>423</v>
      </c>
      <c r="C29" s="607"/>
      <c r="D29" s="419"/>
      <c r="E29" s="420"/>
      <c r="F29" s="421" t="s">
        <v>478</v>
      </c>
      <c r="G29" s="422"/>
    </row>
    <row r="30" spans="2:8" ht="15" outlineLevel="1" x14ac:dyDescent="0.2">
      <c r="B30" s="608" t="s">
        <v>424</v>
      </c>
      <c r="C30" s="609"/>
      <c r="D30" s="610"/>
      <c r="E30" s="610"/>
      <c r="F30" s="423" t="s">
        <v>425</v>
      </c>
      <c r="G30" s="424"/>
    </row>
    <row r="31" spans="2:8" outlineLevel="1" x14ac:dyDescent="0.2">
      <c r="B31" s="611" t="s">
        <v>426</v>
      </c>
      <c r="C31" s="612"/>
      <c r="D31" s="613" t="s">
        <v>427</v>
      </c>
      <c r="E31" s="613"/>
      <c r="F31" s="613"/>
      <c r="G31" s="614" t="s">
        <v>428</v>
      </c>
      <c r="H31" s="402"/>
    </row>
    <row r="32" spans="2:8" ht="25.5" outlineLevel="1" x14ac:dyDescent="0.2">
      <c r="B32" s="611"/>
      <c r="C32" s="612"/>
      <c r="D32" s="425" t="s">
        <v>429</v>
      </c>
      <c r="E32" s="425" t="s">
        <v>430</v>
      </c>
      <c r="F32" s="425" t="s">
        <v>431</v>
      </c>
      <c r="G32" s="614"/>
      <c r="H32" s="402"/>
    </row>
    <row r="33" spans="2:8" outlineLevel="1" x14ac:dyDescent="0.2">
      <c r="B33" s="601">
        <v>43556</v>
      </c>
      <c r="C33" s="602"/>
      <c r="D33" s="426"/>
      <c r="E33" s="426"/>
      <c r="F33" s="426"/>
      <c r="G33" s="427">
        <f>SUM(D33:F33)</f>
        <v>0</v>
      </c>
      <c r="H33" s="402"/>
    </row>
    <row r="34" spans="2:8" outlineLevel="1" x14ac:dyDescent="0.2">
      <c r="B34" s="601">
        <f>EDATE(B33,1)</f>
        <v>43586</v>
      </c>
      <c r="C34" s="602"/>
      <c r="D34" s="426"/>
      <c r="E34" s="426"/>
      <c r="F34" s="426"/>
      <c r="G34" s="427">
        <f t="shared" ref="G34:G44" si="0">SUM(D34:F34)</f>
        <v>0</v>
      </c>
      <c r="H34" s="402"/>
    </row>
    <row r="35" spans="2:8" outlineLevel="1" x14ac:dyDescent="0.2">
      <c r="B35" s="601">
        <f t="shared" ref="B35:B44" si="1">EDATE(B34,1)</f>
        <v>43617</v>
      </c>
      <c r="C35" s="602"/>
      <c r="D35" s="426"/>
      <c r="E35" s="426"/>
      <c r="F35" s="426"/>
      <c r="G35" s="427">
        <f t="shared" si="0"/>
        <v>0</v>
      </c>
      <c r="H35" s="402"/>
    </row>
    <row r="36" spans="2:8" outlineLevel="1" x14ac:dyDescent="0.2">
      <c r="B36" s="601">
        <f t="shared" si="1"/>
        <v>43647</v>
      </c>
      <c r="C36" s="602"/>
      <c r="D36" s="426"/>
      <c r="E36" s="426"/>
      <c r="F36" s="426"/>
      <c r="G36" s="427">
        <f t="shared" si="0"/>
        <v>0</v>
      </c>
      <c r="H36" s="402"/>
    </row>
    <row r="37" spans="2:8" outlineLevel="1" x14ac:dyDescent="0.2">
      <c r="B37" s="601">
        <f t="shared" si="1"/>
        <v>43678</v>
      </c>
      <c r="C37" s="602"/>
      <c r="D37" s="426"/>
      <c r="E37" s="426"/>
      <c r="F37" s="426"/>
      <c r="G37" s="427">
        <f t="shared" si="0"/>
        <v>0</v>
      </c>
      <c r="H37" s="402"/>
    </row>
    <row r="38" spans="2:8" outlineLevel="1" x14ac:dyDescent="0.2">
      <c r="B38" s="601">
        <f t="shared" si="1"/>
        <v>43709</v>
      </c>
      <c r="C38" s="602"/>
      <c r="D38" s="426"/>
      <c r="E38" s="426"/>
      <c r="F38" s="426"/>
      <c r="G38" s="427">
        <f t="shared" si="0"/>
        <v>0</v>
      </c>
      <c r="H38" s="402"/>
    </row>
    <row r="39" spans="2:8" outlineLevel="1" x14ac:dyDescent="0.2">
      <c r="B39" s="601">
        <f t="shared" si="1"/>
        <v>43739</v>
      </c>
      <c r="C39" s="602"/>
      <c r="D39" s="426"/>
      <c r="E39" s="426"/>
      <c r="F39" s="426"/>
      <c r="G39" s="427">
        <f t="shared" si="0"/>
        <v>0</v>
      </c>
      <c r="H39" s="402"/>
    </row>
    <row r="40" spans="2:8" outlineLevel="1" x14ac:dyDescent="0.2">
      <c r="B40" s="601">
        <f t="shared" si="1"/>
        <v>43770</v>
      </c>
      <c r="C40" s="602"/>
      <c r="D40" s="426"/>
      <c r="E40" s="426"/>
      <c r="F40" s="426"/>
      <c r="G40" s="427">
        <f t="shared" si="0"/>
        <v>0</v>
      </c>
      <c r="H40" s="402"/>
    </row>
    <row r="41" spans="2:8" outlineLevel="1" x14ac:dyDescent="0.2">
      <c r="B41" s="601">
        <f t="shared" si="1"/>
        <v>43800</v>
      </c>
      <c r="C41" s="602"/>
      <c r="D41" s="426"/>
      <c r="E41" s="426"/>
      <c r="F41" s="426"/>
      <c r="G41" s="427">
        <f t="shared" si="0"/>
        <v>0</v>
      </c>
      <c r="H41" s="402"/>
    </row>
    <row r="42" spans="2:8" outlineLevel="1" x14ac:dyDescent="0.2">
      <c r="B42" s="601">
        <f t="shared" si="1"/>
        <v>43831</v>
      </c>
      <c r="C42" s="602"/>
      <c r="D42" s="426"/>
      <c r="E42" s="426"/>
      <c r="F42" s="426"/>
      <c r="G42" s="427">
        <f t="shared" si="0"/>
        <v>0</v>
      </c>
      <c r="H42" s="402"/>
    </row>
    <row r="43" spans="2:8" outlineLevel="1" x14ac:dyDescent="0.2">
      <c r="B43" s="601">
        <f t="shared" si="1"/>
        <v>43862</v>
      </c>
      <c r="C43" s="602"/>
      <c r="D43" s="426"/>
      <c r="E43" s="426"/>
      <c r="F43" s="426"/>
      <c r="G43" s="427">
        <f t="shared" si="0"/>
        <v>0</v>
      </c>
      <c r="H43" s="402"/>
    </row>
    <row r="44" spans="2:8" outlineLevel="1" x14ac:dyDescent="0.2">
      <c r="B44" s="601">
        <f t="shared" si="1"/>
        <v>43891</v>
      </c>
      <c r="C44" s="602"/>
      <c r="D44" s="426"/>
      <c r="E44" s="426"/>
      <c r="F44" s="426"/>
      <c r="G44" s="427">
        <f t="shared" si="0"/>
        <v>0</v>
      </c>
      <c r="H44" s="402"/>
    </row>
    <row r="45" spans="2:8" ht="15" outlineLevel="1" x14ac:dyDescent="0.25">
      <c r="B45" s="599" t="s">
        <v>432</v>
      </c>
      <c r="C45" s="600"/>
      <c r="D45" s="428">
        <f>SUM(D33:D44)</f>
        <v>0</v>
      </c>
      <c r="E45" s="428">
        <f>SUM(E33:E44)</f>
        <v>0</v>
      </c>
      <c r="F45" s="428">
        <f>SUM(F33:F44)</f>
        <v>0</v>
      </c>
      <c r="G45" s="429">
        <f>SUM(G33:G44)</f>
        <v>0</v>
      </c>
      <c r="H45" s="402"/>
    </row>
    <row r="46" spans="2:8" ht="15" outlineLevel="1" thickBot="1" x14ac:dyDescent="0.25">
      <c r="B46" s="430" t="s">
        <v>433</v>
      </c>
      <c r="C46" s="431"/>
      <c r="D46" s="432" t="str">
        <f>IFERROR(_xlfn.IFS($G$30="Monthly",AVERAGE(D33:D44),$G$30="Quaterly",AVERAGE(D33:D36),$G$30="Half Yearly",AVERAGE(D33:D34),$G$30="Annually",D33),"")</f>
        <v/>
      </c>
      <c r="E46" s="432" t="str">
        <f t="shared" ref="E46:G46" si="2">IFERROR(_xlfn.IFS($G$30="Monthly",AVERAGE(E33:E44),$G$30="Quaterly",AVERAGE(E33:E36),$G$30="Half Yearly",AVERAGE(E33:E34),$G$30="Annually",E33),"")</f>
        <v/>
      </c>
      <c r="F46" s="432" t="str">
        <f t="shared" si="2"/>
        <v/>
      </c>
      <c r="G46" s="433" t="str">
        <f t="shared" si="2"/>
        <v/>
      </c>
      <c r="H46" s="402"/>
    </row>
  </sheetData>
  <mergeCells count="45">
    <mergeCell ref="B5:D5"/>
    <mergeCell ref="E5:G5"/>
    <mergeCell ref="B2:G2"/>
    <mergeCell ref="B3:D3"/>
    <mergeCell ref="E3:G3"/>
    <mergeCell ref="B4:D4"/>
    <mergeCell ref="E4:G4"/>
    <mergeCell ref="B6:D6"/>
    <mergeCell ref="E6:G6"/>
    <mergeCell ref="B7:D7"/>
    <mergeCell ref="E7:G7"/>
    <mergeCell ref="B8:D8"/>
    <mergeCell ref="E8:G8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E14:G14"/>
    <mergeCell ref="B38:C38"/>
    <mergeCell ref="B28:G28"/>
    <mergeCell ref="B29:C29"/>
    <mergeCell ref="B30:C30"/>
    <mergeCell ref="D30:E30"/>
    <mergeCell ref="B31:C32"/>
    <mergeCell ref="D31:F31"/>
    <mergeCell ref="G31:G32"/>
    <mergeCell ref="B33:C33"/>
    <mergeCell ref="B34:C34"/>
    <mergeCell ref="B35:C35"/>
    <mergeCell ref="B36:C36"/>
    <mergeCell ref="B37:C37"/>
    <mergeCell ref="B45:C45"/>
    <mergeCell ref="B39:C39"/>
    <mergeCell ref="B40:C40"/>
    <mergeCell ref="B41:C41"/>
    <mergeCell ref="B42:C42"/>
    <mergeCell ref="B43:C43"/>
    <mergeCell ref="B44:C44"/>
  </mergeCells>
  <dataValidations count="1">
    <dataValidation type="list" allowBlank="1" showInputMessage="1" showErrorMessage="1" sqref="G30" xr:uid="{D454B45F-E86B-4495-844E-BA11E5FEEF07}">
      <formula1>"Monthly,Quaterly,Half Yearly,Annually"</formula1>
    </dataValidation>
  </dataValidations>
  <pageMargins left="0.7" right="0.7" top="0.75" bottom="0.75" header="0.3" footer="0.3"/>
  <pageSetup paperSize="9" orientation="portrait" horizontalDpi="4294967292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EE86-81E4-48A0-A880-05C90FC0E09E}">
  <sheetPr codeName="Sheet19">
    <tabColor theme="3" tint="-0.499984740745262"/>
  </sheetPr>
  <dimension ref="A1:F15"/>
  <sheetViews>
    <sheetView showRowColHeaders="0" workbookViewId="0">
      <selection activeCell="E12" sqref="E12"/>
    </sheetView>
  </sheetViews>
  <sheetFormatPr defaultRowHeight="12.75" x14ac:dyDescent="0.2"/>
  <cols>
    <col min="1" max="1" width="2.7109375" style="220" customWidth="1"/>
    <col min="2" max="2" width="3.140625" style="220" customWidth="1"/>
    <col min="3" max="3" width="25.7109375" style="220" customWidth="1"/>
    <col min="4" max="6" width="35.7109375" style="220" customWidth="1"/>
    <col min="7" max="16384" width="9.140625" style="220"/>
  </cols>
  <sheetData>
    <row r="1" spans="1:6" ht="13.5" thickBot="1" x14ac:dyDescent="0.25"/>
    <row r="2" spans="1:6" ht="21" customHeight="1" thickBot="1" x14ac:dyDescent="0.25">
      <c r="A2" s="221"/>
      <c r="B2" s="631" t="s">
        <v>324</v>
      </c>
      <c r="C2" s="632"/>
      <c r="D2" s="632"/>
      <c r="E2" s="632"/>
      <c r="F2" s="633"/>
    </row>
    <row r="3" spans="1:6" ht="14.25" customHeight="1" x14ac:dyDescent="0.2">
      <c r="B3" s="629" t="s">
        <v>325</v>
      </c>
      <c r="C3" s="630"/>
      <c r="D3" s="401"/>
      <c r="E3" s="222" t="s">
        <v>326</v>
      </c>
      <c r="F3" s="389"/>
    </row>
    <row r="4" spans="1:6" s="297" customFormat="1" ht="10.5" customHeight="1" x14ac:dyDescent="0.2">
      <c r="A4" s="296"/>
      <c r="B4" s="634"/>
      <c r="C4" s="635"/>
      <c r="D4" s="635"/>
      <c r="E4" s="635"/>
      <c r="F4" s="636"/>
    </row>
    <row r="5" spans="1:6" ht="15" customHeight="1" x14ac:dyDescent="0.2">
      <c r="B5" s="298">
        <v>1</v>
      </c>
      <c r="C5" s="299" t="s">
        <v>327</v>
      </c>
      <c r="D5" s="399"/>
      <c r="E5" s="300" t="s">
        <v>413</v>
      </c>
      <c r="F5" s="392"/>
    </row>
    <row r="6" spans="1:6" ht="15" x14ac:dyDescent="0.2">
      <c r="B6" s="223"/>
      <c r="C6" s="224"/>
      <c r="D6" s="398" t="s">
        <v>20</v>
      </c>
      <c r="E6" s="393" t="s">
        <v>21</v>
      </c>
      <c r="F6" s="394" t="s">
        <v>22</v>
      </c>
    </row>
    <row r="7" spans="1:6" ht="17.25" customHeight="1" x14ac:dyDescent="0.2">
      <c r="B7" s="223"/>
      <c r="C7" s="225" t="s">
        <v>329</v>
      </c>
      <c r="D7" s="395" t="s">
        <v>330</v>
      </c>
      <c r="E7" s="383" t="s">
        <v>330</v>
      </c>
      <c r="F7" s="388" t="s">
        <v>330</v>
      </c>
    </row>
    <row r="8" spans="1:6" s="226" customFormat="1" ht="15.75" customHeight="1" x14ac:dyDescent="0.2">
      <c r="B8" s="223"/>
      <c r="C8" s="227" t="s">
        <v>331</v>
      </c>
      <c r="D8" s="400"/>
      <c r="E8" s="390"/>
      <c r="F8" s="391"/>
    </row>
    <row r="9" spans="1:6" ht="15.75" customHeight="1" x14ac:dyDescent="0.2">
      <c r="B9" s="223"/>
      <c r="C9" s="225" t="s">
        <v>332</v>
      </c>
      <c r="D9" s="395"/>
      <c r="E9" s="383"/>
      <c r="F9" s="388"/>
    </row>
    <row r="10" spans="1:6" ht="15.75" customHeight="1" x14ac:dyDescent="0.2">
      <c r="B10" s="223"/>
      <c r="C10" s="225" t="s">
        <v>333</v>
      </c>
      <c r="D10" s="395"/>
      <c r="E10" s="386"/>
      <c r="F10" s="387"/>
    </row>
    <row r="11" spans="1:6" ht="15.75" customHeight="1" x14ac:dyDescent="0.2">
      <c r="B11" s="223"/>
      <c r="C11" s="225" t="s">
        <v>334</v>
      </c>
      <c r="D11" s="396"/>
      <c r="E11" s="386"/>
      <c r="F11" s="387"/>
    </row>
    <row r="12" spans="1:6" ht="15.75" customHeight="1" x14ac:dyDescent="0.2">
      <c r="B12" s="223"/>
      <c r="C12" s="225" t="s">
        <v>19</v>
      </c>
      <c r="D12" s="395"/>
      <c r="E12" s="384"/>
      <c r="F12" s="385"/>
    </row>
    <row r="13" spans="1:6" ht="15.75" customHeight="1" x14ac:dyDescent="0.2">
      <c r="B13" s="223"/>
      <c r="C13" s="225" t="s">
        <v>335</v>
      </c>
      <c r="D13" s="396"/>
      <c r="E13" s="386"/>
      <c r="F13" s="387"/>
    </row>
    <row r="14" spans="1:6" ht="15.75" customHeight="1" x14ac:dyDescent="0.2">
      <c r="B14" s="223"/>
      <c r="C14" s="225" t="s">
        <v>257</v>
      </c>
      <c r="D14" s="395"/>
      <c r="E14" s="381"/>
      <c r="F14" s="382"/>
    </row>
    <row r="15" spans="1:6" ht="15.75" customHeight="1" x14ac:dyDescent="0.2">
      <c r="B15" s="459"/>
      <c r="C15" s="225" t="s">
        <v>309</v>
      </c>
      <c r="D15" s="397"/>
      <c r="E15" s="381"/>
      <c r="F15" s="382"/>
    </row>
  </sheetData>
  <mergeCells count="3">
    <mergeCell ref="B3:C3"/>
    <mergeCell ref="B2:F2"/>
    <mergeCell ref="B4:F4"/>
  </mergeCells>
  <conditionalFormatting sqref="D8">
    <cfRule type="expression" dxfId="181" priority="3">
      <formula>$D8&lt;&gt;$D10</formula>
    </cfRule>
  </conditionalFormatting>
  <conditionalFormatting sqref="E8">
    <cfRule type="expression" dxfId="180" priority="2">
      <formula>$E8&lt;&gt;$E10</formula>
    </cfRule>
  </conditionalFormatting>
  <conditionalFormatting sqref="F8">
    <cfRule type="expression" dxfId="179" priority="1">
      <formula>$F8&lt;&gt;$F10</formula>
    </cfRule>
  </conditionalFormatting>
  <dataValidations count="2">
    <dataValidation type="list" allowBlank="1" showInputMessage="1" showErrorMessage="1" sqref="D14 E14:F14" xr:uid="{2DB0C9F9-9EAB-4146-9F90-78553E2AFD26}">
      <formula1>"Active,In-Active,Not Valid"</formula1>
    </dataValidation>
    <dataValidation type="list" allowBlank="1" showInputMessage="1" showErrorMessage="1" sqref="D7 E7:F7" xr:uid="{A1FE5CE3-006B-44EA-9371-B299C4672C51}">
      <formula1>"Available,Not Available"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960F-BBBA-447A-AECE-D9CE81E3B100}">
  <sheetPr codeName="Sheet3">
    <tabColor theme="3" tint="-0.499984740745262"/>
  </sheetPr>
  <dimension ref="B1:C19"/>
  <sheetViews>
    <sheetView showGridLines="0" showRowColHeaders="0" workbookViewId="0"/>
  </sheetViews>
  <sheetFormatPr defaultColWidth="9.140625" defaultRowHeight="15" x14ac:dyDescent="0.25"/>
  <cols>
    <col min="1" max="1" width="2.42578125" style="460" customWidth="1"/>
    <col min="2" max="2" width="26.140625" style="460" bestFit="1" customWidth="1"/>
    <col min="3" max="3" width="47.140625" style="460" customWidth="1"/>
    <col min="4" max="16384" width="9.140625" style="460"/>
  </cols>
  <sheetData>
    <row r="1" spans="2:3" ht="15.75" thickBot="1" x14ac:dyDescent="0.3"/>
    <row r="2" spans="2:3" ht="15.75" thickBot="1" x14ac:dyDescent="0.3">
      <c r="B2" s="637" t="s">
        <v>487</v>
      </c>
      <c r="C2" s="638"/>
    </row>
    <row r="3" spans="2:3" x14ac:dyDescent="0.25">
      <c r="B3" s="461" t="s">
        <v>303</v>
      </c>
      <c r="C3" s="462"/>
    </row>
    <row r="4" spans="2:3" x14ac:dyDescent="0.25">
      <c r="B4" s="463" t="s">
        <v>480</v>
      </c>
      <c r="C4" s="462"/>
    </row>
    <row r="5" spans="2:3" x14ac:dyDescent="0.25">
      <c r="B5" s="463" t="s">
        <v>481</v>
      </c>
      <c r="C5" s="464"/>
    </row>
    <row r="6" spans="2:3" x14ac:dyDescent="0.25">
      <c r="B6" s="463" t="s">
        <v>482</v>
      </c>
      <c r="C6" s="464"/>
    </row>
    <row r="7" spans="2:3" x14ac:dyDescent="0.25">
      <c r="B7" s="463" t="s">
        <v>483</v>
      </c>
      <c r="C7" s="464"/>
    </row>
    <row r="8" spans="2:3" x14ac:dyDescent="0.25">
      <c r="B8" s="465" t="s">
        <v>484</v>
      </c>
      <c r="C8" s="466" t="s">
        <v>485</v>
      </c>
    </row>
    <row r="9" spans="2:3" x14ac:dyDescent="0.25">
      <c r="B9" s="467"/>
      <c r="C9" s="464"/>
    </row>
    <row r="10" spans="2:3" x14ac:dyDescent="0.25">
      <c r="B10" s="467"/>
      <c r="C10" s="464"/>
    </row>
    <row r="11" spans="2:3" ht="15.75" thickBot="1" x14ac:dyDescent="0.3">
      <c r="B11" s="468" t="s">
        <v>309</v>
      </c>
      <c r="C11" s="469"/>
    </row>
    <row r="12" spans="2:3" ht="15.75" thickBot="1" x14ac:dyDescent="0.3">
      <c r="B12" s="470"/>
      <c r="C12" s="470"/>
    </row>
    <row r="13" spans="2:3" ht="15.75" thickBot="1" x14ac:dyDescent="0.3">
      <c r="B13" s="637" t="s">
        <v>486</v>
      </c>
      <c r="C13" s="639"/>
    </row>
    <row r="14" spans="2:3" x14ac:dyDescent="0.25">
      <c r="B14" s="471" t="s">
        <v>303</v>
      </c>
      <c r="C14" s="472"/>
    </row>
    <row r="15" spans="2:3" x14ac:dyDescent="0.25">
      <c r="B15" s="463" t="s">
        <v>307</v>
      </c>
      <c r="C15" s="464"/>
    </row>
    <row r="16" spans="2:3" x14ac:dyDescent="0.25">
      <c r="B16" s="463" t="s">
        <v>308</v>
      </c>
      <c r="C16" s="464"/>
    </row>
    <row r="17" spans="2:3" x14ac:dyDescent="0.25">
      <c r="B17" s="463" t="s">
        <v>419</v>
      </c>
      <c r="C17" s="464"/>
    </row>
    <row r="18" spans="2:3" x14ac:dyDescent="0.25">
      <c r="B18" s="463" t="s">
        <v>257</v>
      </c>
      <c r="C18" s="464"/>
    </row>
    <row r="19" spans="2:3" ht="15.75" thickBot="1" x14ac:dyDescent="0.3">
      <c r="B19" s="468" t="s">
        <v>309</v>
      </c>
      <c r="C19" s="469"/>
    </row>
  </sheetData>
  <mergeCells count="2">
    <mergeCell ref="B2:C2"/>
    <mergeCell ref="B13:C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1EBC-7D22-47A7-9034-3830482A48B1}">
  <sheetPr codeName="Sheet4">
    <tabColor theme="3" tint="-0.499984740745262"/>
  </sheetPr>
  <dimension ref="B1:C15"/>
  <sheetViews>
    <sheetView showGridLines="0" showRowColHeaders="0" workbookViewId="0"/>
  </sheetViews>
  <sheetFormatPr defaultRowHeight="12.75" x14ac:dyDescent="0.2"/>
  <cols>
    <col min="1" max="1" width="4.28515625" style="473" customWidth="1"/>
    <col min="2" max="2" width="22.5703125" style="473" bestFit="1" customWidth="1"/>
    <col min="3" max="3" width="32.5703125" style="473" customWidth="1"/>
    <col min="4" max="16384" width="9.140625" style="473"/>
  </cols>
  <sheetData>
    <row r="1" spans="2:3" ht="13.5" thickBot="1" x14ac:dyDescent="0.25"/>
    <row r="2" spans="2:3" ht="15.75" x14ac:dyDescent="0.2">
      <c r="B2" s="640" t="s">
        <v>488</v>
      </c>
      <c r="C2" s="641"/>
    </row>
    <row r="3" spans="2:3" x14ac:dyDescent="0.2">
      <c r="B3" s="474" t="s">
        <v>488</v>
      </c>
      <c r="C3" s="475"/>
    </row>
    <row r="4" spans="2:3" x14ac:dyDescent="0.2">
      <c r="B4" s="474" t="s">
        <v>423</v>
      </c>
      <c r="C4" s="475"/>
    </row>
    <row r="5" spans="2:3" x14ac:dyDescent="0.2">
      <c r="B5" s="474" t="s">
        <v>19</v>
      </c>
      <c r="C5" s="475"/>
    </row>
    <row r="6" spans="2:3" x14ac:dyDescent="0.2">
      <c r="B6" s="474" t="s">
        <v>489</v>
      </c>
      <c r="C6" s="475"/>
    </row>
    <row r="7" spans="2:3" x14ac:dyDescent="0.2">
      <c r="B7" s="474" t="s">
        <v>490</v>
      </c>
      <c r="C7" s="475"/>
    </row>
    <row r="8" spans="2:3" x14ac:dyDescent="0.2">
      <c r="B8" s="474" t="s">
        <v>491</v>
      </c>
      <c r="C8" s="475"/>
    </row>
    <row r="9" spans="2:3" x14ac:dyDescent="0.2">
      <c r="B9" s="474" t="s">
        <v>492</v>
      </c>
      <c r="C9" s="475"/>
    </row>
    <row r="10" spans="2:3" x14ac:dyDescent="0.2">
      <c r="B10" s="474" t="s">
        <v>493</v>
      </c>
      <c r="C10" s="475"/>
    </row>
    <row r="11" spans="2:3" x14ac:dyDescent="0.2">
      <c r="B11" s="474" t="s">
        <v>494</v>
      </c>
      <c r="C11" s="475"/>
    </row>
    <row r="12" spans="2:3" x14ac:dyDescent="0.2">
      <c r="B12" s="474" t="s">
        <v>495</v>
      </c>
      <c r="C12" s="475"/>
    </row>
    <row r="13" spans="2:3" x14ac:dyDescent="0.2">
      <c r="B13" s="474" t="s">
        <v>496</v>
      </c>
      <c r="C13" s="475"/>
    </row>
    <row r="14" spans="2:3" x14ac:dyDescent="0.2">
      <c r="B14" s="474" t="s">
        <v>497</v>
      </c>
      <c r="C14" s="475"/>
    </row>
    <row r="15" spans="2:3" ht="13.5" thickBot="1" x14ac:dyDescent="0.25">
      <c r="B15" s="476" t="s">
        <v>309</v>
      </c>
      <c r="C15" s="477"/>
    </row>
  </sheetData>
  <mergeCells count="1">
    <mergeCell ref="B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A6F3-FEB9-45CC-BADE-899CA8A3D1CD}">
  <sheetPr codeName="Sheet5">
    <tabColor theme="3" tint="-0.499984740745262"/>
  </sheetPr>
  <dimension ref="B1:G7"/>
  <sheetViews>
    <sheetView showGridLines="0" showRowColHeaders="0" workbookViewId="0"/>
  </sheetViews>
  <sheetFormatPr defaultColWidth="9.140625" defaultRowHeight="12.75" x14ac:dyDescent="0.2"/>
  <cols>
    <col min="1" max="1" width="2.7109375" style="478" customWidth="1"/>
    <col min="2" max="2" width="24.5703125" style="478" bestFit="1" customWidth="1"/>
    <col min="3" max="7" width="21.85546875" style="478" customWidth="1"/>
    <col min="8" max="16384" width="9.140625" style="478"/>
  </cols>
  <sheetData>
    <row r="1" spans="2:7" ht="13.5" thickBot="1" x14ac:dyDescent="0.25"/>
    <row r="2" spans="2:7" ht="16.5" thickBot="1" x14ac:dyDescent="0.25">
      <c r="B2" s="642" t="s">
        <v>498</v>
      </c>
      <c r="C2" s="643"/>
      <c r="D2" s="643"/>
      <c r="E2" s="643"/>
      <c r="F2" s="643"/>
      <c r="G2" s="644"/>
    </row>
    <row r="3" spans="2:7" x14ac:dyDescent="0.2">
      <c r="B3" s="479" t="s">
        <v>499</v>
      </c>
      <c r="C3" s="480"/>
      <c r="D3" s="480"/>
      <c r="E3" s="480"/>
      <c r="F3" s="480"/>
      <c r="G3" s="481"/>
    </row>
    <row r="4" spans="2:7" x14ac:dyDescent="0.2">
      <c r="B4" s="474" t="s">
        <v>500</v>
      </c>
      <c r="C4" s="482"/>
      <c r="D4" s="482"/>
      <c r="E4" s="482"/>
      <c r="F4" s="482"/>
      <c r="G4" s="475"/>
    </row>
    <row r="5" spans="2:7" x14ac:dyDescent="0.2">
      <c r="B5" s="474" t="s">
        <v>501</v>
      </c>
      <c r="C5" s="482"/>
      <c r="D5" s="482"/>
      <c r="E5" s="482"/>
      <c r="F5" s="482"/>
      <c r="G5" s="475"/>
    </row>
    <row r="6" spans="2:7" x14ac:dyDescent="0.2">
      <c r="B6" s="474" t="s">
        <v>419</v>
      </c>
      <c r="C6" s="482"/>
      <c r="D6" s="482"/>
      <c r="E6" s="482"/>
      <c r="F6" s="482"/>
      <c r="G6" s="475"/>
    </row>
    <row r="7" spans="2:7" ht="13.5" thickBot="1" x14ac:dyDescent="0.25">
      <c r="B7" s="476" t="s">
        <v>309</v>
      </c>
      <c r="C7" s="645"/>
      <c r="D7" s="645"/>
      <c r="E7" s="645"/>
      <c r="F7" s="645"/>
      <c r="G7" s="646"/>
    </row>
  </sheetData>
  <mergeCells count="2">
    <mergeCell ref="B2:G2"/>
    <mergeCell ref="C7:G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118C-D2B0-4B42-AB42-F5C199700DC8}">
  <sheetPr codeName="Sheet14">
    <tabColor theme="3" tint="-0.499984740745262"/>
  </sheetPr>
  <dimension ref="A1:H62"/>
  <sheetViews>
    <sheetView showRowColHeaders="0" topLeftCell="A19" workbookViewId="0">
      <selection activeCell="G40" sqref="G40"/>
    </sheetView>
  </sheetViews>
  <sheetFormatPr defaultRowHeight="15" customHeight="1" outlineLevelRow="1" x14ac:dyDescent="0.25"/>
  <cols>
    <col min="1" max="1" width="2.7109375" style="228" customWidth="1"/>
    <col min="2" max="2" width="6.42578125" style="228" bestFit="1" customWidth="1"/>
    <col min="3" max="3" width="34.28515625" style="228" bestFit="1" customWidth="1"/>
    <col min="4" max="4" width="13.85546875" style="228" customWidth="1"/>
    <col min="5" max="5" width="12.7109375" style="228" customWidth="1"/>
    <col min="6" max="6" width="9.140625" style="228"/>
    <col min="7" max="7" width="53.28515625" style="228" customWidth="1"/>
    <col min="8" max="16384" width="9.140625" style="228"/>
  </cols>
  <sheetData>
    <row r="1" spans="1:8" ht="13.5" thickBot="1" x14ac:dyDescent="0.3"/>
    <row r="2" spans="1:8" ht="18.75" outlineLevel="1" thickBot="1" x14ac:dyDescent="0.3">
      <c r="A2" s="229"/>
      <c r="B2" s="647" t="s">
        <v>381</v>
      </c>
      <c r="C2" s="648"/>
      <c r="D2" s="648"/>
      <c r="E2" s="648"/>
      <c r="F2" s="648"/>
      <c r="G2" s="649"/>
      <c r="H2" s="230"/>
    </row>
    <row r="3" spans="1:8" ht="15" customHeight="1" outlineLevel="1" x14ac:dyDescent="0.25">
      <c r="A3" s="229"/>
      <c r="B3" s="235" t="s">
        <v>279</v>
      </c>
      <c r="C3" s="236" t="s">
        <v>15</v>
      </c>
      <c r="D3" s="237">
        <f>'Financial Statement'!I6</f>
        <v>0</v>
      </c>
      <c r="E3" s="237" t="str">
        <f>'Financial Statement'!H6</f>
        <v>-</v>
      </c>
      <c r="F3" s="236" t="s">
        <v>173</v>
      </c>
      <c r="G3" s="241" t="s">
        <v>23</v>
      </c>
      <c r="H3" s="230"/>
    </row>
    <row r="4" spans="1:8" ht="15" customHeight="1" outlineLevel="1" x14ac:dyDescent="0.25">
      <c r="A4" s="229"/>
      <c r="B4" s="650" t="s">
        <v>380</v>
      </c>
      <c r="C4" s="651"/>
      <c r="D4" s="651"/>
      <c r="E4" s="651"/>
      <c r="F4" s="651"/>
      <c r="G4" s="652"/>
      <c r="H4" s="230"/>
    </row>
    <row r="5" spans="1:8" ht="15" customHeight="1" outlineLevel="1" x14ac:dyDescent="0.25">
      <c r="A5" s="229"/>
      <c r="B5" s="252">
        <v>1</v>
      </c>
      <c r="C5" s="253" t="s">
        <v>0</v>
      </c>
      <c r="D5" s="242">
        <f>'Financial Statement'!I23</f>
        <v>0</v>
      </c>
      <c r="E5" s="242">
        <f>'Financial Statement'!H23</f>
        <v>0</v>
      </c>
      <c r="F5" s="243" t="str">
        <f>IFERROR((D5-E5)/E5,"-")</f>
        <v>-</v>
      </c>
      <c r="G5" s="238" t="str">
        <f>IFERROR(_xlfn.IFS(F5&gt;0,C5&amp;" increased by "&amp;INT(F5*100)&amp;"%",F5&lt;0,C5&amp;"  decreased by "&amp;INT(F5*-100)&amp;"%",F5=0,C5&amp;" is stagnant"),"-")</f>
        <v>-</v>
      </c>
      <c r="H5" s="230"/>
    </row>
    <row r="6" spans="1:8" ht="15" customHeight="1" outlineLevel="1" x14ac:dyDescent="0.25">
      <c r="A6" s="229"/>
      <c r="B6" s="252">
        <v>2</v>
      </c>
      <c r="C6" s="253" t="s">
        <v>51</v>
      </c>
      <c r="D6" s="242">
        <f>'Financial Statement'!I43</f>
        <v>0</v>
      </c>
      <c r="E6" s="242">
        <f>'Financial Statement'!H43</f>
        <v>0</v>
      </c>
      <c r="F6" s="243" t="str">
        <f t="shared" ref="F6:F23" si="0">IFERROR((D6-E6)/E6,"-")</f>
        <v>-</v>
      </c>
      <c r="G6" s="238" t="str">
        <f>IFERROR(_xlfn.IFS(F6&gt;0,C6&amp;"  increased by "&amp;INT(F6*100)&amp;"%",F6&lt;0,C6&amp;" decreased by "&amp;INT(F6*-100)&amp;"%",F6=0,C6&amp;" is stagnant"),"-")</f>
        <v>-</v>
      </c>
      <c r="H6" s="230"/>
    </row>
    <row r="7" spans="1:8" ht="15" customHeight="1" outlineLevel="1" x14ac:dyDescent="0.25">
      <c r="A7" s="229"/>
      <c r="B7" s="252">
        <v>3</v>
      </c>
      <c r="C7" s="253" t="s">
        <v>62</v>
      </c>
      <c r="D7" s="242">
        <f>'Financial Statement'!I55</f>
        <v>0</v>
      </c>
      <c r="E7" s="242">
        <f>'Financial Statement'!H55</f>
        <v>0</v>
      </c>
      <c r="F7" s="243" t="str">
        <f t="shared" si="0"/>
        <v>-</v>
      </c>
      <c r="G7" s="238" t="str">
        <f>IFERROR(_xlfn.IFS(F7&gt;0,C7&amp;" increased by "&amp;INT(F7*100)&amp;"%",F7&lt;0,C7&amp;" decreased by "&amp;INT(F7*-100)&amp;"%",F7=0,C7&amp;" is stagnant"),"-")</f>
        <v>-</v>
      </c>
      <c r="H7" s="230"/>
    </row>
    <row r="8" spans="1:8" ht="15" customHeight="1" outlineLevel="1" x14ac:dyDescent="0.25">
      <c r="A8" s="229"/>
      <c r="B8" s="252">
        <v>4</v>
      </c>
      <c r="C8" s="253" t="s">
        <v>280</v>
      </c>
      <c r="D8" s="242">
        <f>'Financial Statement'!I57</f>
        <v>0</v>
      </c>
      <c r="E8" s="242">
        <f>'Financial Statement'!H57</f>
        <v>0</v>
      </c>
      <c r="F8" s="243" t="str">
        <f t="shared" si="0"/>
        <v>-</v>
      </c>
      <c r="G8" s="238" t="str">
        <f>IFERROR(_xlfn.IFS(F8&gt;0,C8&amp;" increased by "&amp;INT(F8*100)&amp;"%",F8&lt;0,C8&amp;" decreased by "&amp;INT(F8*-100)&amp;"%",F8=0,C8&amp;" is stagnant"),"-")</f>
        <v>-</v>
      </c>
      <c r="H8" s="230"/>
    </row>
    <row r="9" spans="1:8" ht="15" customHeight="1" outlineLevel="1" x14ac:dyDescent="0.25">
      <c r="A9" s="229"/>
      <c r="B9" s="252">
        <v>5</v>
      </c>
      <c r="C9" s="253" t="s">
        <v>86</v>
      </c>
      <c r="D9" s="242">
        <f>'Financial Statement'!I81</f>
        <v>0</v>
      </c>
      <c r="E9" s="242">
        <f>'Financial Statement'!H81</f>
        <v>0</v>
      </c>
      <c r="F9" s="243" t="str">
        <f t="shared" si="0"/>
        <v>-</v>
      </c>
      <c r="G9" s="238" t="str">
        <f>IFERROR(_xlfn.IFS(F9&gt;0,C9&amp;" increased by "&amp;INT(F9*100)&amp;"%",F9&lt;0,C9&amp;" decreased by "&amp;INT(F9*-100)&amp;"%",F9=0,C9&amp;" is stagnant"),"-")</f>
        <v>-</v>
      </c>
      <c r="H9" s="230"/>
    </row>
    <row r="10" spans="1:8" ht="15" customHeight="1" outlineLevel="1" x14ac:dyDescent="0.25">
      <c r="A10" s="229"/>
      <c r="B10" s="252">
        <v>6</v>
      </c>
      <c r="C10" s="253" t="s">
        <v>281</v>
      </c>
      <c r="D10" s="242">
        <f>'Financial Statement'!I86</f>
        <v>0</v>
      </c>
      <c r="E10" s="242">
        <f>'Financial Statement'!H86</f>
        <v>0</v>
      </c>
      <c r="F10" s="243" t="str">
        <f t="shared" si="0"/>
        <v>-</v>
      </c>
      <c r="G10" s="238" t="str">
        <f>IFERROR(_xlfn.IFS(F10&gt;0,C10&amp;" increased by "&amp;INT(F10*100)&amp;"%",F10&lt;0,C10&amp;" decreased by "&amp;INT(F10*-100)&amp;"%",F10=0,C10&amp;" is stagnant"),"-")</f>
        <v>-</v>
      </c>
      <c r="H10" s="230"/>
    </row>
    <row r="11" spans="1:8" ht="15" customHeight="1" outlineLevel="1" x14ac:dyDescent="0.25">
      <c r="A11" s="229"/>
      <c r="B11" s="252">
        <v>7</v>
      </c>
      <c r="C11" s="253" t="s">
        <v>93</v>
      </c>
      <c r="D11" s="242">
        <f>'Financial Statement'!I92</f>
        <v>0</v>
      </c>
      <c r="E11" s="242">
        <f>'Financial Statement'!H92</f>
        <v>0</v>
      </c>
      <c r="F11" s="243" t="str">
        <f t="shared" si="0"/>
        <v>-</v>
      </c>
      <c r="G11" s="238" t="str">
        <f>IFERROR(_xlfn.IFS(F11&gt;0,C11&amp;" increased by "&amp;INT(F11*100)&amp;"%",F11&lt;0,C11&amp;" decreased by "&amp;INT(F11*-100)&amp;"%",F11=0,C11&amp;" is stagnant"),"-")</f>
        <v>-</v>
      </c>
      <c r="H11" s="230"/>
    </row>
    <row r="12" spans="1:8" outlineLevel="1" x14ac:dyDescent="0.25">
      <c r="A12" s="229"/>
      <c r="B12" s="650" t="s">
        <v>297</v>
      </c>
      <c r="C12" s="651"/>
      <c r="D12" s="651"/>
      <c r="E12" s="651"/>
      <c r="F12" s="651"/>
      <c r="G12" s="652"/>
      <c r="H12" s="230"/>
    </row>
    <row r="13" spans="1:8" ht="15" customHeight="1" outlineLevel="1" x14ac:dyDescent="0.25">
      <c r="A13" s="229"/>
      <c r="B13" s="252">
        <v>8</v>
      </c>
      <c r="C13" s="253" t="s">
        <v>102</v>
      </c>
      <c r="D13" s="242">
        <f>'Financial Statement'!I107</f>
        <v>0</v>
      </c>
      <c r="E13" s="242">
        <f>'Financial Statement'!H107</f>
        <v>0</v>
      </c>
      <c r="F13" s="243" t="str">
        <f t="shared" si="0"/>
        <v>-</v>
      </c>
      <c r="G13" s="238" t="str">
        <f>IFERROR(_xlfn.IFS(F13&gt;0,C13&amp;" increased by "&amp;INT(F13*100)&amp;"%",F13&lt;0,C13&amp;" decreased by "&amp;INT(F13*-100)&amp;"%",F13=0,C13&amp;" is stagnant"),"-")</f>
        <v>-</v>
      </c>
      <c r="H13" s="230"/>
    </row>
    <row r="14" spans="1:8" ht="15" customHeight="1" outlineLevel="1" x14ac:dyDescent="0.25">
      <c r="A14" s="229"/>
      <c r="B14" s="252">
        <v>9</v>
      </c>
      <c r="C14" s="253" t="s">
        <v>282</v>
      </c>
      <c r="D14" s="242">
        <f>'Financial Statement'!I119</f>
        <v>0</v>
      </c>
      <c r="E14" s="242">
        <f>'Financial Statement'!H119</f>
        <v>0</v>
      </c>
      <c r="F14" s="243" t="str">
        <f t="shared" si="0"/>
        <v>-</v>
      </c>
      <c r="G14" s="238" t="str">
        <f>IFERROR(_xlfn.IFS(F14&gt;0,C14&amp;" increased by "&amp;INT(F14*100)&amp;"%",F14&lt;0,C14&amp;" decreased by "&amp;INT(F14*-100)&amp;"%",F14=0,C14&amp;" is stagnant"),"-")</f>
        <v>-</v>
      </c>
      <c r="H14" s="230"/>
    </row>
    <row r="15" spans="1:8" ht="15" customHeight="1" outlineLevel="1" x14ac:dyDescent="0.25">
      <c r="A15" s="229"/>
      <c r="B15" s="252">
        <v>10</v>
      </c>
      <c r="C15" s="253" t="s">
        <v>283</v>
      </c>
      <c r="D15" s="242">
        <f>'Financial Statement'!I121</f>
        <v>0</v>
      </c>
      <c r="E15" s="242">
        <f>'Financial Statement'!H121</f>
        <v>0</v>
      </c>
      <c r="F15" s="243" t="str">
        <f t="shared" si="0"/>
        <v>-</v>
      </c>
      <c r="G15" s="238" t="str">
        <f>IFERROR(_xlfn.IFS(F15&gt;0,C15&amp;" increased by "&amp;INT(F15*100)&amp;"%",F15&lt;0,C15&amp;" decreased by "&amp;INT(F15*-100)&amp;"%",F15=0,C15&amp;" is stagnant"),"-")</f>
        <v>-</v>
      </c>
      <c r="H15" s="230"/>
    </row>
    <row r="16" spans="1:8" ht="15" customHeight="1" outlineLevel="1" x14ac:dyDescent="0.25">
      <c r="A16" s="229"/>
      <c r="B16" s="252">
        <v>11</v>
      </c>
      <c r="C16" s="253" t="s">
        <v>284</v>
      </c>
      <c r="D16" s="242">
        <f>'Financial Statement'!I125</f>
        <v>0</v>
      </c>
      <c r="E16" s="242">
        <f>'Financial Statement'!H125</f>
        <v>0</v>
      </c>
      <c r="F16" s="243" t="str">
        <f t="shared" si="0"/>
        <v>-</v>
      </c>
      <c r="G16" s="238" t="str">
        <f>IFERROR(_xlfn.IFS(F16&gt;0,C16&amp;" increased by "&amp;INT(F16*100)&amp;"%",F16&lt;0,C16&amp;" decreased by "&amp;INT(F16*-100)&amp;"%",F16=0,C16&amp;" is stagnant"),"-")</f>
        <v>-</v>
      </c>
      <c r="H16" s="230"/>
    </row>
    <row r="17" spans="1:8" ht="15" customHeight="1" outlineLevel="1" x14ac:dyDescent="0.25">
      <c r="A17" s="229"/>
      <c r="B17" s="252">
        <v>12</v>
      </c>
      <c r="C17" s="253" t="s">
        <v>285</v>
      </c>
      <c r="D17" s="242">
        <f>'Financial Statement'!I144</f>
        <v>0</v>
      </c>
      <c r="E17" s="242">
        <f>'Financial Statement'!H144</f>
        <v>0</v>
      </c>
      <c r="F17" s="243" t="str">
        <f t="shared" si="0"/>
        <v>-</v>
      </c>
      <c r="G17" s="238" t="str">
        <f>IFERROR(_xlfn.IFS(F17&gt;0,C17&amp;" increased by "&amp;INT(F17*100)&amp;"%",F17&lt;0,C17&amp;" decreased by "&amp;INT(F17*-100)&amp;"%",F17=0,C17&amp;" is stagnant"),"-")</f>
        <v>-</v>
      </c>
      <c r="H17" s="230"/>
    </row>
    <row r="18" spans="1:8" ht="15" customHeight="1" outlineLevel="1" x14ac:dyDescent="0.25">
      <c r="A18" s="229"/>
      <c r="B18" s="650" t="s">
        <v>4</v>
      </c>
      <c r="C18" s="651"/>
      <c r="D18" s="651"/>
      <c r="E18" s="651"/>
      <c r="F18" s="651"/>
      <c r="G18" s="652"/>
      <c r="H18" s="230"/>
    </row>
    <row r="19" spans="1:8" ht="15" customHeight="1" outlineLevel="1" x14ac:dyDescent="0.25">
      <c r="A19" s="229"/>
      <c r="B19" s="252">
        <v>13</v>
      </c>
      <c r="C19" s="253" t="s">
        <v>408</v>
      </c>
      <c r="D19" s="242">
        <f>'Financial Statement'!I167</f>
        <v>0</v>
      </c>
      <c r="E19" s="242">
        <f>'Financial Statement'!H167</f>
        <v>0</v>
      </c>
      <c r="F19" s="243" t="str">
        <f t="shared" si="0"/>
        <v>-</v>
      </c>
      <c r="G19" s="238" t="str">
        <f>IFERROR(_xlfn.IFS(F19&gt;0,C19&amp;" increased by "&amp;INT(F19*100)&amp;"%",F19&lt;0,C19&amp;" decreased by "&amp;INT(F19*-100)&amp;"%",F19=0,C19&amp;" is stagnant"),"-")</f>
        <v>-</v>
      </c>
      <c r="H19" s="230"/>
    </row>
    <row r="20" spans="1:8" ht="15" customHeight="1" outlineLevel="1" x14ac:dyDescent="0.25">
      <c r="A20" s="229"/>
      <c r="B20" s="252">
        <v>14</v>
      </c>
      <c r="C20" s="253" t="s">
        <v>409</v>
      </c>
      <c r="D20" s="242">
        <f>'Financial Statement'!I196+'Financial Statement'!I177</f>
        <v>0</v>
      </c>
      <c r="E20" s="242">
        <f>'Financial Statement'!H177+'Financial Statement'!H196</f>
        <v>0</v>
      </c>
      <c r="F20" s="243" t="str">
        <f t="shared" si="0"/>
        <v>-</v>
      </c>
      <c r="G20" s="238" t="str">
        <f>IFERROR(_xlfn.IFS(F20&gt;0,C20&amp;" increased by "&amp;INT(F20*100)&amp;"%",F20&lt;0,C20&amp;" decreased by "&amp;INT(F20*-100)&amp;"%",F20=0,C20&amp;" is stagnant"),"-")</f>
        <v>-</v>
      </c>
      <c r="H20" s="230"/>
    </row>
    <row r="21" spans="1:8" ht="15" customHeight="1" outlineLevel="1" x14ac:dyDescent="0.25">
      <c r="A21" s="229"/>
      <c r="B21" s="252">
        <v>15</v>
      </c>
      <c r="C21" s="253" t="s">
        <v>7</v>
      </c>
      <c r="D21" s="242">
        <f>'Financial Statement'!I203</f>
        <v>0</v>
      </c>
      <c r="E21" s="242">
        <f>'Financial Statement'!H203</f>
        <v>0</v>
      </c>
      <c r="F21" s="243" t="str">
        <f t="shared" si="0"/>
        <v>-</v>
      </c>
      <c r="G21" s="238" t="str">
        <f>IFERROR(_xlfn.IFS(F21&gt;0,C21&amp;" increased by "&amp;INT(F21*100)&amp;"%",F21&lt;0,C21&amp;" decreased by "&amp;INT(F21*-100)&amp;"%",F21=0,C21&amp;" is stagnant"),"-")</f>
        <v>-</v>
      </c>
      <c r="H21" s="230"/>
    </row>
    <row r="22" spans="1:8" ht="15" customHeight="1" outlineLevel="1" x14ac:dyDescent="0.25">
      <c r="A22" s="229"/>
      <c r="B22" s="252">
        <v>16</v>
      </c>
      <c r="C22" s="253" t="s">
        <v>286</v>
      </c>
      <c r="D22" s="242">
        <f>'Financial Statement'!I208</f>
        <v>0</v>
      </c>
      <c r="E22" s="242">
        <f>'Financial Statement'!H208</f>
        <v>0</v>
      </c>
      <c r="F22" s="243" t="str">
        <f t="shared" si="0"/>
        <v>-</v>
      </c>
      <c r="G22" s="238" t="str">
        <f>IFERROR(_xlfn.IFS(F22&gt;0,C22&amp;" increased by "&amp;INT(F22*100)&amp;"%",F22&lt;0,C22&amp;" decreased by "&amp;INT(F22*-100)&amp;"%",F22=0,C22&amp;" is stagnant"),"-")</f>
        <v>-</v>
      </c>
      <c r="H22" s="230"/>
    </row>
    <row r="23" spans="1:8" ht="15" customHeight="1" outlineLevel="1" thickBot="1" x14ac:dyDescent="0.3">
      <c r="A23" s="229"/>
      <c r="B23" s="254">
        <v>17</v>
      </c>
      <c r="C23" s="255" t="s">
        <v>287</v>
      </c>
      <c r="D23" s="244">
        <f>'Financial Statement'!I213</f>
        <v>0</v>
      </c>
      <c r="E23" s="244">
        <f>'Financial Statement'!H213</f>
        <v>0</v>
      </c>
      <c r="F23" s="247" t="str">
        <f t="shared" si="0"/>
        <v>-</v>
      </c>
      <c r="G23" s="239" t="str">
        <f>IFERROR(_xlfn.IFS(F23&gt;0,C23&amp;" increased by "&amp;INT(F23*100)&amp;"%",F23&lt;0,C23&amp;" decreased by "&amp;INT(F23*-100)&amp;"%",F23=0,C23&amp;" is stagnant"),"-")</f>
        <v>-</v>
      </c>
      <c r="H23" s="230"/>
    </row>
    <row r="24" spans="1:8" ht="15" customHeight="1" outlineLevel="1" thickBot="1" x14ac:dyDescent="0.3">
      <c r="B24" s="240"/>
      <c r="C24" s="240"/>
      <c r="D24" s="240"/>
      <c r="E24" s="240"/>
      <c r="F24" s="240"/>
      <c r="G24" s="240"/>
    </row>
    <row r="25" spans="1:8" ht="18.75" outlineLevel="1" thickBot="1" x14ac:dyDescent="0.3">
      <c r="A25" s="229"/>
      <c r="B25" s="653" t="s">
        <v>13</v>
      </c>
      <c r="C25" s="654"/>
      <c r="D25" s="654"/>
      <c r="E25" s="654"/>
      <c r="F25" s="654"/>
      <c r="G25" s="655"/>
      <c r="H25" s="230"/>
    </row>
    <row r="26" spans="1:8" ht="15" customHeight="1" outlineLevel="1" x14ac:dyDescent="0.25">
      <c r="A26" s="229"/>
      <c r="B26" s="251" t="s">
        <v>288</v>
      </c>
      <c r="C26" s="293" t="s">
        <v>15</v>
      </c>
      <c r="D26" s="248">
        <f>D3</f>
        <v>0</v>
      </c>
      <c r="E26" s="248" t="str">
        <f>E3</f>
        <v>-</v>
      </c>
      <c r="F26" s="658" t="s">
        <v>23</v>
      </c>
      <c r="G26" s="659"/>
      <c r="H26" s="230"/>
    </row>
    <row r="27" spans="1:8" ht="15" customHeight="1" outlineLevel="1" x14ac:dyDescent="0.25">
      <c r="A27" s="229"/>
      <c r="B27" s="252">
        <v>1</v>
      </c>
      <c r="C27" s="253" t="s">
        <v>298</v>
      </c>
      <c r="D27" s="245"/>
      <c r="E27" s="245"/>
      <c r="F27" s="660" t="str">
        <f>IFERROR(_xlfn.IFS(D27&lt;E27,C27&amp;" has decreased from "&amp;INT(E27)&amp;"% to "&amp;INT(D27)&amp;"%",D27&gt;E27,C27&amp;" has increased from "&amp;INT(E27)&amp;"% to "&amp;INT(D27)&amp;"%"),"-")</f>
        <v>-</v>
      </c>
      <c r="G27" s="661"/>
      <c r="H27" s="230"/>
    </row>
    <row r="28" spans="1:8" ht="15" customHeight="1" outlineLevel="1" x14ac:dyDescent="0.25">
      <c r="A28" s="229"/>
      <c r="B28" s="252">
        <v>2</v>
      </c>
      <c r="C28" s="253" t="s">
        <v>299</v>
      </c>
      <c r="D28" s="245">
        <f>'Financial Statement'!I243</f>
        <v>0</v>
      </c>
      <c r="E28" s="245">
        <f>'Financial Statement'!H243</f>
        <v>0</v>
      </c>
      <c r="F28" s="660" t="str">
        <f>IFERROR(_xlfn.IFS(D28&lt;E28,C28&amp;" has decreased from Rs. "&amp;TEXT(E28,"##,##0")&amp; " to Rs. "&amp;TEXT(D28,"##,##0"),D28&gt;E28,C28&amp;" has increased from Rs. "&amp;TEXT(E28,"##,##0")&amp;" to Rs. "&amp;TEXT(D28,"##,##0")),"-")</f>
        <v>-</v>
      </c>
      <c r="G28" s="661"/>
      <c r="H28" s="230"/>
    </row>
    <row r="29" spans="1:8" ht="15" customHeight="1" outlineLevel="1" x14ac:dyDescent="0.25">
      <c r="A29" s="229"/>
      <c r="B29" s="252">
        <v>3</v>
      </c>
      <c r="C29" s="253" t="s">
        <v>300</v>
      </c>
      <c r="D29" s="245" t="str">
        <f>'Financial Statement'!I242</f>
        <v>-</v>
      </c>
      <c r="E29" s="245" t="str">
        <f>'Financial Statement'!H242</f>
        <v>-</v>
      </c>
      <c r="F29" s="660" t="str">
        <f>IFERROR(_xlfn.IFS(D29&lt;E29,C29&amp;" has decreased from "&amp;INT(E29)&amp;" times to "&amp;INT(D29)&amp;" times",D29&gt;E29,C29&amp;" has increased from "&amp;INT(E29)&amp;" times to "&amp;INT(D29)&amp;" times"),"-")</f>
        <v>-</v>
      </c>
      <c r="G29" s="661"/>
      <c r="H29" s="230"/>
    </row>
    <row r="30" spans="1:8" ht="15" customHeight="1" outlineLevel="1" x14ac:dyDescent="0.25">
      <c r="A30" s="229"/>
      <c r="B30" s="252">
        <v>4</v>
      </c>
      <c r="C30" s="253" t="s">
        <v>1</v>
      </c>
      <c r="D30" s="245" t="str">
        <f>'Financial Statement'!I245</f>
        <v>-</v>
      </c>
      <c r="E30" s="245" t="str">
        <f>'Financial Statement'!H245</f>
        <v>-</v>
      </c>
      <c r="F30" s="660" t="str">
        <f>IFERROR(_xlfn.IFS(D30&lt;E30,C30&amp;" has decreased from "&amp;INT(E30)&amp;" times to "&amp;INT(D30)&amp;" times",D30&gt;E30,C30&amp;" has increased from "&amp;INT(E30)&amp;" times to "&amp;INT(D30)&amp;" times"),"-")</f>
        <v>-</v>
      </c>
      <c r="G30" s="661"/>
      <c r="H30" s="230"/>
    </row>
    <row r="31" spans="1:8" ht="15" customHeight="1" outlineLevel="1" x14ac:dyDescent="0.25">
      <c r="A31" s="229"/>
      <c r="B31" s="252">
        <v>5</v>
      </c>
      <c r="C31" s="253" t="s">
        <v>2</v>
      </c>
      <c r="D31" s="245" t="str">
        <f>'Financial Statement'!I251</f>
        <v>-</v>
      </c>
      <c r="E31" s="245" t="str">
        <f>'Financial Statement'!H251</f>
        <v>-</v>
      </c>
      <c r="F31" s="660" t="str">
        <f>IFERROR(_xlfn.IFS(D31&lt;E31,C31&amp;" has decreased from "&amp;INT(E31)&amp;" days to "&amp;INT(D31)&amp;" days",D31&gt;E31,C31&amp;" has increased from "&amp;INT(E31)&amp;" days to "&amp;INT(D31)&amp;" days"),"-")</f>
        <v>-</v>
      </c>
      <c r="G31" s="661"/>
      <c r="H31" s="230"/>
    </row>
    <row r="32" spans="1:8" ht="15" customHeight="1" outlineLevel="1" x14ac:dyDescent="0.25">
      <c r="A32" s="229"/>
      <c r="B32" s="252">
        <v>6</v>
      </c>
      <c r="C32" s="253" t="s">
        <v>3</v>
      </c>
      <c r="D32" s="245" t="str">
        <f>'Financial Statement'!I249</f>
        <v>-</v>
      </c>
      <c r="E32" s="245" t="str">
        <f>'Financial Statement'!H249</f>
        <v>-</v>
      </c>
      <c r="F32" s="660" t="str">
        <f>IFERROR(_xlfn.IFS(D32&lt;E32,C32&amp;" has decreased from "&amp;INT(E32)&amp;" days to "&amp;INT(D32)&amp;" days",D32&gt;E32,C32&amp;" has increased from "&amp;INT(E32)&amp;" days to "&amp;INT(D32)&amp;" days"),"-")</f>
        <v>-</v>
      </c>
      <c r="G32" s="661"/>
      <c r="H32" s="230"/>
    </row>
    <row r="33" spans="1:8" ht="15" customHeight="1" outlineLevel="1" x14ac:dyDescent="0.25">
      <c r="A33" s="229"/>
      <c r="B33" s="252">
        <v>7</v>
      </c>
      <c r="C33" s="253" t="s">
        <v>301</v>
      </c>
      <c r="D33" s="245" t="str">
        <f>'Financial Statement'!I253</f>
        <v>-</v>
      </c>
      <c r="E33" s="245" t="str">
        <f>'Financial Statement'!H253</f>
        <v>-</v>
      </c>
      <c r="F33" s="660" t="str">
        <f>IFERROR(_xlfn.IFS(D33&lt;E33,C33&amp;" has decreased from "&amp;INT(E33)&amp;" days to "&amp;INT(D33)&amp;" days",D33&gt;E33,C33&amp;" has increased from "&amp;INT(E33)&amp;" days to "&amp;INT(D33)&amp;" days"),"-")</f>
        <v>-</v>
      </c>
      <c r="G33" s="661"/>
      <c r="H33" s="230"/>
    </row>
    <row r="34" spans="1:8" ht="15" customHeight="1" outlineLevel="1" x14ac:dyDescent="0.25">
      <c r="A34" s="229"/>
      <c r="B34" s="252">
        <v>8</v>
      </c>
      <c r="C34" s="253" t="s">
        <v>411</v>
      </c>
      <c r="D34" s="245" t="str">
        <f>'Financial Statement'!I234</f>
        <v>-</v>
      </c>
      <c r="E34" s="245" t="str">
        <f>'Financial Statement'!H234</f>
        <v>-</v>
      </c>
      <c r="F34" s="660" t="str">
        <f>IFERROR(_xlfn.IFS(D34&lt;E34,C34&amp;" has decreased from "&amp;INT(E34)&amp;"% to "&amp;INT(D34)&amp;"%",D34&gt;E34,C34&amp;" has increased from "&amp;INT(E34)&amp;"% to "&amp;INT(D34)&amp;"%"),"-")</f>
        <v>-</v>
      </c>
      <c r="G34" s="661"/>
      <c r="H34" s="230"/>
    </row>
    <row r="35" spans="1:8" ht="15" customHeight="1" outlineLevel="1" x14ac:dyDescent="0.25">
      <c r="A35" s="229"/>
      <c r="B35" s="252">
        <v>9</v>
      </c>
      <c r="C35" s="253" t="s">
        <v>410</v>
      </c>
      <c r="D35" s="245" t="str">
        <f>'Financial Statement'!I235</f>
        <v>-</v>
      </c>
      <c r="E35" s="245" t="str">
        <f>'Financial Statement'!H235</f>
        <v>-</v>
      </c>
      <c r="F35" s="660" t="str">
        <f>IFERROR(_xlfn.IFS(D35&lt;E35,C35&amp;" has decreased from "&amp;INT(E35)&amp;"% to "&amp;INT(D35)&amp;"%",D35&gt;E35,C35&amp;" has increased from "&amp;INT(E35)&amp;"% to "&amp;INT(D35)&amp;"%"),"-")</f>
        <v>-</v>
      </c>
      <c r="G35" s="661"/>
      <c r="H35" s="230"/>
    </row>
    <row r="36" spans="1:8" ht="15" customHeight="1" outlineLevel="1" thickBot="1" x14ac:dyDescent="0.3">
      <c r="A36" s="229"/>
      <c r="B36" s="254">
        <v>10</v>
      </c>
      <c r="C36" s="255" t="s">
        <v>412</v>
      </c>
      <c r="D36" s="246" t="str">
        <f>'Financial Statement'!I263</f>
        <v>-</v>
      </c>
      <c r="E36" s="246" t="str">
        <f>'Financial Statement'!H263</f>
        <v>-</v>
      </c>
      <c r="F36" s="662" t="str">
        <f>IFERROR(_xlfn.IFS(D36&lt;E36,C36&amp;" has decreased from "&amp;INT(E36)&amp;"% to "&amp;INT(D36)&amp;"%",D36&gt;E36,C36&amp;" has increased from "&amp;INT(E36)&amp;"% to "&amp;INT(D36)&amp;"%"),"-")</f>
        <v>-</v>
      </c>
      <c r="G36" s="663"/>
      <c r="H36" s="230"/>
    </row>
    <row r="37" spans="1:8" ht="15" customHeight="1" thickBot="1" x14ac:dyDescent="0.3">
      <c r="B37" s="240"/>
      <c r="C37" s="240"/>
      <c r="D37" s="240"/>
      <c r="E37" s="240"/>
      <c r="F37" s="240"/>
      <c r="G37" s="231"/>
    </row>
    <row r="38" spans="1:8" ht="18.75" outlineLevel="1" thickBot="1" x14ac:dyDescent="0.3">
      <c r="A38" s="229"/>
      <c r="B38" s="669" t="s">
        <v>384</v>
      </c>
      <c r="C38" s="670"/>
      <c r="D38" s="670"/>
      <c r="E38" s="670"/>
      <c r="F38" s="671"/>
      <c r="G38" s="230"/>
    </row>
    <row r="39" spans="1:8" ht="12.75" outlineLevel="1" x14ac:dyDescent="0.25">
      <c r="A39" s="229"/>
      <c r="B39" s="667" t="s">
        <v>387</v>
      </c>
      <c r="C39" s="668"/>
      <c r="D39" s="674"/>
      <c r="E39" s="674"/>
      <c r="F39" s="675"/>
      <c r="G39" s="230"/>
    </row>
    <row r="40" spans="1:8" ht="12.75" outlineLevel="1" x14ac:dyDescent="0.25">
      <c r="A40" s="229"/>
      <c r="B40" s="672" t="s">
        <v>385</v>
      </c>
      <c r="C40" s="673"/>
      <c r="D40" s="656"/>
      <c r="E40" s="656"/>
      <c r="F40" s="657"/>
      <c r="G40" s="230"/>
    </row>
    <row r="41" spans="1:8" ht="12.75" outlineLevel="1" x14ac:dyDescent="0.25">
      <c r="A41" s="229"/>
      <c r="B41" s="672" t="s">
        <v>386</v>
      </c>
      <c r="C41" s="673"/>
      <c r="D41" s="676"/>
      <c r="E41" s="676"/>
      <c r="F41" s="677"/>
      <c r="G41" s="230"/>
    </row>
    <row r="42" spans="1:8" ht="12.75" outlineLevel="1" x14ac:dyDescent="0.25">
      <c r="A42" s="229"/>
      <c r="B42" s="672" t="s">
        <v>388</v>
      </c>
      <c r="C42" s="673"/>
      <c r="D42" s="676"/>
      <c r="E42" s="676"/>
      <c r="F42" s="677"/>
      <c r="G42" s="230"/>
    </row>
    <row r="43" spans="1:8" outlineLevel="1" x14ac:dyDescent="0.25">
      <c r="A43" s="229"/>
      <c r="B43" s="664" t="s">
        <v>389</v>
      </c>
      <c r="C43" s="665"/>
      <c r="D43" s="665"/>
      <c r="E43" s="665"/>
      <c r="F43" s="666"/>
      <c r="G43" s="230"/>
    </row>
    <row r="44" spans="1:8" ht="12.75" outlineLevel="1" x14ac:dyDescent="0.25">
      <c r="A44" s="229"/>
      <c r="B44" s="672" t="s">
        <v>390</v>
      </c>
      <c r="C44" s="673"/>
      <c r="D44" s="656"/>
      <c r="E44" s="656"/>
      <c r="F44" s="657"/>
      <c r="G44" s="230"/>
    </row>
    <row r="45" spans="1:8" ht="12.75" outlineLevel="1" x14ac:dyDescent="0.25">
      <c r="A45" s="229"/>
      <c r="B45" s="672" t="s">
        <v>391</v>
      </c>
      <c r="C45" s="673"/>
      <c r="D45" s="656"/>
      <c r="E45" s="656"/>
      <c r="F45" s="657"/>
      <c r="G45" s="230"/>
    </row>
    <row r="46" spans="1:8" ht="12.75" outlineLevel="1" x14ac:dyDescent="0.25">
      <c r="A46" s="229"/>
      <c r="B46" s="672" t="s">
        <v>392</v>
      </c>
      <c r="C46" s="673"/>
      <c r="D46" s="656"/>
      <c r="E46" s="656"/>
      <c r="F46" s="657"/>
      <c r="G46" s="230"/>
    </row>
    <row r="47" spans="1:8" outlineLevel="1" x14ac:dyDescent="0.25">
      <c r="A47" s="229"/>
      <c r="B47" s="664" t="s">
        <v>382</v>
      </c>
      <c r="C47" s="665"/>
      <c r="D47" s="665"/>
      <c r="E47" s="665"/>
      <c r="F47" s="666"/>
      <c r="G47" s="230"/>
    </row>
    <row r="48" spans="1:8" ht="15" customHeight="1" outlineLevel="1" x14ac:dyDescent="0.25">
      <c r="A48" s="229"/>
      <c r="B48" s="256"/>
      <c r="C48" s="272"/>
      <c r="D48" s="249"/>
      <c r="E48" s="249"/>
      <c r="F48" s="257"/>
      <c r="G48" s="230"/>
    </row>
    <row r="49" spans="1:7" ht="15" customHeight="1" outlineLevel="1" x14ac:dyDescent="0.25">
      <c r="A49" s="229"/>
      <c r="B49" s="258" t="s">
        <v>383</v>
      </c>
      <c r="C49" s="273"/>
      <c r="D49" s="264"/>
      <c r="E49" s="264"/>
      <c r="F49" s="265"/>
      <c r="G49" s="230"/>
    </row>
    <row r="50" spans="1:7" ht="15" customHeight="1" outlineLevel="1" x14ac:dyDescent="0.25">
      <c r="A50" s="229"/>
      <c r="B50" s="258" t="s">
        <v>383</v>
      </c>
      <c r="C50" s="264"/>
      <c r="D50" s="264"/>
      <c r="E50" s="264"/>
      <c r="F50" s="265"/>
      <c r="G50" s="230"/>
    </row>
    <row r="51" spans="1:7" ht="15" customHeight="1" outlineLevel="1" x14ac:dyDescent="0.25">
      <c r="A51" s="229"/>
      <c r="B51" s="259" t="s">
        <v>383</v>
      </c>
      <c r="C51" s="270"/>
      <c r="D51" s="270"/>
      <c r="E51" s="270"/>
      <c r="F51" s="271"/>
      <c r="G51" s="230"/>
    </row>
    <row r="52" spans="1:7" ht="15" customHeight="1" outlineLevel="1" x14ac:dyDescent="0.25">
      <c r="A52" s="229"/>
      <c r="B52" s="260"/>
      <c r="C52" s="250"/>
      <c r="D52" s="250"/>
      <c r="E52" s="250"/>
      <c r="F52" s="261"/>
      <c r="G52" s="230"/>
    </row>
    <row r="53" spans="1:7" ht="15" customHeight="1" outlineLevel="1" x14ac:dyDescent="0.25">
      <c r="A53" s="229"/>
      <c r="B53" s="258" t="s">
        <v>383</v>
      </c>
      <c r="C53" s="264"/>
      <c r="D53" s="264"/>
      <c r="E53" s="264"/>
      <c r="F53" s="265"/>
      <c r="G53" s="230"/>
    </row>
    <row r="54" spans="1:7" ht="15" customHeight="1" outlineLevel="1" x14ac:dyDescent="0.25">
      <c r="A54" s="229"/>
      <c r="B54" s="258" t="s">
        <v>383</v>
      </c>
      <c r="C54" s="264"/>
      <c r="D54" s="264"/>
      <c r="E54" s="264"/>
      <c r="F54" s="265"/>
      <c r="G54" s="230"/>
    </row>
    <row r="55" spans="1:7" ht="15" customHeight="1" outlineLevel="1" x14ac:dyDescent="0.25">
      <c r="A55" s="229"/>
      <c r="B55" s="262" t="s">
        <v>383</v>
      </c>
      <c r="C55" s="266"/>
      <c r="D55" s="266"/>
      <c r="E55" s="266"/>
      <c r="F55" s="267"/>
      <c r="G55" s="230"/>
    </row>
    <row r="56" spans="1:7" ht="13.5" customHeight="1" outlineLevel="1" x14ac:dyDescent="0.25">
      <c r="A56" s="229"/>
      <c r="B56" s="262"/>
      <c r="C56" s="266"/>
      <c r="D56" s="266"/>
      <c r="E56" s="266"/>
      <c r="F56" s="267"/>
      <c r="G56" s="230"/>
    </row>
    <row r="57" spans="1:7" ht="15" customHeight="1" outlineLevel="1" x14ac:dyDescent="0.25">
      <c r="A57" s="229"/>
      <c r="B57" s="258" t="s">
        <v>383</v>
      </c>
      <c r="C57" s="264"/>
      <c r="D57" s="264"/>
      <c r="E57" s="264"/>
      <c r="F57" s="265"/>
      <c r="G57" s="230"/>
    </row>
    <row r="58" spans="1:7" ht="15" customHeight="1" outlineLevel="1" x14ac:dyDescent="0.25">
      <c r="A58" s="229"/>
      <c r="B58" s="258" t="s">
        <v>383</v>
      </c>
      <c r="C58" s="264"/>
      <c r="D58" s="264"/>
      <c r="E58" s="264"/>
      <c r="F58" s="265"/>
      <c r="G58" s="230"/>
    </row>
    <row r="59" spans="1:7" ht="15" customHeight="1" outlineLevel="1" x14ac:dyDescent="0.25">
      <c r="A59" s="229"/>
      <c r="B59" s="258" t="s">
        <v>383</v>
      </c>
      <c r="C59" s="264"/>
      <c r="D59" s="264"/>
      <c r="E59" s="264"/>
      <c r="F59" s="265"/>
      <c r="G59" s="230"/>
    </row>
    <row r="60" spans="1:7" ht="15" customHeight="1" outlineLevel="1" x14ac:dyDescent="0.25">
      <c r="A60" s="229"/>
      <c r="B60" s="258" t="s">
        <v>383</v>
      </c>
      <c r="C60" s="264"/>
      <c r="D60" s="264"/>
      <c r="E60" s="264"/>
      <c r="F60" s="265"/>
      <c r="G60" s="230"/>
    </row>
    <row r="61" spans="1:7" ht="15" customHeight="1" outlineLevel="1" thickBot="1" x14ac:dyDescent="0.3">
      <c r="A61" s="229"/>
      <c r="B61" s="263"/>
      <c r="C61" s="268"/>
      <c r="D61" s="268"/>
      <c r="E61" s="268"/>
      <c r="F61" s="269"/>
      <c r="G61" s="230"/>
    </row>
    <row r="62" spans="1:7" ht="15" customHeight="1" x14ac:dyDescent="0.25">
      <c r="B62" s="231"/>
      <c r="C62" s="231"/>
      <c r="D62" s="231"/>
      <c r="E62" s="231"/>
      <c r="F62" s="231"/>
    </row>
  </sheetData>
  <mergeCells count="33">
    <mergeCell ref="B47:F47"/>
    <mergeCell ref="B39:C39"/>
    <mergeCell ref="B38:F38"/>
    <mergeCell ref="B43:F43"/>
    <mergeCell ref="B44:C44"/>
    <mergeCell ref="D44:F44"/>
    <mergeCell ref="B45:C45"/>
    <mergeCell ref="B40:C40"/>
    <mergeCell ref="B41:C41"/>
    <mergeCell ref="B42:C42"/>
    <mergeCell ref="D39:F39"/>
    <mergeCell ref="D40:F40"/>
    <mergeCell ref="D41:F41"/>
    <mergeCell ref="D42:F42"/>
    <mergeCell ref="D45:F45"/>
    <mergeCell ref="B46:C46"/>
    <mergeCell ref="D46:F46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B2:G2"/>
    <mergeCell ref="B4:G4"/>
    <mergeCell ref="B12:G12"/>
    <mergeCell ref="B18:G18"/>
    <mergeCell ref="B25:G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7B5CD7A-4A87-43F0-9D76-E6E1932A0B4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cal_data</vt:lpstr>
      <vt:lpstr>Business Profile</vt:lpstr>
      <vt:lpstr>ROC</vt:lpstr>
      <vt:lpstr>GST</vt:lpstr>
      <vt:lpstr>KYC</vt:lpstr>
      <vt:lpstr>CA</vt:lpstr>
      <vt:lpstr>LEI</vt:lpstr>
      <vt:lpstr>Truecaller</vt:lpstr>
      <vt:lpstr>Analysis</vt:lpstr>
      <vt:lpstr>Financial Statement</vt:lpstr>
      <vt:lpstr>Cash Flow</vt:lpstr>
      <vt:lpstr>NC-RTR</vt:lpstr>
      <vt:lpstr>Financial Classification</vt:lpstr>
      <vt:lpstr>fin_classi</vt:lpstr>
    </vt:vector>
  </TitlesOfParts>
  <Company>LeasePlan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Shetty</dc:creator>
  <cp:lastModifiedBy>Mahesh Shetty</cp:lastModifiedBy>
  <cp:lastPrinted>2019-05-08T05:36:58Z</cp:lastPrinted>
  <dcterms:created xsi:type="dcterms:W3CDTF">2011-10-21T09:55:29Z</dcterms:created>
  <dcterms:modified xsi:type="dcterms:W3CDTF">2021-05-27T09:13:31Z</dcterms:modified>
</cp:coreProperties>
</file>